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ThisWorkbook"/>
  <xr:revisionPtr revIDLastSave="0" documentId="13_ncr:1_{555739FC-2880-4FF3-9496-2C2742737828}" xr6:coauthVersionLast="45" xr6:coauthVersionMax="45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  <externalReference r:id="rId10"/>
  </externalReferences>
  <definedNames>
    <definedName name="Asbb">'Structural Information'!$AF$21</definedName>
    <definedName name="Asbt">'Structural Information'!$AF$20</definedName>
    <definedName name="Ascol1">'Structural Information'!$AF$25</definedName>
    <definedName name="Ascol2">'Structural Information'!$AF$30</definedName>
    <definedName name="Ascol3">'Structural Information'!$AF$35</definedName>
    <definedName name="Ec_M">'Structural Information'!$AR$27</definedName>
    <definedName name="Ec_S">'Structural Information'!$AR$33</definedName>
    <definedName name="Ec_W">'Structural Information'!$AR$21</definedName>
    <definedName name="epc0">'Structural Information'!$AM$25</definedName>
    <definedName name="epy">'Structural Information'!$AO$20</definedName>
    <definedName name="Ewh_M">'Structural Information'!$AR$24</definedName>
    <definedName name="Ewh_S">'Structural Information'!$AR$30</definedName>
    <definedName name="Ewh_W">'Structural Information'!$AR$18</definedName>
    <definedName name="Ewv_M">'Structural Information'!$AR$25</definedName>
    <definedName name="Ewv_S">'Structural Information'!$AR$31</definedName>
    <definedName name="Ewv_W">'Structural Information'!$AR$19</definedName>
    <definedName name="Fck">'Structural Information'!$AM$24</definedName>
    <definedName name="fwh_M">'Structural Information'!$AT$27</definedName>
    <definedName name="fwh_S">'Structural Information'!$AT$33</definedName>
    <definedName name="fwh_W">'Structural Information'!$AT$21</definedName>
    <definedName name="fws_M">'Structural Information'!$AT$24</definedName>
    <definedName name="fws_S">'Structural Information'!$AT$30</definedName>
    <definedName name="fws_W">'Structural Information'!$AT$18</definedName>
    <definedName name="fwu_M">'Structural Information'!$AT$25</definedName>
    <definedName name="fwu_S">'Structural Information'!$AT$31</definedName>
    <definedName name="fwu_W">'Structural Information'!$AT$19</definedName>
    <definedName name="fwv_M">'Structural Information'!$AT$26</definedName>
    <definedName name="fwv_S">'Structural Information'!$AT$32</definedName>
    <definedName name="fwv_W">'Structural Information'!$AT$20</definedName>
    <definedName name="Fyk">'Structural Information'!$AO$19</definedName>
    <definedName name="Gw_M">'Structural Information'!$AR$26</definedName>
    <definedName name="Gw_S">'Structural Information'!$AR$32</definedName>
    <definedName name="Gw_W">'Structural Information'!$AR$20</definedName>
    <definedName name="Hbe">'Structural Information'!$AB$19</definedName>
    <definedName name="Hbeam1">'Structural Information'!$AB$19</definedName>
    <definedName name="Hcol1">'Structural Information'!$AB$24</definedName>
    <definedName name="Hcol2">'Structural Information'!$AB$29</definedName>
    <definedName name="Hcol3">'Structural Information'!$AB$34</definedName>
    <definedName name="hstr0">'Structural Information'!$AC$12</definedName>
    <definedName name="hstr1">'Structural Information'!$AC$11</definedName>
    <definedName name="hstr2">'Structural Information'!$AC$10</definedName>
    <definedName name="hstr3">'Structural Information'!$AC$9</definedName>
    <definedName name="hstr4">'Structural Information'!$AC$8</definedName>
    <definedName name="hstr5">'Structural Information'!$AC$7</definedName>
    <definedName name="hstr6">'Structural Information'!$AC$6</definedName>
    <definedName name="Lbay1">'Structural Information'!$AM$10</definedName>
    <definedName name="Lbay2">'Structural Information'!$AM$9</definedName>
    <definedName name="Lbay3">'Structural Information'!$AM$8</definedName>
    <definedName name="Lbay4">'Structural Information'!$AM$7</definedName>
    <definedName name="Lbay5">'Structural Information'!$AM$6</definedName>
    <definedName name="mstr1">'Structural Information'!$AJ$11</definedName>
    <definedName name="mstr2">'Structural Information'!$AJ$10</definedName>
    <definedName name="mstr3">'Structural Information'!$AJ$9</definedName>
    <definedName name="mstr4">'Structural Information'!$AJ$8</definedName>
    <definedName name="mstr5">'Structural Information'!$AJ$7</definedName>
    <definedName name="mstr6">'Structural Information'!$AJ$6</definedName>
    <definedName name="Phicol1">'Structural Information'!$AE$25</definedName>
    <definedName name="Phicol2">'Structural Information'!$AE$30</definedName>
    <definedName name="Phicol3">'Structural Information'!$AE$35</definedName>
    <definedName name="theta_c">'Yield Mechanism'!$C$30</definedName>
    <definedName name="tw_M">'Structural Information'!$AV$24</definedName>
    <definedName name="tw_S">'Structural Information'!$AV$30</definedName>
    <definedName name="tw_W">'Structural Information'!$AV$18</definedName>
    <definedName name="Wbe">'Structural Information'!$AB$20</definedName>
    <definedName name="Wcol1">'Structural Information'!$AB$25</definedName>
    <definedName name="Wcol2">'Structural Information'!$AB$30</definedName>
    <definedName name="Wcol3">'Structural Information'!$AB$35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3" l="1"/>
  <c r="Q10" i="4"/>
  <c r="P10" i="4"/>
  <c r="L10" i="4"/>
  <c r="L9" i="4" s="1"/>
  <c r="L8" i="4" s="1"/>
  <c r="L7" i="4" s="1"/>
  <c r="L6" i="4" s="1"/>
  <c r="L5" i="4" s="1"/>
  <c r="K10" i="4"/>
  <c r="Q9" i="4"/>
  <c r="P9" i="4"/>
  <c r="K9" i="4"/>
  <c r="Q8" i="4"/>
  <c r="P8" i="4"/>
  <c r="K8" i="4"/>
  <c r="Q7" i="4"/>
  <c r="P7" i="4"/>
  <c r="K7" i="4"/>
  <c r="Q6" i="4"/>
  <c r="P6" i="4"/>
  <c r="K6" i="4"/>
  <c r="Q5" i="4"/>
  <c r="P5" i="4"/>
  <c r="K5" i="4"/>
  <c r="Q21" i="4"/>
  <c r="P21" i="4"/>
  <c r="L21" i="4"/>
  <c r="L20" i="4" s="1"/>
  <c r="L19" i="4" s="1"/>
  <c r="L18" i="4" s="1"/>
  <c r="L17" i="4" s="1"/>
  <c r="L16" i="4" s="1"/>
  <c r="K21" i="4"/>
  <c r="Q20" i="4"/>
  <c r="P20" i="4"/>
  <c r="K20" i="4"/>
  <c r="Q19" i="4"/>
  <c r="P19" i="4"/>
  <c r="K19" i="4"/>
  <c r="Q18" i="4"/>
  <c r="P18" i="4"/>
  <c r="K18" i="4"/>
  <c r="Q17" i="4"/>
  <c r="P17" i="4"/>
  <c r="K17" i="4"/>
  <c r="Q16" i="4"/>
  <c r="P16" i="4"/>
  <c r="K16" i="4"/>
  <c r="Q32" i="4"/>
  <c r="P32" i="4"/>
  <c r="L32" i="4"/>
  <c r="L31" i="4" s="1"/>
  <c r="L30" i="4" s="1"/>
  <c r="L29" i="4" s="1"/>
  <c r="L28" i="4" s="1"/>
  <c r="L27" i="4" s="1"/>
  <c r="K32" i="4"/>
  <c r="Q31" i="4"/>
  <c r="P31" i="4"/>
  <c r="K31" i="4"/>
  <c r="Q30" i="4"/>
  <c r="P30" i="4"/>
  <c r="K30" i="4"/>
  <c r="Q29" i="4"/>
  <c r="P29" i="4"/>
  <c r="K29" i="4"/>
  <c r="Q28" i="4"/>
  <c r="P28" i="4"/>
  <c r="K28" i="4"/>
  <c r="Q27" i="4"/>
  <c r="P27" i="4"/>
  <c r="K27" i="4"/>
  <c r="Q43" i="4"/>
  <c r="P43" i="4"/>
  <c r="K43" i="4"/>
  <c r="Q42" i="4"/>
  <c r="P42" i="4"/>
  <c r="K42" i="4"/>
  <c r="Q41" i="4"/>
  <c r="P41" i="4"/>
  <c r="K41" i="4"/>
  <c r="Q40" i="4"/>
  <c r="P40" i="4"/>
  <c r="K40" i="4"/>
  <c r="Q39" i="4"/>
  <c r="P39" i="4"/>
  <c r="K39" i="4"/>
  <c r="Q38" i="4"/>
  <c r="P38" i="4"/>
  <c r="K38" i="4"/>
  <c r="Q54" i="4"/>
  <c r="P54" i="4"/>
  <c r="K54" i="4"/>
  <c r="Q53" i="4"/>
  <c r="P53" i="4"/>
  <c r="K53" i="4"/>
  <c r="Q52" i="4"/>
  <c r="P52" i="4"/>
  <c r="K52" i="4"/>
  <c r="Q51" i="4"/>
  <c r="P51" i="4"/>
  <c r="K51" i="4"/>
  <c r="Q50" i="4"/>
  <c r="P50" i="4"/>
  <c r="K50" i="4"/>
  <c r="Q49" i="4"/>
  <c r="P49" i="4"/>
  <c r="K49" i="4"/>
  <c r="Q65" i="4"/>
  <c r="P65" i="4"/>
  <c r="L65" i="4"/>
  <c r="L64" i="4" s="1"/>
  <c r="L63" i="4" s="1"/>
  <c r="L62" i="4" s="1"/>
  <c r="L61" i="4" s="1"/>
  <c r="L60" i="4" s="1"/>
  <c r="K65" i="4"/>
  <c r="Q64" i="4"/>
  <c r="P64" i="4"/>
  <c r="K64" i="4"/>
  <c r="Q63" i="4"/>
  <c r="P63" i="4"/>
  <c r="K63" i="4"/>
  <c r="Q62" i="4"/>
  <c r="P62" i="4"/>
  <c r="K62" i="4"/>
  <c r="Q61" i="4"/>
  <c r="P61" i="4"/>
  <c r="K61" i="4"/>
  <c r="Q60" i="4"/>
  <c r="P60" i="4"/>
  <c r="K60" i="4"/>
  <c r="Q76" i="4"/>
  <c r="P76" i="4"/>
  <c r="K76" i="4"/>
  <c r="Q75" i="4"/>
  <c r="P75" i="4"/>
  <c r="K75" i="4"/>
  <c r="Q74" i="4"/>
  <c r="P74" i="4"/>
  <c r="K74" i="4"/>
  <c r="Q73" i="4"/>
  <c r="P73" i="4"/>
  <c r="K73" i="4"/>
  <c r="Q72" i="4"/>
  <c r="P72" i="4"/>
  <c r="K72" i="4"/>
  <c r="Q71" i="4"/>
  <c r="P71" i="4"/>
  <c r="K71" i="4"/>
  <c r="Q87" i="4"/>
  <c r="P87" i="4"/>
  <c r="L87" i="4"/>
  <c r="L86" i="4" s="1"/>
  <c r="L85" i="4" s="1"/>
  <c r="L84" i="4" s="1"/>
  <c r="L83" i="4" s="1"/>
  <c r="L82" i="4" s="1"/>
  <c r="K87" i="4"/>
  <c r="Q86" i="4"/>
  <c r="P86" i="4"/>
  <c r="K86" i="4"/>
  <c r="Q85" i="4"/>
  <c r="P85" i="4"/>
  <c r="K85" i="4"/>
  <c r="Q84" i="4"/>
  <c r="P84" i="4"/>
  <c r="K84" i="4"/>
  <c r="Q83" i="4"/>
  <c r="P83" i="4"/>
  <c r="K83" i="4"/>
  <c r="Q82" i="4"/>
  <c r="P82" i="4"/>
  <c r="K82" i="4"/>
  <c r="Q98" i="4"/>
  <c r="P98" i="4"/>
  <c r="L98" i="4"/>
  <c r="K98" i="4"/>
  <c r="Q97" i="4"/>
  <c r="P97" i="4"/>
  <c r="L97" i="4"/>
  <c r="K97" i="4"/>
  <c r="Q96" i="4"/>
  <c r="P96" i="4"/>
  <c r="L96" i="4"/>
  <c r="L95" i="4" s="1"/>
  <c r="L94" i="4" s="1"/>
  <c r="L93" i="4" s="1"/>
  <c r="K96" i="4"/>
  <c r="Q95" i="4"/>
  <c r="P95" i="4"/>
  <c r="K95" i="4"/>
  <c r="Q94" i="4"/>
  <c r="P94" i="4"/>
  <c r="K94" i="4"/>
  <c r="Q93" i="4"/>
  <c r="P93" i="4"/>
  <c r="K93" i="4"/>
  <c r="Q109" i="4"/>
  <c r="P109" i="4"/>
  <c r="K109" i="4"/>
  <c r="Q108" i="4"/>
  <c r="P108" i="4"/>
  <c r="K108" i="4"/>
  <c r="Q107" i="4"/>
  <c r="P107" i="4"/>
  <c r="K107" i="4"/>
  <c r="Q106" i="4"/>
  <c r="P106" i="4"/>
  <c r="K106" i="4"/>
  <c r="Q105" i="4"/>
  <c r="P105" i="4"/>
  <c r="K105" i="4"/>
  <c r="Q104" i="4"/>
  <c r="P104" i="4"/>
  <c r="K104" i="4"/>
  <c r="Q120" i="4"/>
  <c r="P120" i="4"/>
  <c r="K120" i="4"/>
  <c r="Q119" i="4"/>
  <c r="P119" i="4"/>
  <c r="K119" i="4"/>
  <c r="Q118" i="4"/>
  <c r="P118" i="4"/>
  <c r="K118" i="4"/>
  <c r="Q117" i="4"/>
  <c r="P117" i="4"/>
  <c r="K117" i="4"/>
  <c r="Q116" i="4"/>
  <c r="P116" i="4"/>
  <c r="K116" i="4"/>
  <c r="Q115" i="4"/>
  <c r="P115" i="4"/>
  <c r="K115" i="4"/>
  <c r="Q131" i="4"/>
  <c r="P131" i="4"/>
  <c r="K131" i="4"/>
  <c r="L131" i="4" s="1"/>
  <c r="L130" i="4" s="1"/>
  <c r="L129" i="4" s="1"/>
  <c r="L128" i="4" s="1"/>
  <c r="L127" i="4" s="1"/>
  <c r="L126" i="4" s="1"/>
  <c r="Q130" i="4"/>
  <c r="P130" i="4"/>
  <c r="K130" i="4"/>
  <c r="Q129" i="4"/>
  <c r="P129" i="4"/>
  <c r="K129" i="4"/>
  <c r="Q128" i="4"/>
  <c r="P128" i="4"/>
  <c r="K128" i="4"/>
  <c r="Q127" i="4"/>
  <c r="P127" i="4"/>
  <c r="K127" i="4"/>
  <c r="Q126" i="4"/>
  <c r="P126" i="4"/>
  <c r="K126" i="4"/>
  <c r="P11" i="7"/>
  <c r="P10" i="7"/>
  <c r="P9" i="7"/>
  <c r="P8" i="7"/>
  <c r="P7" i="7"/>
  <c r="P6" i="7"/>
  <c r="Q11" i="7"/>
  <c r="Q10" i="7"/>
  <c r="Q9" i="7"/>
  <c r="Q8" i="7"/>
  <c r="Q7" i="7"/>
  <c r="Q6" i="7"/>
  <c r="R11" i="7"/>
  <c r="R10" i="7"/>
  <c r="R9" i="7"/>
  <c r="R8" i="7"/>
  <c r="R7" i="7"/>
  <c r="R6" i="7"/>
  <c r="H143" i="4"/>
  <c r="K61" i="7"/>
  <c r="K62" i="7" s="1"/>
  <c r="K63" i="7" s="1"/>
  <c r="K64" i="7" s="1"/>
  <c r="K65" i="7" s="1"/>
  <c r="K66" i="7" s="1"/>
  <c r="K67" i="7" s="1"/>
  <c r="K60" i="7"/>
  <c r="K59" i="7"/>
  <c r="G61" i="7"/>
  <c r="G62" i="7" s="1"/>
  <c r="G63" i="7" s="1"/>
  <c r="G64" i="7" s="1"/>
  <c r="G65" i="7" s="1"/>
  <c r="G66" i="7" s="1"/>
  <c r="G67" i="7" s="1"/>
  <c r="G60" i="7"/>
  <c r="G59" i="7"/>
  <c r="C61" i="7"/>
  <c r="C62" i="7" s="1"/>
  <c r="C63" i="7" s="1"/>
  <c r="C64" i="7" s="1"/>
  <c r="C65" i="7" s="1"/>
  <c r="C66" i="7" s="1"/>
  <c r="C67" i="7" s="1"/>
  <c r="C60" i="7"/>
  <c r="C59" i="7"/>
  <c r="K49" i="7"/>
  <c r="K50" i="7" s="1"/>
  <c r="K51" i="7" s="1"/>
  <c r="K52" i="7" s="1"/>
  <c r="K53" i="7" s="1"/>
  <c r="K54" i="7" s="1"/>
  <c r="K55" i="7" s="1"/>
  <c r="K48" i="7"/>
  <c r="K47" i="7"/>
  <c r="G49" i="7"/>
  <c r="G50" i="7" s="1"/>
  <c r="G51" i="7" s="1"/>
  <c r="G52" i="7" s="1"/>
  <c r="G53" i="7" s="1"/>
  <c r="G54" i="7" s="1"/>
  <c r="G55" i="7" s="1"/>
  <c r="G48" i="7"/>
  <c r="G47" i="7"/>
  <c r="C49" i="7"/>
  <c r="C50" i="7" s="1"/>
  <c r="C51" i="7" s="1"/>
  <c r="C52" i="7" s="1"/>
  <c r="C53" i="7" s="1"/>
  <c r="C54" i="7" s="1"/>
  <c r="C55" i="7" s="1"/>
  <c r="C48" i="7"/>
  <c r="C47" i="7"/>
  <c r="L43" i="4" l="1"/>
  <c r="L42" i="4" s="1"/>
  <c r="L41" i="4" s="1"/>
  <c r="L40" i="4" s="1"/>
  <c r="L39" i="4" s="1"/>
  <c r="L38" i="4" s="1"/>
  <c r="L54" i="4"/>
  <c r="L53" i="4" s="1"/>
  <c r="L52" i="4" s="1"/>
  <c r="L51" i="4" s="1"/>
  <c r="L50" i="4" s="1"/>
  <c r="L49" i="4" s="1"/>
  <c r="L76" i="4"/>
  <c r="L75" i="4" s="1"/>
  <c r="L74" i="4" s="1"/>
  <c r="L73" i="4" s="1"/>
  <c r="L72" i="4" s="1"/>
  <c r="L71" i="4" s="1"/>
  <c r="L109" i="4"/>
  <c r="L108" i="4" s="1"/>
  <c r="L107" i="4" s="1"/>
  <c r="L106" i="4" s="1"/>
  <c r="L105" i="4" s="1"/>
  <c r="L104" i="4" s="1"/>
  <c r="L120" i="4"/>
  <c r="L119" i="4" s="1"/>
  <c r="L118" i="4" s="1"/>
  <c r="L117" i="4" s="1"/>
  <c r="L116" i="4" s="1"/>
  <c r="L115" i="4" s="1"/>
  <c r="Q219" i="4"/>
  <c r="P219" i="4"/>
  <c r="K219" i="4"/>
  <c r="Q218" i="4"/>
  <c r="P218" i="4"/>
  <c r="K218" i="4"/>
  <c r="Q217" i="4"/>
  <c r="P217" i="4"/>
  <c r="K217" i="4"/>
  <c r="Q216" i="4"/>
  <c r="P216" i="4"/>
  <c r="K216" i="4"/>
  <c r="Q215" i="4"/>
  <c r="P215" i="4"/>
  <c r="K215" i="4"/>
  <c r="Q214" i="4"/>
  <c r="P214" i="4"/>
  <c r="K214" i="4"/>
  <c r="Q208" i="4"/>
  <c r="P208" i="4"/>
  <c r="L208" i="4"/>
  <c r="L207" i="4" s="1"/>
  <c r="L206" i="4" s="1"/>
  <c r="L205" i="4" s="1"/>
  <c r="L204" i="4" s="1"/>
  <c r="L203" i="4" s="1"/>
  <c r="K208" i="4"/>
  <c r="Q207" i="4"/>
  <c r="P207" i="4"/>
  <c r="K207" i="4"/>
  <c r="Q206" i="4"/>
  <c r="P206" i="4"/>
  <c r="K206" i="4"/>
  <c r="Q205" i="4"/>
  <c r="P205" i="4"/>
  <c r="K205" i="4"/>
  <c r="Q204" i="4"/>
  <c r="P204" i="4"/>
  <c r="K204" i="4"/>
  <c r="Q203" i="4"/>
  <c r="P203" i="4"/>
  <c r="K203" i="4"/>
  <c r="Q197" i="4"/>
  <c r="P197" i="4"/>
  <c r="L197" i="4"/>
  <c r="L196" i="4" s="1"/>
  <c r="L195" i="4" s="1"/>
  <c r="L194" i="4" s="1"/>
  <c r="L193" i="4" s="1"/>
  <c r="L192" i="4" s="1"/>
  <c r="K197" i="4"/>
  <c r="Q196" i="4"/>
  <c r="P196" i="4"/>
  <c r="K196" i="4"/>
  <c r="Q195" i="4"/>
  <c r="P195" i="4"/>
  <c r="K195" i="4"/>
  <c r="Q194" i="4"/>
  <c r="P194" i="4"/>
  <c r="K194" i="4"/>
  <c r="Q193" i="4"/>
  <c r="P193" i="4"/>
  <c r="K193" i="4"/>
  <c r="Q192" i="4"/>
  <c r="P192" i="4"/>
  <c r="K192" i="4"/>
  <c r="Q186" i="4"/>
  <c r="P186" i="4"/>
  <c r="K186" i="4"/>
  <c r="L186" i="4" s="1"/>
  <c r="L185" i="4" s="1"/>
  <c r="L184" i="4" s="1"/>
  <c r="L183" i="4" s="1"/>
  <c r="L182" i="4" s="1"/>
  <c r="L181" i="4" s="1"/>
  <c r="Q185" i="4"/>
  <c r="P185" i="4"/>
  <c r="K185" i="4"/>
  <c r="Q184" i="4"/>
  <c r="P184" i="4"/>
  <c r="K184" i="4"/>
  <c r="Q183" i="4"/>
  <c r="P183" i="4"/>
  <c r="K183" i="4"/>
  <c r="Q182" i="4"/>
  <c r="P182" i="4"/>
  <c r="K182" i="4"/>
  <c r="Q181" i="4"/>
  <c r="P181" i="4"/>
  <c r="K181" i="4"/>
  <c r="Q175" i="4"/>
  <c r="P175" i="4"/>
  <c r="K175" i="4"/>
  <c r="Q174" i="4"/>
  <c r="P174" i="4"/>
  <c r="K174" i="4"/>
  <c r="Q173" i="4"/>
  <c r="P173" i="4"/>
  <c r="K173" i="4"/>
  <c r="Q172" i="4"/>
  <c r="P172" i="4"/>
  <c r="K172" i="4"/>
  <c r="Q171" i="4"/>
  <c r="P171" i="4"/>
  <c r="K171" i="4"/>
  <c r="Q170" i="4"/>
  <c r="P170" i="4"/>
  <c r="K170" i="4"/>
  <c r="Q164" i="4"/>
  <c r="P164" i="4"/>
  <c r="L164" i="4"/>
  <c r="L163" i="4" s="1"/>
  <c r="L162" i="4" s="1"/>
  <c r="L161" i="4" s="1"/>
  <c r="L160" i="4" s="1"/>
  <c r="L159" i="4" s="1"/>
  <c r="K164" i="4"/>
  <c r="Q163" i="4"/>
  <c r="P163" i="4"/>
  <c r="K163" i="4"/>
  <c r="Q162" i="4"/>
  <c r="P162" i="4"/>
  <c r="K162" i="4"/>
  <c r="Q161" i="4"/>
  <c r="P161" i="4"/>
  <c r="K161" i="4"/>
  <c r="Q160" i="4"/>
  <c r="P160" i="4"/>
  <c r="K160" i="4"/>
  <c r="Q159" i="4"/>
  <c r="P159" i="4"/>
  <c r="K159" i="4"/>
  <c r="Q153" i="4"/>
  <c r="P153" i="4"/>
  <c r="L153" i="4"/>
  <c r="L152" i="4" s="1"/>
  <c r="L151" i="4" s="1"/>
  <c r="L150" i="4" s="1"/>
  <c r="L149" i="4" s="1"/>
  <c r="L148" i="4" s="1"/>
  <c r="K153" i="4"/>
  <c r="Q152" i="4"/>
  <c r="P152" i="4"/>
  <c r="K152" i="4"/>
  <c r="Q151" i="4"/>
  <c r="P151" i="4"/>
  <c r="K151" i="4"/>
  <c r="Q150" i="4"/>
  <c r="P150" i="4"/>
  <c r="K150" i="4"/>
  <c r="Q149" i="4"/>
  <c r="P149" i="4"/>
  <c r="K149" i="4"/>
  <c r="Q148" i="4"/>
  <c r="P148" i="4"/>
  <c r="K148" i="4"/>
  <c r="Q142" i="4"/>
  <c r="P142" i="4"/>
  <c r="K142" i="4"/>
  <c r="L142" i="4" s="1"/>
  <c r="L141" i="4" s="1"/>
  <c r="L140" i="4" s="1"/>
  <c r="L139" i="4" s="1"/>
  <c r="L138" i="4" s="1"/>
  <c r="L137" i="4" s="1"/>
  <c r="Q141" i="4"/>
  <c r="P141" i="4"/>
  <c r="K141" i="4"/>
  <c r="Q140" i="4"/>
  <c r="P140" i="4"/>
  <c r="K140" i="4"/>
  <c r="Q139" i="4"/>
  <c r="P139" i="4"/>
  <c r="K139" i="4"/>
  <c r="Q138" i="4"/>
  <c r="P138" i="4"/>
  <c r="K138" i="4"/>
  <c r="Q137" i="4"/>
  <c r="P137" i="4"/>
  <c r="K137" i="4"/>
  <c r="L219" i="4" l="1"/>
  <c r="L218" i="4" s="1"/>
  <c r="L217" i="4" s="1"/>
  <c r="L216" i="4" s="1"/>
  <c r="L215" i="4" s="1"/>
  <c r="L214" i="4" s="1"/>
  <c r="L175" i="4"/>
  <c r="L174" i="4" s="1"/>
  <c r="L173" i="4" s="1"/>
  <c r="L172" i="4" s="1"/>
  <c r="L171" i="4" s="1"/>
  <c r="L170" i="4" s="1"/>
  <c r="AD29" i="6" l="1"/>
  <c r="BK4" i="6"/>
  <c r="CD4" i="6"/>
  <c r="E192" i="4" l="1"/>
  <c r="E189" i="4"/>
  <c r="E190" i="4"/>
  <c r="E191" i="4"/>
  <c r="E193" i="4"/>
  <c r="E194" i="4"/>
  <c r="E188" i="4"/>
  <c r="C143" i="4"/>
  <c r="D143" i="4"/>
  <c r="E143" i="4"/>
  <c r="F143" i="4"/>
  <c r="G143" i="4"/>
  <c r="Y219" i="4"/>
  <c r="Y218" i="4"/>
  <c r="Y217" i="4"/>
  <c r="Y216" i="4"/>
  <c r="Y215" i="4"/>
  <c r="Y208" i="4"/>
  <c r="Y207" i="4"/>
  <c r="Y206" i="4"/>
  <c r="Y205" i="4"/>
  <c r="Y204" i="4"/>
  <c r="Y197" i="4"/>
  <c r="Y196" i="4"/>
  <c r="Y195" i="4"/>
  <c r="Y194" i="4"/>
  <c r="Y193" i="4"/>
  <c r="Y186" i="4"/>
  <c r="Y185" i="4"/>
  <c r="Y184" i="4"/>
  <c r="Y183" i="4"/>
  <c r="Y182" i="4"/>
  <c r="Y175" i="4"/>
  <c r="Y174" i="4"/>
  <c r="Y173" i="4"/>
  <c r="Y172" i="4"/>
  <c r="Y171" i="4"/>
  <c r="Y164" i="4"/>
  <c r="Y163" i="4"/>
  <c r="Y162" i="4"/>
  <c r="Y161" i="4"/>
  <c r="Y160" i="4"/>
  <c r="Y153" i="4"/>
  <c r="Y152" i="4"/>
  <c r="Y151" i="4"/>
  <c r="Y150" i="4"/>
  <c r="Y149" i="4"/>
  <c r="Y142" i="4"/>
  <c r="Y141" i="4"/>
  <c r="Y140" i="4"/>
  <c r="Y139" i="4"/>
  <c r="Y138" i="4"/>
  <c r="Y131" i="4"/>
  <c r="Y130" i="4"/>
  <c r="Y129" i="4"/>
  <c r="Y128" i="4"/>
  <c r="Y127" i="4"/>
  <c r="Y120" i="4"/>
  <c r="Y119" i="4"/>
  <c r="Y118" i="4"/>
  <c r="Y117" i="4"/>
  <c r="Y116" i="4"/>
  <c r="Y109" i="4"/>
  <c r="Y108" i="4"/>
  <c r="Y107" i="4"/>
  <c r="Y106" i="4"/>
  <c r="Y105" i="4"/>
  <c r="Y98" i="4"/>
  <c r="Y97" i="4"/>
  <c r="Y96" i="4"/>
  <c r="Y95" i="4"/>
  <c r="Y94" i="4"/>
  <c r="Y87" i="4"/>
  <c r="Y86" i="4"/>
  <c r="Y85" i="4"/>
  <c r="Y84" i="4"/>
  <c r="Y83" i="4"/>
  <c r="Y76" i="4"/>
  <c r="Y75" i="4"/>
  <c r="Y74" i="4"/>
  <c r="Y73" i="4"/>
  <c r="Y72" i="4"/>
  <c r="Y65" i="4"/>
  <c r="Y64" i="4"/>
  <c r="Y63" i="4"/>
  <c r="Y62" i="4"/>
  <c r="Y61" i="4"/>
  <c r="Y54" i="4"/>
  <c r="Y53" i="4"/>
  <c r="Y52" i="4"/>
  <c r="Y51" i="4"/>
  <c r="Y50" i="4"/>
  <c r="Y43" i="4"/>
  <c r="Y42" i="4"/>
  <c r="Y41" i="4"/>
  <c r="Y40" i="4"/>
  <c r="Y39" i="4"/>
  <c r="Y32" i="4"/>
  <c r="Y31" i="4"/>
  <c r="Y30" i="4"/>
  <c r="Y29" i="4"/>
  <c r="Y28" i="4"/>
  <c r="Y21" i="4"/>
  <c r="Y20" i="4"/>
  <c r="Y19" i="4"/>
  <c r="Y18" i="4"/>
  <c r="Y17" i="4"/>
  <c r="Y10" i="4"/>
  <c r="Y9" i="4"/>
  <c r="Y8" i="4"/>
  <c r="Y7" i="4"/>
  <c r="Y6" i="4"/>
  <c r="E5" i="4"/>
  <c r="D5" i="4"/>
  <c r="D6" i="4"/>
  <c r="D7" i="4"/>
  <c r="D8" i="4"/>
  <c r="D10" i="4"/>
  <c r="C5" i="4"/>
  <c r="C6" i="4"/>
  <c r="C7" i="4"/>
  <c r="D16" i="4"/>
  <c r="Q63" i="3"/>
  <c r="Q50" i="3"/>
  <c r="Q37" i="3"/>
  <c r="Q24" i="3"/>
  <c r="W62" i="3"/>
  <c r="W61" i="3"/>
  <c r="W60" i="3"/>
  <c r="W59" i="3"/>
  <c r="W58" i="3"/>
  <c r="W49" i="3"/>
  <c r="W48" i="3"/>
  <c r="W47" i="3"/>
  <c r="W46" i="3"/>
  <c r="W45" i="3"/>
  <c r="W36" i="3"/>
  <c r="W35" i="3"/>
  <c r="W34" i="3"/>
  <c r="W33" i="3"/>
  <c r="W32" i="3"/>
  <c r="W23" i="3"/>
  <c r="W22" i="3"/>
  <c r="W21" i="3"/>
  <c r="W20" i="3"/>
  <c r="W19" i="3"/>
  <c r="W10" i="3"/>
  <c r="W9" i="3"/>
  <c r="W8" i="3"/>
  <c r="W7" i="3"/>
  <c r="W6" i="3"/>
  <c r="Q11" i="3" l="1"/>
  <c r="T63" i="3"/>
  <c r="T62" i="3" s="1"/>
  <c r="T61" i="3" s="1"/>
  <c r="T60" i="3" s="1"/>
  <c r="T59" i="3" s="1"/>
  <c r="T58" i="3" s="1"/>
  <c r="T57" i="3" s="1"/>
  <c r="T50" i="3"/>
  <c r="T49" i="3"/>
  <c r="T48" i="3" s="1"/>
  <c r="T47" i="3" s="1"/>
  <c r="T46" i="3" s="1"/>
  <c r="T45" i="3" s="1"/>
  <c r="T44" i="3" s="1"/>
  <c r="T37" i="3"/>
  <c r="T36" i="3" s="1"/>
  <c r="T35" i="3" s="1"/>
  <c r="T34" i="3" s="1"/>
  <c r="T33" i="3" s="1"/>
  <c r="T32" i="3" s="1"/>
  <c r="T31" i="3" s="1"/>
  <c r="T24" i="3"/>
  <c r="T23" i="3"/>
  <c r="T22" i="3" s="1"/>
  <c r="T21" i="3" s="1"/>
  <c r="T20" i="3" s="1"/>
  <c r="T19" i="3" s="1"/>
  <c r="T18" i="3" s="1"/>
  <c r="T11" i="3"/>
  <c r="T10" i="3" s="1"/>
  <c r="T9" i="3" s="1"/>
  <c r="T8" i="3" s="1"/>
  <c r="T7" i="3" s="1"/>
  <c r="T6" i="3" s="1"/>
  <c r="T5" i="3" s="1"/>
  <c r="E10" i="3"/>
  <c r="E9" i="3"/>
  <c r="E8" i="3"/>
  <c r="E7" i="3"/>
  <c r="E6" i="3"/>
  <c r="D11" i="3"/>
  <c r="B5" i="3"/>
  <c r="B6" i="3"/>
  <c r="B7" i="3"/>
  <c r="B8" i="3"/>
  <c r="B9" i="3"/>
  <c r="B10" i="3"/>
  <c r="B11" i="3"/>
  <c r="M55" i="7"/>
  <c r="M54" i="7"/>
  <c r="L55" i="7"/>
  <c r="L54" i="7"/>
  <c r="I55" i="7"/>
  <c r="I54" i="7"/>
  <c r="H55" i="7"/>
  <c r="H54" i="7"/>
  <c r="E55" i="7"/>
  <c r="E54" i="7"/>
  <c r="D55" i="7"/>
  <c r="D54" i="7"/>
  <c r="E67" i="7"/>
  <c r="D67" i="7"/>
  <c r="I67" i="7"/>
  <c r="H67" i="7"/>
  <c r="M67" i="7"/>
  <c r="L67" i="7"/>
  <c r="E66" i="7"/>
  <c r="D66" i="7"/>
  <c r="D64" i="7"/>
  <c r="I66" i="7"/>
  <c r="I65" i="7"/>
  <c r="H65" i="7"/>
  <c r="M66" i="7"/>
  <c r="M65" i="7"/>
  <c r="L65" i="7"/>
  <c r="BZ21" i="5"/>
  <c r="BZ22" i="5"/>
  <c r="BZ23" i="5"/>
  <c r="BZ24" i="5"/>
  <c r="BZ25" i="5"/>
  <c r="BZ26" i="5"/>
  <c r="BY16" i="5"/>
  <c r="BY15" i="5"/>
  <c r="BY14" i="5"/>
  <c r="BY13" i="5"/>
  <c r="BY12" i="5"/>
  <c r="BY11" i="5"/>
  <c r="BX16" i="5"/>
  <c r="BV11" i="5"/>
  <c r="L53" i="7"/>
  <c r="L50" i="7"/>
  <c r="L48" i="7"/>
  <c r="L47" i="7"/>
  <c r="H53" i="7"/>
  <c r="H50" i="7"/>
  <c r="H49" i="7"/>
  <c r="H48" i="7"/>
  <c r="H47" i="7"/>
  <c r="D53" i="7"/>
  <c r="D49" i="7"/>
  <c r="D11" i="7"/>
  <c r="D10" i="7"/>
  <c r="D9" i="7"/>
  <c r="D8" i="7"/>
  <c r="D7" i="7"/>
  <c r="D6" i="7"/>
  <c r="I33" i="7"/>
  <c r="I32" i="7"/>
  <c r="H37" i="7"/>
  <c r="H36" i="7"/>
  <c r="H35" i="7"/>
  <c r="H34" i="7"/>
  <c r="H33" i="7"/>
  <c r="H32" i="7"/>
  <c r="H24" i="7"/>
  <c r="H23" i="7"/>
  <c r="H22" i="7"/>
  <c r="H21" i="7"/>
  <c r="H20" i="7"/>
  <c r="H19" i="7"/>
  <c r="J23" i="7"/>
  <c r="J22" i="7"/>
  <c r="J21" i="7"/>
  <c r="J20" i="7"/>
  <c r="I23" i="7"/>
  <c r="I22" i="7"/>
  <c r="I21" i="7"/>
  <c r="I20" i="7"/>
  <c r="G19" i="7"/>
  <c r="O6" i="7" s="1"/>
  <c r="G20" i="7"/>
  <c r="O7" i="7" s="1"/>
  <c r="G21" i="7"/>
  <c r="O8" i="7" s="1"/>
  <c r="G22" i="7"/>
  <c r="H9" i="7" s="1"/>
  <c r="G23" i="7"/>
  <c r="H10" i="7" s="1"/>
  <c r="BL11" i="5"/>
  <c r="BE35" i="5"/>
  <c r="BE36" i="5"/>
  <c r="BE37" i="5"/>
  <c r="BE38" i="5"/>
  <c r="BE39" i="5"/>
  <c r="BB35" i="5"/>
  <c r="BB36" i="5"/>
  <c r="BB37" i="5"/>
  <c r="BB38" i="5"/>
  <c r="BB39" i="5"/>
  <c r="BB30" i="5"/>
  <c r="BB31" i="5"/>
  <c r="BB32" i="5"/>
  <c r="BB33" i="5"/>
  <c r="BE29" i="5"/>
  <c r="BB29" i="5"/>
  <c r="BD23" i="5"/>
  <c r="BE23" i="5"/>
  <c r="BF23" i="5"/>
  <c r="BA23" i="5"/>
  <c r="BB23" i="5"/>
  <c r="BC23" i="5"/>
  <c r="BD17" i="5"/>
  <c r="BE17" i="5"/>
  <c r="BF17" i="5"/>
  <c r="BA17" i="5"/>
  <c r="BB17" i="5"/>
  <c r="BC17" i="5"/>
  <c r="BD11" i="5"/>
  <c r="BE11" i="5"/>
  <c r="BF11" i="5"/>
  <c r="BX11" i="5" s="1"/>
  <c r="D52" i="7" s="1"/>
  <c r="BA11" i="5"/>
  <c r="BB11" i="5"/>
  <c r="BC11" i="5"/>
  <c r="BW11" i="5" s="1"/>
  <c r="D51" i="7" s="1"/>
  <c r="BD22" i="5"/>
  <c r="BD21" i="5"/>
  <c r="BD20" i="5"/>
  <c r="BD19" i="5"/>
  <c r="BD18" i="5"/>
  <c r="BD16" i="5"/>
  <c r="BD15" i="5"/>
  <c r="BD14" i="5"/>
  <c r="BD13" i="5"/>
  <c r="BD12" i="5"/>
  <c r="BD10" i="5"/>
  <c r="BD9" i="5"/>
  <c r="BD8" i="5"/>
  <c r="BD7" i="5"/>
  <c r="BD6" i="5"/>
  <c r="BD5" i="5"/>
  <c r="H6" i="7" l="1"/>
  <c r="I8" i="7"/>
  <c r="H8" i="7"/>
  <c r="I7" i="7"/>
  <c r="H7" i="7"/>
  <c r="I10" i="7"/>
  <c r="O10" i="7"/>
  <c r="O9" i="7"/>
  <c r="I9" i="7"/>
  <c r="BA22" i="5"/>
  <c r="BA21" i="5"/>
  <c r="BA20" i="5"/>
  <c r="BA19" i="5"/>
  <c r="BA18" i="5"/>
  <c r="BA16" i="5"/>
  <c r="BA15" i="5"/>
  <c r="BA14" i="5"/>
  <c r="BA13" i="5"/>
  <c r="BA12" i="5"/>
  <c r="BA10" i="5"/>
  <c r="BA9" i="5"/>
  <c r="BA8" i="5"/>
  <c r="N117" i="5"/>
  <c r="N118" i="5"/>
  <c r="BA7" i="5"/>
  <c r="BA6" i="5"/>
  <c r="BA5" i="5"/>
  <c r="BV12" i="5"/>
  <c r="BV22" i="5" s="1"/>
  <c r="BM16" i="5"/>
  <c r="BN16" i="5" s="1"/>
  <c r="BM15" i="5"/>
  <c r="BN15" i="5" s="1"/>
  <c r="BM14" i="5"/>
  <c r="BN14" i="5" s="1"/>
  <c r="BM13" i="5"/>
  <c r="BN13" i="5" s="1"/>
  <c r="BM12" i="5"/>
  <c r="BN12" i="5" s="1"/>
  <c r="BM11" i="5"/>
  <c r="BN11" i="5" s="1"/>
  <c r="BL16" i="5"/>
  <c r="BL15" i="5"/>
  <c r="BL14" i="5"/>
  <c r="BL13" i="5"/>
  <c r="BL12" i="5"/>
  <c r="BK16" i="5"/>
  <c r="BK15" i="5"/>
  <c r="BK14" i="5"/>
  <c r="BK13" i="5"/>
  <c r="BK12" i="5"/>
  <c r="BK11" i="5"/>
  <c r="BJ11" i="5"/>
  <c r="G32" i="7" s="1"/>
  <c r="N6" i="7" s="1"/>
  <c r="BJ12" i="5"/>
  <c r="G33" i="7" s="1"/>
  <c r="F7" i="7" s="1"/>
  <c r="BJ13" i="5"/>
  <c r="G34" i="7" s="1"/>
  <c r="BJ14" i="5"/>
  <c r="G35" i="7" s="1"/>
  <c r="N9" i="7" s="1"/>
  <c r="BJ15" i="5"/>
  <c r="G36" i="7" s="1"/>
  <c r="E10" i="7" s="1"/>
  <c r="BJ16" i="5"/>
  <c r="G37" i="7" s="1"/>
  <c r="AX23" i="5"/>
  <c r="AX13" i="5"/>
  <c r="AX14" i="5"/>
  <c r="AX15" i="5"/>
  <c r="AX16" i="5"/>
  <c r="AX17" i="5"/>
  <c r="AX18" i="5"/>
  <c r="AX19" i="5"/>
  <c r="AX20" i="5"/>
  <c r="AX21" i="5"/>
  <c r="AX22" i="5"/>
  <c r="AX12" i="5"/>
  <c r="AX11" i="5"/>
  <c r="E11" i="7" l="1"/>
  <c r="N10" i="7"/>
  <c r="E7" i="7"/>
  <c r="E9" i="7"/>
  <c r="N7" i="7"/>
  <c r="N11" i="7"/>
  <c r="N8" i="7"/>
  <c r="BQ11" i="5"/>
  <c r="F6" i="7"/>
  <c r="E6" i="7"/>
  <c r="E8" i="7"/>
  <c r="BR11" i="5"/>
  <c r="BP12" i="5"/>
  <c r="BP11" i="5"/>
  <c r="BV21" i="5"/>
  <c r="AX10" i="5"/>
  <c r="AX9" i="5"/>
  <c r="AX8" i="5"/>
  <c r="AX7" i="5"/>
  <c r="AX6" i="5"/>
  <c r="AX5" i="5"/>
  <c r="I47" i="7" l="1"/>
  <c r="J33" i="7"/>
  <c r="I49" i="7"/>
  <c r="I48" i="7"/>
  <c r="J32" i="7"/>
  <c r="E51" i="7"/>
  <c r="E52" i="7"/>
  <c r="BS11" i="5"/>
  <c r="E53" i="7" s="1"/>
  <c r="AW40" i="5"/>
  <c r="AW37" i="5"/>
  <c r="AW38" i="5"/>
  <c r="AW39" i="5"/>
  <c r="AW36" i="5"/>
  <c r="AW35" i="5"/>
  <c r="AW34" i="5"/>
  <c r="AW33" i="5"/>
  <c r="AW32" i="5"/>
  <c r="AW31" i="5"/>
  <c r="AW30" i="5"/>
  <c r="AW29" i="5"/>
  <c r="AW28" i="5"/>
  <c r="AW25" i="5"/>
  <c r="AW26" i="5"/>
  <c r="AW27" i="5"/>
  <c r="AW24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6" i="5"/>
  <c r="AW5" i="5"/>
  <c r="AV46" i="5"/>
  <c r="AW46" i="5" s="1"/>
  <c r="AV45" i="5"/>
  <c r="AV44" i="5"/>
  <c r="AW44" i="5" s="1"/>
  <c r="AV43" i="5"/>
  <c r="AW43" i="5" s="1"/>
  <c r="AV42" i="5"/>
  <c r="AV41" i="5"/>
  <c r="AU46" i="5"/>
  <c r="AU45" i="5"/>
  <c r="AU44" i="5"/>
  <c r="AU43" i="5"/>
  <c r="AU42" i="5"/>
  <c r="AU41" i="5"/>
  <c r="AU37" i="5"/>
  <c r="AX37" i="5" s="1"/>
  <c r="AU38" i="5"/>
  <c r="AX38" i="5" s="1"/>
  <c r="AU39" i="5"/>
  <c r="AX39" i="5" s="1"/>
  <c r="AU36" i="5"/>
  <c r="AX36" i="5" s="1"/>
  <c r="AU40" i="5"/>
  <c r="AX40" i="5" s="1"/>
  <c r="AU35" i="5"/>
  <c r="AX35" i="5" s="1"/>
  <c r="AU33" i="5"/>
  <c r="AX33" i="5" s="1"/>
  <c r="BA33" i="5" s="1"/>
  <c r="AU32" i="5"/>
  <c r="AX32" i="5" s="1"/>
  <c r="BA32" i="5" s="1"/>
  <c r="AU31" i="5"/>
  <c r="AX31" i="5" s="1"/>
  <c r="BA31" i="5" s="1"/>
  <c r="AU30" i="5"/>
  <c r="AX30" i="5" s="1"/>
  <c r="BA30" i="5" s="1"/>
  <c r="AU25" i="5"/>
  <c r="AX25" i="5" s="1"/>
  <c r="AU26" i="5"/>
  <c r="AX26" i="5" s="1"/>
  <c r="AU27" i="5"/>
  <c r="AX27" i="5" s="1"/>
  <c r="AU24" i="5"/>
  <c r="AX24" i="5" s="1"/>
  <c r="AU28" i="5"/>
  <c r="AX28" i="5" s="1"/>
  <c r="AU29" i="5"/>
  <c r="AX29" i="5" s="1"/>
  <c r="AU34" i="5"/>
  <c r="AX34" i="5" s="1"/>
  <c r="AU23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6" i="5"/>
  <c r="AU5" i="5"/>
  <c r="AT46" i="5"/>
  <c r="AT45" i="5"/>
  <c r="AT44" i="5"/>
  <c r="AT43" i="5"/>
  <c r="AT42" i="5"/>
  <c r="AT41" i="5"/>
  <c r="AT40" i="5"/>
  <c r="AT39" i="5"/>
  <c r="AT37" i="5"/>
  <c r="AT38" i="5"/>
  <c r="AT36" i="5"/>
  <c r="AT35" i="5"/>
  <c r="AT34" i="5"/>
  <c r="AT33" i="5"/>
  <c r="AT31" i="5"/>
  <c r="AT32" i="5"/>
  <c r="AT30" i="5"/>
  <c r="AT29" i="5"/>
  <c r="AT28" i="5"/>
  <c r="AT25" i="5"/>
  <c r="AT26" i="5"/>
  <c r="AT27" i="5"/>
  <c r="AT24" i="5"/>
  <c r="AT23" i="5"/>
  <c r="AT22" i="5"/>
  <c r="AT19" i="5"/>
  <c r="AT20" i="5"/>
  <c r="AT21" i="5"/>
  <c r="AT18" i="5"/>
  <c r="AT17" i="5"/>
  <c r="AT16" i="5"/>
  <c r="AT15" i="5"/>
  <c r="AT13" i="5"/>
  <c r="AT14" i="5"/>
  <c r="AT12" i="5"/>
  <c r="AT11" i="5"/>
  <c r="AT10" i="5"/>
  <c r="AT7" i="5"/>
  <c r="AT8" i="5"/>
  <c r="AT9" i="5"/>
  <c r="AT6" i="5"/>
  <c r="AT5" i="5"/>
  <c r="AX45" i="5" l="1"/>
  <c r="BA35" i="5"/>
  <c r="BD35" i="5"/>
  <c r="AX46" i="5"/>
  <c r="BA36" i="5"/>
  <c r="BD36" i="5"/>
  <c r="AW45" i="5"/>
  <c r="BA38" i="5"/>
  <c r="BD38" i="5"/>
  <c r="AX41" i="5"/>
  <c r="BD37" i="5"/>
  <c r="BA37" i="5"/>
  <c r="AX42" i="5"/>
  <c r="BD29" i="5"/>
  <c r="BA29" i="5"/>
  <c r="AX43" i="5"/>
  <c r="BA43" i="5" s="1"/>
  <c r="AW41" i="5"/>
  <c r="BA39" i="5"/>
  <c r="BD39" i="5"/>
  <c r="AX44" i="5"/>
  <c r="BA44" i="5" s="1"/>
  <c r="AW42" i="5"/>
  <c r="BJ4" i="6"/>
  <c r="BD46" i="5" l="1"/>
  <c r="BA46" i="5"/>
  <c r="BC46" i="5" s="1"/>
  <c r="BD41" i="5"/>
  <c r="BA41" i="5"/>
  <c r="AM35" i="1" l="1"/>
  <c r="AM30" i="1"/>
  <c r="AM25" i="1"/>
  <c r="AM20" i="1"/>
  <c r="BK38" i="6"/>
  <c r="BK37" i="6"/>
  <c r="BK36" i="6"/>
  <c r="BK35" i="6"/>
  <c r="BK39" i="6"/>
  <c r="BK34" i="6"/>
  <c r="BK33" i="6"/>
  <c r="BK28" i="6"/>
  <c r="BK29" i="6"/>
  <c r="BK30" i="6"/>
  <c r="BK31" i="6"/>
  <c r="BK32" i="6"/>
  <c r="BK26" i="6"/>
  <c r="BK25" i="6"/>
  <c r="BK24" i="6"/>
  <c r="BK23" i="6"/>
  <c r="BK27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I4" i="6"/>
  <c r="BI5" i="6"/>
  <c r="BI6" i="6"/>
  <c r="BI7" i="6"/>
  <c r="BI8" i="6"/>
  <c r="BI9" i="6"/>
  <c r="BJ31" i="6" l="1"/>
  <c r="BJ30" i="6"/>
  <c r="BJ23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22" i="6"/>
  <c r="BI23" i="6"/>
  <c r="BI24" i="6"/>
  <c r="BJ24" i="6" s="1"/>
  <c r="BI25" i="6"/>
  <c r="BJ25" i="6" s="1"/>
  <c r="BI26" i="6"/>
  <c r="BJ26" i="6" s="1"/>
  <c r="BI27" i="6"/>
  <c r="BI28" i="6"/>
  <c r="BI29" i="6"/>
  <c r="BJ29" i="6" s="1"/>
  <c r="BI30" i="6"/>
  <c r="BI31" i="6"/>
  <c r="BI32" i="6"/>
  <c r="BJ32" i="6" s="1"/>
  <c r="BI33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P11" i="6"/>
  <c r="AP10" i="6"/>
  <c r="AP9" i="6"/>
  <c r="AP8" i="6"/>
  <c r="AP7" i="6"/>
  <c r="AP6" i="6"/>
  <c r="AP5" i="6"/>
  <c r="AP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3" i="6"/>
  <c r="I24" i="6"/>
  <c r="I28" i="6"/>
  <c r="I20" i="6"/>
  <c r="I21" i="6"/>
  <c r="I22" i="6"/>
  <c r="I25" i="6"/>
  <c r="I26" i="6"/>
  <c r="I27" i="6"/>
  <c r="I29" i="6"/>
  <c r="I33" i="6"/>
  <c r="I30" i="6"/>
  <c r="I31" i="6"/>
  <c r="I32" i="6"/>
  <c r="H22" i="6"/>
  <c r="H21" i="6"/>
  <c r="H20" i="6"/>
  <c r="H28" i="6"/>
  <c r="H24" i="6"/>
  <c r="H23" i="6"/>
  <c r="H19" i="6"/>
  <c r="H25" i="6"/>
  <c r="H26" i="6"/>
  <c r="H27" i="6"/>
  <c r="H33" i="6"/>
  <c r="H29" i="6"/>
  <c r="H32" i="6"/>
  <c r="H31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0" i="6"/>
  <c r="G8" i="6"/>
  <c r="G7" i="6"/>
  <c r="G6" i="6"/>
  <c r="G5" i="6"/>
  <c r="G4" i="6"/>
  <c r="G13" i="6"/>
  <c r="G12" i="6"/>
  <c r="G11" i="6"/>
  <c r="G10" i="6"/>
  <c r="G9" i="6"/>
  <c r="G18" i="6"/>
  <c r="G17" i="6"/>
  <c r="G16" i="6"/>
  <c r="G15" i="6"/>
  <c r="G14" i="6"/>
  <c r="G23" i="6"/>
  <c r="G22" i="6"/>
  <c r="G21" i="6"/>
  <c r="G20" i="6"/>
  <c r="G19" i="6"/>
  <c r="G26" i="6"/>
  <c r="G27" i="6"/>
  <c r="G25" i="6"/>
  <c r="G28" i="6"/>
  <c r="G24" i="6"/>
  <c r="G31" i="6"/>
  <c r="G32" i="6"/>
  <c r="G30" i="6"/>
  <c r="G29" i="6"/>
  <c r="G33" i="6"/>
  <c r="E6" i="6"/>
  <c r="E7" i="6"/>
  <c r="E8" i="6"/>
  <c r="E5" i="6"/>
  <c r="E4" i="6"/>
  <c r="E11" i="6"/>
  <c r="E12" i="6"/>
  <c r="E10" i="6"/>
  <c r="E13" i="6"/>
  <c r="E9" i="6"/>
  <c r="E16" i="6"/>
  <c r="E17" i="6"/>
  <c r="E15" i="6"/>
  <c r="E14" i="6"/>
  <c r="E18" i="6"/>
  <c r="J4" i="6" l="1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O113" i="5"/>
  <c r="N113" i="5"/>
  <c r="N115" i="5"/>
  <c r="O115" i="5"/>
  <c r="N116" i="5"/>
  <c r="O116" i="5"/>
  <c r="O117" i="5"/>
  <c r="O114" i="5"/>
  <c r="N114" i="5"/>
  <c r="B128" i="4" l="1"/>
  <c r="B127" i="4" s="1"/>
  <c r="B126" i="4" s="1"/>
  <c r="G28" i="4"/>
  <c r="F28" i="4"/>
  <c r="G27" i="4"/>
  <c r="F27" i="4"/>
  <c r="C27" i="4"/>
  <c r="G26" i="4"/>
  <c r="F26" i="4"/>
  <c r="C26" i="4"/>
  <c r="J15" i="3"/>
  <c r="D18" i="3"/>
  <c r="C18" i="3"/>
  <c r="D18" i="4" s="1"/>
  <c r="D17" i="3"/>
  <c r="C17" i="3"/>
  <c r="D17" i="4" s="1"/>
  <c r="D16" i="3"/>
  <c r="C16" i="3"/>
  <c r="J8" i="7"/>
  <c r="J7" i="7"/>
  <c r="CZ11" i="6"/>
  <c r="CZ12" i="6"/>
  <c r="CZ13" i="6"/>
  <c r="BP4" i="6"/>
  <c r="BQ4" i="6"/>
  <c r="BR4" i="6"/>
  <c r="BJ21" i="6"/>
  <c r="BJ19" i="6"/>
  <c r="BJ17" i="6"/>
  <c r="BJ13" i="6"/>
  <c r="BJ9" i="6"/>
  <c r="BJ8" i="6"/>
  <c r="BJ5" i="6"/>
  <c r="BA18" i="6"/>
  <c r="AV18" i="6"/>
  <c r="AR18" i="6"/>
  <c r="BA17" i="6"/>
  <c r="AV17" i="6"/>
  <c r="AR17" i="6"/>
  <c r="BA16" i="6"/>
  <c r="AV16" i="6"/>
  <c r="AR16" i="6"/>
  <c r="BA15" i="6"/>
  <c r="AV15" i="6"/>
  <c r="AR15" i="6"/>
  <c r="BA14" i="6"/>
  <c r="AV14" i="6"/>
  <c r="AR14" i="6"/>
  <c r="BA13" i="6"/>
  <c r="AV13" i="6"/>
  <c r="AR13" i="6"/>
  <c r="BA12" i="6"/>
  <c r="AV12" i="6"/>
  <c r="AR12" i="6"/>
  <c r="BA11" i="6"/>
  <c r="AV11" i="6"/>
  <c r="AR11" i="6"/>
  <c r="BA10" i="6"/>
  <c r="AV10" i="6"/>
  <c r="AR10" i="6"/>
  <c r="BA9" i="6"/>
  <c r="AV9" i="6"/>
  <c r="AR9" i="6"/>
  <c r="BA8" i="6"/>
  <c r="AV8" i="6"/>
  <c r="AR8" i="6"/>
  <c r="BA7" i="6"/>
  <c r="AV7" i="6"/>
  <c r="AR7" i="6"/>
  <c r="BA6" i="6"/>
  <c r="AV6" i="6"/>
  <c r="AR6" i="6"/>
  <c r="BA5" i="6"/>
  <c r="AV5" i="6"/>
  <c r="AR5" i="6"/>
  <c r="BA4" i="6"/>
  <c r="AV4" i="6"/>
  <c r="AR4" i="6"/>
  <c r="Y52" i="6"/>
  <c r="Z52" i="6" s="1"/>
  <c r="Y51" i="6"/>
  <c r="Z51" i="6" s="1"/>
  <c r="Y50" i="6"/>
  <c r="Z50" i="6" s="1"/>
  <c r="Y49" i="6"/>
  <c r="Z49" i="6" s="1"/>
  <c r="Y48" i="6"/>
  <c r="Z48" i="6" s="1"/>
  <c r="Y47" i="6"/>
  <c r="Z47" i="6" s="1"/>
  <c r="Y46" i="6"/>
  <c r="Z46" i="6" s="1"/>
  <c r="Y45" i="6"/>
  <c r="Z45" i="6" s="1"/>
  <c r="Y44" i="6"/>
  <c r="Z44" i="6" s="1"/>
  <c r="Y43" i="6"/>
  <c r="Z43" i="6" s="1"/>
  <c r="Y42" i="6"/>
  <c r="Z42" i="6" s="1"/>
  <c r="Y41" i="6"/>
  <c r="Z41" i="6" s="1"/>
  <c r="Y40" i="6"/>
  <c r="Z40" i="6" s="1"/>
  <c r="Y39" i="6"/>
  <c r="Z39" i="6" s="1"/>
  <c r="Y38" i="6"/>
  <c r="Z38" i="6" s="1"/>
  <c r="J18" i="6"/>
  <c r="F18" i="6"/>
  <c r="K18" i="6" s="1"/>
  <c r="L18" i="6"/>
  <c r="J17" i="6"/>
  <c r="F17" i="6"/>
  <c r="K17" i="6" s="1"/>
  <c r="L17" i="6"/>
  <c r="J16" i="6"/>
  <c r="F16" i="6"/>
  <c r="K16" i="6" s="1"/>
  <c r="L16" i="6"/>
  <c r="J15" i="6"/>
  <c r="F15" i="6"/>
  <c r="K15" i="6" s="1"/>
  <c r="L15" i="6"/>
  <c r="J14" i="6"/>
  <c r="F14" i="6"/>
  <c r="K14" i="6" s="1"/>
  <c r="L14" i="6"/>
  <c r="J13" i="6"/>
  <c r="F13" i="6"/>
  <c r="K13" i="6" s="1"/>
  <c r="L13" i="6"/>
  <c r="J12" i="6"/>
  <c r="F12" i="6"/>
  <c r="K12" i="6" s="1"/>
  <c r="L12" i="6"/>
  <c r="J11" i="6"/>
  <c r="F11" i="6"/>
  <c r="K11" i="6" s="1"/>
  <c r="L11" i="6"/>
  <c r="J10" i="6"/>
  <c r="F10" i="6"/>
  <c r="K10" i="6" s="1"/>
  <c r="L10" i="6"/>
  <c r="J9" i="6"/>
  <c r="F9" i="6"/>
  <c r="K9" i="6" s="1"/>
  <c r="L9" i="6"/>
  <c r="J8" i="6"/>
  <c r="F8" i="6"/>
  <c r="K8" i="6" s="1"/>
  <c r="L8" i="6"/>
  <c r="J7" i="6"/>
  <c r="F7" i="6"/>
  <c r="K7" i="6" s="1"/>
  <c r="L7" i="6"/>
  <c r="J6" i="6"/>
  <c r="F6" i="6"/>
  <c r="K6" i="6" s="1"/>
  <c r="L6" i="6"/>
  <c r="J5" i="6"/>
  <c r="F5" i="6"/>
  <c r="K5" i="6" s="1"/>
  <c r="L5" i="6"/>
  <c r="F4" i="6"/>
  <c r="K4" i="6" s="1"/>
  <c r="L4" i="6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Z20" i="5" l="1"/>
  <c r="BC21" i="5"/>
  <c r="AZ16" i="5"/>
  <c r="AZ12" i="5"/>
  <c r="AZ8" i="5"/>
  <c r="E7" i="4"/>
  <c r="E6" i="4"/>
  <c r="G6" i="7"/>
  <c r="G7" i="7"/>
  <c r="M10" i="6"/>
  <c r="M18" i="6"/>
  <c r="N6" i="6"/>
  <c r="X6" i="6" s="1"/>
  <c r="Y6" i="6" s="1"/>
  <c r="Z6" i="6" s="1"/>
  <c r="AB6" i="6" s="1"/>
  <c r="M8" i="6"/>
  <c r="M14" i="6"/>
  <c r="N16" i="6"/>
  <c r="X16" i="6" s="1"/>
  <c r="Y16" i="6" s="1"/>
  <c r="Z16" i="6" s="1"/>
  <c r="AA16" i="6" s="1"/>
  <c r="N4" i="6"/>
  <c r="N12" i="6"/>
  <c r="X12" i="6" s="1"/>
  <c r="Y12" i="6" s="1"/>
  <c r="Z12" i="6" s="1"/>
  <c r="AB12" i="6" s="1"/>
  <c r="M15" i="6"/>
  <c r="M7" i="6"/>
  <c r="BJ11" i="6"/>
  <c r="N18" i="6"/>
  <c r="X18" i="6" s="1"/>
  <c r="Y18" i="6" s="1"/>
  <c r="Z18" i="6" s="1"/>
  <c r="AB18" i="6" s="1"/>
  <c r="N11" i="6"/>
  <c r="X11" i="6" s="1"/>
  <c r="Y11" i="6" s="1"/>
  <c r="Z11" i="6" s="1"/>
  <c r="N10" i="6"/>
  <c r="X10" i="6" s="1"/>
  <c r="Y10" i="6" s="1"/>
  <c r="Z10" i="6" s="1"/>
  <c r="AA10" i="6" s="1"/>
  <c r="N14" i="6"/>
  <c r="X14" i="6" s="1"/>
  <c r="Y14" i="6" s="1"/>
  <c r="Z14" i="6" s="1"/>
  <c r="AB14" i="6" s="1"/>
  <c r="M4" i="6"/>
  <c r="M12" i="6"/>
  <c r="BJ16" i="6"/>
  <c r="BJ6" i="6"/>
  <c r="BJ14" i="6"/>
  <c r="BJ12" i="6"/>
  <c r="BJ20" i="6"/>
  <c r="BJ7" i="6"/>
  <c r="BJ15" i="6"/>
  <c r="BJ10" i="6"/>
  <c r="BJ18" i="6"/>
  <c r="M17" i="6"/>
  <c r="N17" i="6"/>
  <c r="X17" i="6" s="1"/>
  <c r="Y17" i="6" s="1"/>
  <c r="Z17" i="6" s="1"/>
  <c r="AB17" i="6" s="1"/>
  <c r="N5" i="6"/>
  <c r="X5" i="6" s="1"/>
  <c r="Y5" i="6" s="1"/>
  <c r="Z5" i="6" s="1"/>
  <c r="AB5" i="6" s="1"/>
  <c r="M5" i="6"/>
  <c r="N15" i="6"/>
  <c r="X15" i="6" s="1"/>
  <c r="Y15" i="6" s="1"/>
  <c r="Z15" i="6" s="1"/>
  <c r="AA15" i="6" s="1"/>
  <c r="N7" i="6"/>
  <c r="X7" i="6" s="1"/>
  <c r="Y7" i="6" s="1"/>
  <c r="Z7" i="6" s="1"/>
  <c r="AB7" i="6" s="1"/>
  <c r="N13" i="6"/>
  <c r="X13" i="6" s="1"/>
  <c r="Y13" i="6" s="1"/>
  <c r="Z13" i="6" s="1"/>
  <c r="AA13" i="6" s="1"/>
  <c r="M13" i="6"/>
  <c r="M9" i="6"/>
  <c r="N9" i="6"/>
  <c r="X9" i="6" s="1"/>
  <c r="Y9" i="6" s="1"/>
  <c r="Z9" i="6" s="1"/>
  <c r="AB9" i="6" s="1"/>
  <c r="M11" i="6"/>
  <c r="N8" i="6"/>
  <c r="X8" i="6" s="1"/>
  <c r="Y8" i="6" s="1"/>
  <c r="Z8" i="6" s="1"/>
  <c r="M16" i="6"/>
  <c r="M6" i="6"/>
  <c r="AZ18" i="5"/>
  <c r="AZ14" i="5"/>
  <c r="AZ22" i="5"/>
  <c r="BF14" i="5"/>
  <c r="AZ17" i="5"/>
  <c r="BF18" i="5"/>
  <c r="BF22" i="5"/>
  <c r="BF16" i="5"/>
  <c r="AM40" i="5"/>
  <c r="AF40" i="5"/>
  <c r="Y40" i="5"/>
  <c r="AM39" i="5"/>
  <c r="AF39" i="5"/>
  <c r="Y39" i="5"/>
  <c r="AM30" i="5"/>
  <c r="AF30" i="5"/>
  <c r="Y30" i="5"/>
  <c r="AM29" i="5"/>
  <c r="AF29" i="5"/>
  <c r="Y29" i="5"/>
  <c r="AM20" i="5"/>
  <c r="AF20" i="5"/>
  <c r="Y20" i="5"/>
  <c r="AM19" i="5"/>
  <c r="AF19" i="5"/>
  <c r="Y19" i="5"/>
  <c r="AM10" i="5"/>
  <c r="AF10" i="5"/>
  <c r="Y10" i="5"/>
  <c r="AM9" i="5"/>
  <c r="AF9" i="5"/>
  <c r="Y9" i="5"/>
  <c r="N64" i="5"/>
  <c r="O64" i="5"/>
  <c r="N65" i="5"/>
  <c r="O65" i="5"/>
  <c r="N66" i="5"/>
  <c r="O66" i="5"/>
  <c r="N67" i="5"/>
  <c r="O67" i="5"/>
  <c r="N68" i="5"/>
  <c r="O68" i="5"/>
  <c r="N59" i="5"/>
  <c r="O59" i="5"/>
  <c r="N60" i="5"/>
  <c r="O60" i="5"/>
  <c r="N61" i="5"/>
  <c r="O61" i="5"/>
  <c r="N62" i="5"/>
  <c r="O62" i="5"/>
  <c r="N56" i="5"/>
  <c r="O56" i="5"/>
  <c r="N52" i="5"/>
  <c r="O52" i="5"/>
  <c r="N53" i="5"/>
  <c r="O53" i="5"/>
  <c r="N54" i="5"/>
  <c r="O54" i="5"/>
  <c r="N55" i="5"/>
  <c r="O55" i="5"/>
  <c r="N47" i="5"/>
  <c r="O47" i="5"/>
  <c r="N48" i="5"/>
  <c r="O48" i="5"/>
  <c r="N49" i="5"/>
  <c r="O49" i="5"/>
  <c r="N50" i="5"/>
  <c r="O50" i="5"/>
  <c r="N44" i="5"/>
  <c r="O44" i="5"/>
  <c r="N41" i="5"/>
  <c r="O41" i="5"/>
  <c r="N42" i="5"/>
  <c r="O42" i="5"/>
  <c r="N43" i="5"/>
  <c r="O43" i="5"/>
  <c r="AJ6" i="1"/>
  <c r="AJ7" i="1"/>
  <c r="AJ8" i="1"/>
  <c r="AC6" i="1"/>
  <c r="AC7" i="1"/>
  <c r="AC8" i="1"/>
  <c r="Y214" i="4" l="1"/>
  <c r="Y60" i="4"/>
  <c r="W18" i="3"/>
  <c r="Y137" i="4"/>
  <c r="Y148" i="4"/>
  <c r="Y71" i="4"/>
  <c r="Y159" i="4"/>
  <c r="Y5" i="4"/>
  <c r="W31" i="3"/>
  <c r="Y126" i="4"/>
  <c r="Y170" i="4"/>
  <c r="Y82" i="4"/>
  <c r="Y181" i="4"/>
  <c r="Y93" i="4"/>
  <c r="Y27" i="4"/>
  <c r="Y16" i="4"/>
  <c r="W44" i="3"/>
  <c r="Y192" i="4"/>
  <c r="Y104" i="4"/>
  <c r="Y203" i="4"/>
  <c r="Y115" i="4"/>
  <c r="Y38" i="4"/>
  <c r="W57" i="3"/>
  <c r="W5" i="3"/>
  <c r="Y49" i="4"/>
  <c r="E5" i="3"/>
  <c r="BC16" i="5"/>
  <c r="BC20" i="5"/>
  <c r="BF21" i="5"/>
  <c r="AZ21" i="5"/>
  <c r="BF20" i="5"/>
  <c r="BF12" i="5"/>
  <c r="BC12" i="5"/>
  <c r="BF8" i="5"/>
  <c r="BC8" i="5"/>
  <c r="X4" i="6"/>
  <c r="Y4" i="6" s="1"/>
  <c r="Z4" i="6" s="1"/>
  <c r="AA6" i="6"/>
  <c r="AF6" i="6" s="1"/>
  <c r="AB10" i="6"/>
  <c r="AF10" i="6" s="1"/>
  <c r="AB16" i="6"/>
  <c r="AG16" i="6" s="1"/>
  <c r="AA9" i="6"/>
  <c r="AG9" i="6" s="1"/>
  <c r="AA12" i="6"/>
  <c r="AG12" i="6" s="1"/>
  <c r="AB13" i="6"/>
  <c r="AG13" i="6" s="1"/>
  <c r="AB15" i="6"/>
  <c r="AC15" i="6" s="1"/>
  <c r="AB8" i="6"/>
  <c r="AA8" i="6"/>
  <c r="AA18" i="6"/>
  <c r="AF18" i="6" s="1"/>
  <c r="AA17" i="6"/>
  <c r="AC17" i="6" s="1"/>
  <c r="AA7" i="6"/>
  <c r="AF7" i="6" s="1"/>
  <c r="AA14" i="6"/>
  <c r="AG14" i="6" s="1"/>
  <c r="AA5" i="6"/>
  <c r="AC5" i="6" s="1"/>
  <c r="AB11" i="6"/>
  <c r="AA11" i="6"/>
  <c r="BC19" i="5"/>
  <c r="AZ19" i="5"/>
  <c r="BF19" i="5"/>
  <c r="AZ7" i="5"/>
  <c r="BC7" i="5"/>
  <c r="BF7" i="5"/>
  <c r="BF13" i="5"/>
  <c r="BC13" i="5"/>
  <c r="AZ13" i="5"/>
  <c r="BC14" i="5"/>
  <c r="BC18" i="5"/>
  <c r="BF9" i="5"/>
  <c r="BC9" i="5"/>
  <c r="AZ9" i="5"/>
  <c r="BC22" i="5"/>
  <c r="BF5" i="5"/>
  <c r="BC5" i="5"/>
  <c r="AZ5" i="5"/>
  <c r="BC6" i="5"/>
  <c r="AZ6" i="5"/>
  <c r="BF6" i="5"/>
  <c r="AZ11" i="5"/>
  <c r="BC15" i="5"/>
  <c r="AZ15" i="5"/>
  <c r="BF15" i="5"/>
  <c r="BF10" i="5"/>
  <c r="BC10" i="5"/>
  <c r="AZ10" i="5"/>
  <c r="D9" i="4"/>
  <c r="C10" i="4"/>
  <c r="C9" i="4"/>
  <c r="C8" i="4"/>
  <c r="BX12" i="5" l="1"/>
  <c r="BX21" i="5"/>
  <c r="BW12" i="5"/>
  <c r="AB4" i="6"/>
  <c r="AG4" i="6" s="1"/>
  <c r="AA4" i="6"/>
  <c r="AC6" i="6"/>
  <c r="AD6" i="6" s="1"/>
  <c r="AG6" i="6"/>
  <c r="AF12" i="6"/>
  <c r="AG10" i="6"/>
  <c r="AC10" i="6"/>
  <c r="AD10" i="6" s="1"/>
  <c r="AF13" i="6"/>
  <c r="AC13" i="6"/>
  <c r="AD13" i="6" s="1"/>
  <c r="AC9" i="6"/>
  <c r="AD9" i="6" s="1"/>
  <c r="AF9" i="6"/>
  <c r="AC16" i="6"/>
  <c r="AF16" i="6"/>
  <c r="AF5" i="6"/>
  <c r="AF15" i="6"/>
  <c r="AC12" i="6"/>
  <c r="AG15" i="6"/>
  <c r="AC8" i="6"/>
  <c r="AE8" i="6" s="1"/>
  <c r="AG18" i="6"/>
  <c r="AC18" i="6"/>
  <c r="AE18" i="6" s="1"/>
  <c r="AG7" i="6"/>
  <c r="AF17" i="6"/>
  <c r="AG17" i="6"/>
  <c r="AG8" i="6"/>
  <c r="AF8" i="6"/>
  <c r="AC14" i="6"/>
  <c r="AE14" i="6" s="1"/>
  <c r="AF14" i="6"/>
  <c r="AG5" i="6"/>
  <c r="AC7" i="6"/>
  <c r="AE7" i="6" s="1"/>
  <c r="AE6" i="6"/>
  <c r="AC11" i="6"/>
  <c r="AG11" i="6"/>
  <c r="AF11" i="6"/>
  <c r="AE12" i="6"/>
  <c r="AD16" i="6"/>
  <c r="AD5" i="6"/>
  <c r="AE5" i="6"/>
  <c r="AE17" i="6"/>
  <c r="AD17" i="6"/>
  <c r="AE15" i="6"/>
  <c r="AD15" i="6"/>
  <c r="P226" i="4"/>
  <c r="P227" i="4"/>
  <c r="P228" i="4"/>
  <c r="BQ12" i="5" l="1"/>
  <c r="I50" i="7" s="1"/>
  <c r="H51" i="7"/>
  <c r="BX22" i="5"/>
  <c r="H52" i="7"/>
  <c r="BR12" i="5"/>
  <c r="BW22" i="5"/>
  <c r="BY21" i="5"/>
  <c r="BW21" i="5"/>
  <c r="AF4" i="6"/>
  <c r="AC4" i="6"/>
  <c r="AD12" i="6"/>
  <c r="AH12" i="6" s="1"/>
  <c r="AI12" i="6" s="1"/>
  <c r="AU12" i="6" s="1"/>
  <c r="AD8" i="6"/>
  <c r="AH8" i="6" s="1"/>
  <c r="AI8" i="6" s="1"/>
  <c r="AU8" i="6" s="1"/>
  <c r="AW8" i="6" s="1"/>
  <c r="AE10" i="6"/>
  <c r="AH10" i="6" s="1"/>
  <c r="AI10" i="6" s="1"/>
  <c r="AU10" i="6" s="1"/>
  <c r="AE13" i="6"/>
  <c r="AH13" i="6" s="1"/>
  <c r="AI13" i="6" s="1"/>
  <c r="AU13" i="6" s="1"/>
  <c r="AE9" i="6"/>
  <c r="AH9" i="6" s="1"/>
  <c r="AI9" i="6" s="1"/>
  <c r="AU9" i="6" s="1"/>
  <c r="AE16" i="6"/>
  <c r="AH16" i="6" s="1"/>
  <c r="AI16" i="6" s="1"/>
  <c r="AD7" i="6"/>
  <c r="AH7" i="6" s="1"/>
  <c r="AI7" i="6" s="1"/>
  <c r="AU7" i="6" s="1"/>
  <c r="AD18" i="6"/>
  <c r="AH18" i="6" s="1"/>
  <c r="AI18" i="6" s="1"/>
  <c r="AU18" i="6" s="1"/>
  <c r="AD14" i="6"/>
  <c r="AH14" i="6" s="1"/>
  <c r="AI14" i="6" s="1"/>
  <c r="AU14" i="6" s="1"/>
  <c r="AH17" i="6"/>
  <c r="AI17" i="6" s="1"/>
  <c r="AU17" i="6" s="1"/>
  <c r="AH15" i="6"/>
  <c r="AI15" i="6" s="1"/>
  <c r="AU15" i="6" s="1"/>
  <c r="AH5" i="6"/>
  <c r="AI5" i="6" s="1"/>
  <c r="AU5" i="6" s="1"/>
  <c r="AH6" i="6"/>
  <c r="AI6" i="6" s="1"/>
  <c r="AU6" i="6" s="1"/>
  <c r="AE11" i="6"/>
  <c r="AD11" i="6"/>
  <c r="P233" i="4"/>
  <c r="Q233" i="4"/>
  <c r="R233" i="4"/>
  <c r="P234" i="4"/>
  <c r="Q234" i="4"/>
  <c r="R234" i="4"/>
  <c r="P235" i="4"/>
  <c r="Q235" i="4"/>
  <c r="R235" i="4"/>
  <c r="K233" i="4"/>
  <c r="L233" i="4"/>
  <c r="M233" i="4"/>
  <c r="N233" i="4" s="1"/>
  <c r="K234" i="4"/>
  <c r="L234" i="4"/>
  <c r="M234" i="4"/>
  <c r="N234" i="4" s="1"/>
  <c r="K235" i="4"/>
  <c r="L235" i="4"/>
  <c r="M235" i="4"/>
  <c r="N235" i="4" s="1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I51" i="7" l="1"/>
  <c r="BY22" i="5"/>
  <c r="BS12" i="5"/>
  <c r="I53" i="7" s="1"/>
  <c r="I52" i="7"/>
  <c r="AE4" i="6"/>
  <c r="AD4" i="6"/>
  <c r="AW18" i="6"/>
  <c r="AW17" i="6"/>
  <c r="AU16" i="6"/>
  <c r="AK16" i="6"/>
  <c r="AZ16" i="6" s="1"/>
  <c r="AJ8" i="6"/>
  <c r="AQ8" i="6" s="1"/>
  <c r="AS8" i="6" s="1"/>
  <c r="AT8" i="6" s="1"/>
  <c r="BY25" i="6" s="1"/>
  <c r="AJ16" i="6"/>
  <c r="AQ16" i="6" s="1"/>
  <c r="AS16" i="6" s="1"/>
  <c r="AT16" i="6" s="1"/>
  <c r="CA15" i="6" s="1"/>
  <c r="AJ18" i="6"/>
  <c r="AQ18" i="6" s="1"/>
  <c r="AS18" i="6" s="1"/>
  <c r="AT18" i="6" s="1"/>
  <c r="CA25" i="6" s="1"/>
  <c r="AK18" i="6"/>
  <c r="AZ18" i="6" s="1"/>
  <c r="AK8" i="6"/>
  <c r="AZ8" i="6" s="1"/>
  <c r="BC8" i="6" s="1"/>
  <c r="AJ14" i="6"/>
  <c r="AQ14" i="6" s="1"/>
  <c r="AJ17" i="6"/>
  <c r="AQ17" i="6" s="1"/>
  <c r="AS17" i="6" s="1"/>
  <c r="AT17" i="6" s="1"/>
  <c r="CA20" i="6" s="1"/>
  <c r="AK14" i="6"/>
  <c r="AZ14" i="6" s="1"/>
  <c r="BC14" i="6" s="1"/>
  <c r="AK17" i="6"/>
  <c r="AZ17" i="6" s="1"/>
  <c r="AK10" i="6"/>
  <c r="AZ10" i="6" s="1"/>
  <c r="BC10" i="6" s="1"/>
  <c r="AW6" i="6"/>
  <c r="AW10" i="6"/>
  <c r="AW9" i="6"/>
  <c r="AW7" i="6"/>
  <c r="AW5" i="6"/>
  <c r="AW12" i="6"/>
  <c r="AW15" i="6"/>
  <c r="AJ10" i="6"/>
  <c r="AQ10" i="6" s="1"/>
  <c r="AS10" i="6" s="1"/>
  <c r="AT10" i="6" s="1"/>
  <c r="BZ10" i="6" s="1"/>
  <c r="AW13" i="6"/>
  <c r="AH11" i="6"/>
  <c r="AI11" i="6" s="1"/>
  <c r="AU11" i="6" s="1"/>
  <c r="AW14" i="6"/>
  <c r="AK13" i="6"/>
  <c r="AZ13" i="6" s="1"/>
  <c r="BC13" i="6" s="1"/>
  <c r="AJ13" i="6"/>
  <c r="AQ13" i="6" s="1"/>
  <c r="AS13" i="6" s="1"/>
  <c r="AT13" i="6" s="1"/>
  <c r="BZ25" i="6" s="1"/>
  <c r="AJ6" i="6"/>
  <c r="AQ6" i="6" s="1"/>
  <c r="AS6" i="6" s="1"/>
  <c r="AT6" i="6" s="1"/>
  <c r="BY15" i="6" s="1"/>
  <c r="AK6" i="6"/>
  <c r="AZ6" i="6" s="1"/>
  <c r="BC6" i="6" s="1"/>
  <c r="AK7" i="6"/>
  <c r="AZ7" i="6" s="1"/>
  <c r="BC7" i="6" s="1"/>
  <c r="AJ7" i="6"/>
  <c r="AQ7" i="6" s="1"/>
  <c r="AS7" i="6" s="1"/>
  <c r="AT7" i="6" s="1"/>
  <c r="BY20" i="6" s="1"/>
  <c r="AK9" i="6"/>
  <c r="AZ9" i="6" s="1"/>
  <c r="BC9" i="6" s="1"/>
  <c r="AJ9" i="6"/>
  <c r="AQ9" i="6" s="1"/>
  <c r="AK5" i="6"/>
  <c r="AZ5" i="6" s="1"/>
  <c r="BC5" i="6" s="1"/>
  <c r="AJ5" i="6"/>
  <c r="AQ5" i="6" s="1"/>
  <c r="AS5" i="6" s="1"/>
  <c r="AT5" i="6" s="1"/>
  <c r="BY10" i="6" s="1"/>
  <c r="AK12" i="6"/>
  <c r="AZ12" i="6" s="1"/>
  <c r="BC12" i="6" s="1"/>
  <c r="AJ12" i="6"/>
  <c r="AQ12" i="6" s="1"/>
  <c r="AS12" i="6" s="1"/>
  <c r="AT12" i="6" s="1"/>
  <c r="BZ20" i="6" s="1"/>
  <c r="AK15" i="6"/>
  <c r="AZ15" i="6" s="1"/>
  <c r="BC15" i="6" s="1"/>
  <c r="AJ15" i="6"/>
  <c r="AQ15" i="6" s="1"/>
  <c r="AS15" i="6" s="1"/>
  <c r="AT15" i="6" s="1"/>
  <c r="CA10" i="6" s="1"/>
  <c r="BO14" i="6"/>
  <c r="BO13" i="6"/>
  <c r="BO12" i="6"/>
  <c r="BO11" i="6"/>
  <c r="BB9" i="6" l="1"/>
  <c r="BZ7" i="6"/>
  <c r="BB7" i="6"/>
  <c r="BY22" i="6"/>
  <c r="BB8" i="6"/>
  <c r="BY27" i="6"/>
  <c r="BB15" i="6"/>
  <c r="CA12" i="6"/>
  <c r="BB6" i="6"/>
  <c r="BY17" i="6"/>
  <c r="BB10" i="6"/>
  <c r="BZ12" i="6"/>
  <c r="BB12" i="6"/>
  <c r="BZ22" i="6"/>
  <c r="BR11" i="6"/>
  <c r="CA19" i="6" s="1"/>
  <c r="BQ11" i="6"/>
  <c r="BZ19" i="6" s="1"/>
  <c r="BP11" i="6"/>
  <c r="BY19" i="6" s="1"/>
  <c r="BR12" i="6"/>
  <c r="CA23" i="6" s="1"/>
  <c r="BP12" i="6"/>
  <c r="BY23" i="6" s="1"/>
  <c r="BQ12" i="6"/>
  <c r="BZ23" i="6" s="1"/>
  <c r="BB13" i="6"/>
  <c r="BZ27" i="6"/>
  <c r="AH4" i="6"/>
  <c r="AI4" i="6" s="1"/>
  <c r="BP14" i="6"/>
  <c r="BY28" i="6" s="1"/>
  <c r="BQ14" i="6"/>
  <c r="BZ28" i="6" s="1"/>
  <c r="BR14" i="6"/>
  <c r="CA28" i="6" s="1"/>
  <c r="BB5" i="6"/>
  <c r="BY12" i="6"/>
  <c r="BR13" i="6"/>
  <c r="CA24" i="6" s="1"/>
  <c r="BQ13" i="6"/>
  <c r="BZ24" i="6" s="1"/>
  <c r="BP13" i="6"/>
  <c r="BY24" i="6" s="1"/>
  <c r="BB14" i="6"/>
  <c r="CA7" i="6"/>
  <c r="AS9" i="6"/>
  <c r="AT9" i="6" s="1"/>
  <c r="BZ5" i="6" s="1"/>
  <c r="AX18" i="6"/>
  <c r="AY18" i="6" s="1"/>
  <c r="CA26" i="6" s="1"/>
  <c r="BC18" i="6"/>
  <c r="BC17" i="6"/>
  <c r="BC16" i="6"/>
  <c r="AX16" i="6"/>
  <c r="AY16" i="6" s="1"/>
  <c r="CA16" i="6" s="1"/>
  <c r="AW16" i="6"/>
  <c r="AS14" i="6"/>
  <c r="AT14" i="6" s="1"/>
  <c r="CA5" i="6" s="1"/>
  <c r="CM13" i="6"/>
  <c r="AX8" i="6"/>
  <c r="AY8" i="6" s="1"/>
  <c r="BY26" i="6" s="1"/>
  <c r="AK11" i="6"/>
  <c r="AZ11" i="6" s="1"/>
  <c r="BC11" i="6" s="1"/>
  <c r="AX14" i="6"/>
  <c r="AY14" i="6" s="1"/>
  <c r="CA6" i="6" s="1"/>
  <c r="AX17" i="6"/>
  <c r="AY17" i="6" s="1"/>
  <c r="CA21" i="6" s="1"/>
  <c r="AX9" i="6"/>
  <c r="AY9" i="6" s="1"/>
  <c r="BZ6" i="6" s="1"/>
  <c r="AX6" i="6"/>
  <c r="AY6" i="6" s="1"/>
  <c r="BY16" i="6" s="1"/>
  <c r="AX15" i="6"/>
  <c r="AY15" i="6" s="1"/>
  <c r="CA11" i="6" s="1"/>
  <c r="AX7" i="6"/>
  <c r="AY7" i="6" s="1"/>
  <c r="BY21" i="6" s="1"/>
  <c r="AX12" i="6"/>
  <c r="AY12" i="6" s="1"/>
  <c r="BZ21" i="6" s="1"/>
  <c r="AW11" i="6"/>
  <c r="AX13" i="6"/>
  <c r="AY13" i="6" s="1"/>
  <c r="BZ26" i="6" s="1"/>
  <c r="AJ11" i="6"/>
  <c r="AQ11" i="6" s="1"/>
  <c r="AS11" i="6" s="1"/>
  <c r="AT11" i="6" s="1"/>
  <c r="BZ15" i="6" s="1"/>
  <c r="AX5" i="6"/>
  <c r="AY5" i="6" s="1"/>
  <c r="BY11" i="6" s="1"/>
  <c r="AX10" i="6"/>
  <c r="AY10" i="6" s="1"/>
  <c r="BZ11" i="6" s="1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AV24" i="6"/>
  <c r="AV25" i="6"/>
  <c r="AV26" i="6"/>
  <c r="AV27" i="6"/>
  <c r="AV28" i="6"/>
  <c r="AV29" i="6"/>
  <c r="AV30" i="6"/>
  <c r="AV31" i="6"/>
  <c r="AV32" i="6"/>
  <c r="AV33" i="6"/>
  <c r="AV23" i="6"/>
  <c r="AV22" i="6"/>
  <c r="AV21" i="6"/>
  <c r="AV20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Y57" i="6"/>
  <c r="Y56" i="6"/>
  <c r="Y55" i="6"/>
  <c r="Y54" i="6"/>
  <c r="Y53" i="6"/>
  <c r="Y62" i="6"/>
  <c r="Y61" i="6"/>
  <c r="Y60" i="6"/>
  <c r="Y59" i="6"/>
  <c r="Y58" i="6"/>
  <c r="Y67" i="6"/>
  <c r="Y66" i="6"/>
  <c r="J26" i="6"/>
  <c r="J28" i="6"/>
  <c r="J29" i="6"/>
  <c r="J30" i="6"/>
  <c r="J31" i="6"/>
  <c r="J32" i="6"/>
  <c r="J33" i="6"/>
  <c r="J23" i="6"/>
  <c r="J25" i="6"/>
  <c r="J22" i="6"/>
  <c r="J20" i="6"/>
  <c r="F33" i="6"/>
  <c r="K33" i="6" s="1"/>
  <c r="F32" i="6"/>
  <c r="K32" i="6" s="1"/>
  <c r="F31" i="6"/>
  <c r="F30" i="6"/>
  <c r="F29" i="6"/>
  <c r="K29" i="6" s="1"/>
  <c r="F28" i="6"/>
  <c r="K28" i="6" s="1"/>
  <c r="F27" i="6"/>
  <c r="K27" i="6" s="1"/>
  <c r="F26" i="6"/>
  <c r="F25" i="6"/>
  <c r="K25" i="6" s="1"/>
  <c r="F24" i="6"/>
  <c r="F23" i="6"/>
  <c r="F22" i="6"/>
  <c r="AM36" i="5"/>
  <c r="AM35" i="5"/>
  <c r="AF36" i="5"/>
  <c r="AF35" i="5"/>
  <c r="Y36" i="5"/>
  <c r="Y35" i="5"/>
  <c r="AM26" i="5"/>
  <c r="AM25" i="5"/>
  <c r="AF26" i="5"/>
  <c r="AF25" i="5"/>
  <c r="Y26" i="5"/>
  <c r="Y25" i="5"/>
  <c r="AM16" i="5"/>
  <c r="AM15" i="5"/>
  <c r="AF16" i="5"/>
  <c r="AF15" i="5"/>
  <c r="Y16" i="5"/>
  <c r="Y15" i="5"/>
  <c r="AM6" i="5"/>
  <c r="AM5" i="5"/>
  <c r="AF6" i="5"/>
  <c r="AF5" i="5"/>
  <c r="Y6" i="5"/>
  <c r="Y5" i="5"/>
  <c r="O63" i="5"/>
  <c r="N63" i="5"/>
  <c r="O58" i="5"/>
  <c r="N58" i="5"/>
  <c r="O57" i="5"/>
  <c r="N57" i="5"/>
  <c r="AJ10" i="1"/>
  <c r="AJ11" i="1"/>
  <c r="AJ12" i="1"/>
  <c r="AJ9" i="1"/>
  <c r="BB16" i="6" l="1"/>
  <c r="CA17" i="6"/>
  <c r="BB11" i="6"/>
  <c r="BZ17" i="6"/>
  <c r="BB18" i="6"/>
  <c r="CA27" i="6"/>
  <c r="BB17" i="6"/>
  <c r="CA22" i="6"/>
  <c r="AU4" i="6"/>
  <c r="AJ4" i="6"/>
  <c r="AQ4" i="6" s="1"/>
  <c r="AK4" i="6"/>
  <c r="AZ4" i="6" s="1"/>
  <c r="BC4" i="6" s="1"/>
  <c r="CM12" i="6"/>
  <c r="AX11" i="6"/>
  <c r="AY11" i="6" s="1"/>
  <c r="BZ16" i="6" s="1"/>
  <c r="K31" i="6"/>
  <c r="K24" i="6"/>
  <c r="K26" i="6"/>
  <c r="K22" i="6"/>
  <c r="K30" i="6"/>
  <c r="K23" i="6"/>
  <c r="J27" i="6"/>
  <c r="J24" i="6"/>
  <c r="J21" i="6"/>
  <c r="BB4" i="6" l="1"/>
  <c r="BY7" i="6"/>
  <c r="AW4" i="6"/>
  <c r="AX4" i="6"/>
  <c r="AY4" i="6" s="1"/>
  <c r="BY6" i="6" s="1"/>
  <c r="CM11" i="6"/>
  <c r="AS4" i="6"/>
  <c r="AT4" i="6" s="1"/>
  <c r="BY5" i="6" s="1"/>
  <c r="U32" i="7"/>
  <c r="U33" i="7" l="1"/>
  <c r="U34" i="7" l="1"/>
  <c r="N229" i="4" l="1"/>
  <c r="M229" i="4" l="1"/>
  <c r="O229" i="4" s="1"/>
  <c r="F38" i="4" s="1"/>
  <c r="E186" i="4" l="1"/>
  <c r="U6" i="7"/>
  <c r="U7" i="7" l="1"/>
  <c r="U8" i="7" l="1"/>
  <c r="N39" i="5" l="1"/>
  <c r="O39" i="5"/>
  <c r="N40" i="5"/>
  <c r="O40" i="5"/>
  <c r="N45" i="5"/>
  <c r="O45" i="5"/>
  <c r="N46" i="5"/>
  <c r="O46" i="5"/>
  <c r="CZ16" i="6" l="1"/>
  <c r="CZ15" i="6"/>
  <c r="CZ14" i="6"/>
  <c r="BO10" i="6" l="1"/>
  <c r="BO9" i="6"/>
  <c r="BO8" i="6"/>
  <c r="BO7" i="6"/>
  <c r="BO6" i="6"/>
  <c r="BO5" i="6"/>
  <c r="BR5" i="6" l="1"/>
  <c r="CA4" i="6" s="1"/>
  <c r="BQ5" i="6"/>
  <c r="BZ4" i="6" s="1"/>
  <c r="BP5" i="6"/>
  <c r="BY4" i="6" s="1"/>
  <c r="CH4" i="6" s="1"/>
  <c r="BP6" i="6"/>
  <c r="BY8" i="6" s="1"/>
  <c r="BR6" i="6"/>
  <c r="CA8" i="6" s="1"/>
  <c r="BQ6" i="6"/>
  <c r="BZ8" i="6" s="1"/>
  <c r="BQ9" i="6"/>
  <c r="BZ14" i="6" s="1"/>
  <c r="BR9" i="6"/>
  <c r="CA14" i="6" s="1"/>
  <c r="BP9" i="6"/>
  <c r="BY14" i="6" s="1"/>
  <c r="BR7" i="6"/>
  <c r="CA9" i="6" s="1"/>
  <c r="BP7" i="6"/>
  <c r="BY9" i="6" s="1"/>
  <c r="BQ7" i="6"/>
  <c r="BZ9" i="6" s="1"/>
  <c r="BP8" i="6"/>
  <c r="BY13" i="6" s="1"/>
  <c r="BR8" i="6"/>
  <c r="CA13" i="6" s="1"/>
  <c r="BQ8" i="6"/>
  <c r="BZ13" i="6" s="1"/>
  <c r="BP10" i="6"/>
  <c r="BY18" i="6" s="1"/>
  <c r="BQ10" i="6"/>
  <c r="BZ18" i="6" s="1"/>
  <c r="BR10" i="6"/>
  <c r="CA18" i="6" s="1"/>
  <c r="D65" i="7" l="1"/>
  <c r="H66" i="7"/>
  <c r="L66" i="7"/>
  <c r="BA19" i="6" l="1"/>
  <c r="AV19" i="6"/>
  <c r="AR19" i="6"/>
  <c r="O51" i="5" l="1"/>
  <c r="N51" i="5"/>
  <c r="D186" i="4" l="1"/>
  <c r="Q236" i="4" l="1"/>
  <c r="M236" i="4"/>
  <c r="P236" i="4" l="1"/>
  <c r="R236" i="4" s="1"/>
  <c r="L236" i="4"/>
  <c r="N236" i="4" s="1"/>
  <c r="F41" i="4" s="1"/>
  <c r="J223" i="4"/>
  <c r="J224" i="4" l="1"/>
  <c r="K224" i="4"/>
  <c r="L224" i="4"/>
  <c r="M224" i="4"/>
  <c r="N224" i="4"/>
  <c r="O224" i="4"/>
  <c r="J225" i="4"/>
  <c r="K225" i="4"/>
  <c r="L225" i="4"/>
  <c r="M225" i="4"/>
  <c r="N225" i="4"/>
  <c r="O225" i="4"/>
  <c r="J229" i="4"/>
  <c r="J236" i="4" s="1"/>
  <c r="K229" i="4"/>
  <c r="L229" i="4"/>
  <c r="Y65" i="6" l="1"/>
  <c r="Y64" i="6"/>
  <c r="Y63" i="6"/>
  <c r="B130" i="4" l="1"/>
  <c r="B129" i="4" s="1"/>
  <c r="V63" i="3"/>
  <c r="V50" i="3"/>
  <c r="V24" i="3"/>
  <c r="V11" i="3"/>
  <c r="F21" i="6"/>
  <c r="K21" i="6" s="1"/>
  <c r="F20" i="6"/>
  <c r="K20" i="6" s="1"/>
  <c r="J19" i="6"/>
  <c r="F19" i="6"/>
  <c r="K19" i="6" s="1"/>
  <c r="AF36" i="1"/>
  <c r="AO35" i="1"/>
  <c r="AF35" i="1"/>
  <c r="AR33" i="1"/>
  <c r="AF31" i="1"/>
  <c r="AO30" i="1"/>
  <c r="AF30" i="1"/>
  <c r="AR27" i="1"/>
  <c r="AF26" i="1"/>
  <c r="AO25" i="1"/>
  <c r="AF25" i="1"/>
  <c r="AR21" i="1"/>
  <c r="AF21" i="1"/>
  <c r="AO20" i="1"/>
  <c r="AF20" i="1"/>
  <c r="Z64" i="6" s="1"/>
  <c r="AC12" i="1"/>
  <c r="AC11" i="1"/>
  <c r="AC10" i="1"/>
  <c r="AC9" i="1"/>
  <c r="BS4" i="6" l="1"/>
  <c r="BS5" i="6" s="1"/>
  <c r="E23" i="6"/>
  <c r="L23" i="6" s="1"/>
  <c r="BJ27" i="6"/>
  <c r="AV28" i="5"/>
  <c r="AV27" i="5"/>
  <c r="E22" i="6"/>
  <c r="L22" i="6" s="1"/>
  <c r="AV34" i="5"/>
  <c r="AV33" i="5"/>
  <c r="E28" i="6"/>
  <c r="L28" i="6" s="1"/>
  <c r="E27" i="6"/>
  <c r="L27" i="6" s="1"/>
  <c r="BJ33" i="6"/>
  <c r="BI39" i="6"/>
  <c r="BJ39" i="6" s="1"/>
  <c r="AV39" i="5"/>
  <c r="E31" i="6"/>
  <c r="L31" i="6" s="1"/>
  <c r="BI35" i="6"/>
  <c r="BJ35" i="6" s="1"/>
  <c r="E32" i="6"/>
  <c r="L32" i="6" s="1"/>
  <c r="BI36" i="6"/>
  <c r="BJ36" i="6" s="1"/>
  <c r="E33" i="6"/>
  <c r="L33" i="6" s="1"/>
  <c r="BI37" i="6"/>
  <c r="BJ37" i="6" s="1"/>
  <c r="BI38" i="6"/>
  <c r="BJ38" i="6" s="1"/>
  <c r="AV40" i="5"/>
  <c r="AV36" i="5"/>
  <c r="AV35" i="5"/>
  <c r="AV37" i="5"/>
  <c r="AV38" i="5"/>
  <c r="AZ43" i="5"/>
  <c r="Z65" i="6"/>
  <c r="Z57" i="6"/>
  <c r="Z54" i="6"/>
  <c r="Z53" i="6"/>
  <c r="Z59" i="6"/>
  <c r="Z58" i="6"/>
  <c r="Z60" i="6"/>
  <c r="Z56" i="6"/>
  <c r="Z61" i="6"/>
  <c r="Z62" i="6"/>
  <c r="Z66" i="6"/>
  <c r="Z67" i="6"/>
  <c r="Z55" i="6"/>
  <c r="Z63" i="6"/>
  <c r="BC43" i="5"/>
  <c r="BU4" i="6"/>
  <c r="BI34" i="6"/>
  <c r="BJ34" i="6" s="1"/>
  <c r="BT4" i="6"/>
  <c r="BJ28" i="6"/>
  <c r="E20" i="6"/>
  <c r="L20" i="6" s="1"/>
  <c r="N20" i="6" s="1"/>
  <c r="E8" i="4"/>
  <c r="E9" i="4"/>
  <c r="E10" i="4"/>
  <c r="E19" i="6"/>
  <c r="L19" i="6" s="1"/>
  <c r="N19" i="6" s="1"/>
  <c r="E21" i="6"/>
  <c r="L21" i="6" s="1"/>
  <c r="N21" i="6" s="1"/>
  <c r="AV26" i="5"/>
  <c r="AV25" i="5"/>
  <c r="AV24" i="5"/>
  <c r="AV23" i="5"/>
  <c r="E26" i="6"/>
  <c r="L26" i="6" s="1"/>
  <c r="E25" i="6"/>
  <c r="L25" i="6" s="1"/>
  <c r="E30" i="6"/>
  <c r="L30" i="6" s="1"/>
  <c r="E29" i="6"/>
  <c r="L29" i="6" s="1"/>
  <c r="AV30" i="5"/>
  <c r="AV32" i="5"/>
  <c r="E24" i="6"/>
  <c r="L24" i="6" s="1"/>
  <c r="AV31" i="5"/>
  <c r="AV29" i="5"/>
  <c r="V37" i="3"/>
  <c r="M33" i="6" l="1"/>
  <c r="N33" i="6"/>
  <c r="X33" i="6" s="1"/>
  <c r="Y33" i="6" s="1"/>
  <c r="Z33" i="6" s="1"/>
  <c r="AA33" i="6" s="1"/>
  <c r="M28" i="6"/>
  <c r="N28" i="6"/>
  <c r="X28" i="6" s="1"/>
  <c r="Y28" i="6" s="1"/>
  <c r="Z28" i="6" s="1"/>
  <c r="AB28" i="6" s="1"/>
  <c r="M22" i="6"/>
  <c r="N22" i="6"/>
  <c r="X22" i="6" s="1"/>
  <c r="Y22" i="6" s="1"/>
  <c r="Z22" i="6" s="1"/>
  <c r="AA22" i="6" s="1"/>
  <c r="AZ44" i="5"/>
  <c r="BC44" i="5"/>
  <c r="M32" i="6"/>
  <c r="N32" i="6"/>
  <c r="X32" i="6" s="1"/>
  <c r="Y32" i="6" s="1"/>
  <c r="Z32" i="6" s="1"/>
  <c r="AB32" i="6" s="1"/>
  <c r="AZ45" i="5"/>
  <c r="BA45" i="5"/>
  <c r="BC45" i="5" s="1"/>
  <c r="BD45" i="5"/>
  <c r="BF45" i="5" s="1"/>
  <c r="M23" i="6"/>
  <c r="N23" i="6"/>
  <c r="X23" i="6" s="1"/>
  <c r="Y23" i="6" s="1"/>
  <c r="Z23" i="6" s="1"/>
  <c r="AA23" i="6" s="1"/>
  <c r="AZ42" i="5"/>
  <c r="BA42" i="5"/>
  <c r="BC42" i="5" s="1"/>
  <c r="M31" i="6"/>
  <c r="N31" i="6"/>
  <c r="X31" i="6" s="1"/>
  <c r="Y31" i="6" s="1"/>
  <c r="Z31" i="6" s="1"/>
  <c r="AA31" i="6" s="1"/>
  <c r="AZ41" i="5"/>
  <c r="BC41" i="5"/>
  <c r="M27" i="6"/>
  <c r="N27" i="6"/>
  <c r="X27" i="6" s="1"/>
  <c r="Y27" i="6" s="1"/>
  <c r="Z27" i="6" s="1"/>
  <c r="AA27" i="6" s="1"/>
  <c r="BF41" i="5"/>
  <c r="AZ46" i="5"/>
  <c r="BF46" i="5"/>
  <c r="BS14" i="6"/>
  <c r="CB28" i="6" s="1"/>
  <c r="BS13" i="6"/>
  <c r="CB24" i="6" s="1"/>
  <c r="BS12" i="6"/>
  <c r="BS11" i="6"/>
  <c r="BS9" i="6"/>
  <c r="BS10" i="6"/>
  <c r="BS6" i="6"/>
  <c r="BS8" i="6"/>
  <c r="BS7" i="6"/>
  <c r="M20" i="6"/>
  <c r="BT5" i="6"/>
  <c r="BT9" i="6"/>
  <c r="BT13" i="6"/>
  <c r="BT6" i="6"/>
  <c r="BT10" i="6"/>
  <c r="BT14" i="6"/>
  <c r="BT12" i="6"/>
  <c r="BT7" i="6"/>
  <c r="BT11" i="6"/>
  <c r="BT8" i="6"/>
  <c r="BU5" i="6"/>
  <c r="BU9" i="6"/>
  <c r="BU13" i="6"/>
  <c r="BU6" i="6"/>
  <c r="BU10" i="6"/>
  <c r="BU14" i="6"/>
  <c r="BU7" i="6"/>
  <c r="BU11" i="6"/>
  <c r="BU12" i="6"/>
  <c r="BU8" i="6"/>
  <c r="AZ26" i="5"/>
  <c r="AZ29" i="5"/>
  <c r="AZ32" i="5"/>
  <c r="BC32" i="5" s="1"/>
  <c r="AZ24" i="5"/>
  <c r="AZ31" i="5"/>
  <c r="BC31" i="5" s="1"/>
  <c r="AZ25" i="5"/>
  <c r="AZ30" i="5"/>
  <c r="BC30" i="5" s="1"/>
  <c r="M26" i="6"/>
  <c r="N26" i="6"/>
  <c r="M29" i="6"/>
  <c r="N29" i="6"/>
  <c r="N24" i="6"/>
  <c r="M24" i="6"/>
  <c r="X21" i="6"/>
  <c r="X20" i="6"/>
  <c r="M30" i="6"/>
  <c r="N30" i="6"/>
  <c r="N25" i="6"/>
  <c r="M25" i="6"/>
  <c r="M21" i="6"/>
  <c r="F30" i="4"/>
  <c r="F31" i="4"/>
  <c r="BD43" i="5"/>
  <c r="BF43" i="5" s="1"/>
  <c r="BD44" i="5"/>
  <c r="BF44" i="5" s="1"/>
  <c r="BJ22" i="6"/>
  <c r="M19" i="6"/>
  <c r="BC29" i="5" l="1"/>
  <c r="BF29" i="5"/>
  <c r="AB33" i="6"/>
  <c r="AC33" i="6" s="1"/>
  <c r="AB31" i="6"/>
  <c r="AC31" i="6" s="1"/>
  <c r="BD27" i="5"/>
  <c r="BF27" i="5" s="1"/>
  <c r="BD40" i="5"/>
  <c r="BF40" i="5" s="1"/>
  <c r="AA32" i="6"/>
  <c r="AG32" i="6" s="1"/>
  <c r="AA28" i="6"/>
  <c r="AC28" i="6" s="1"/>
  <c r="AZ39" i="5"/>
  <c r="AZ34" i="5"/>
  <c r="BD34" i="5"/>
  <c r="BF34" i="5" s="1"/>
  <c r="BA34" i="5"/>
  <c r="BC34" i="5" s="1"/>
  <c r="AB22" i="6"/>
  <c r="AC22" i="6" s="1"/>
  <c r="BA26" i="5"/>
  <c r="BC26" i="5" s="1"/>
  <c r="AZ28" i="5"/>
  <c r="BD28" i="5"/>
  <c r="BF28" i="5" s="1"/>
  <c r="BA28" i="5"/>
  <c r="BC28" i="5" s="1"/>
  <c r="AZ37" i="5"/>
  <c r="AB27" i="6"/>
  <c r="AF27" i="6" s="1"/>
  <c r="AB23" i="6"/>
  <c r="AG23" i="6" s="1"/>
  <c r="AZ38" i="5"/>
  <c r="AZ27" i="5"/>
  <c r="BV13" i="5" s="1"/>
  <c r="BA27" i="5"/>
  <c r="BC27" i="5" s="1"/>
  <c r="AZ36" i="5"/>
  <c r="AZ35" i="5"/>
  <c r="AZ33" i="5"/>
  <c r="BC33" i="5" s="1"/>
  <c r="BD33" i="5"/>
  <c r="BF33" i="5" s="1"/>
  <c r="BA40" i="5"/>
  <c r="BC40" i="5" s="1"/>
  <c r="AZ40" i="5"/>
  <c r="AF33" i="6"/>
  <c r="AZ23" i="5"/>
  <c r="BD32" i="5"/>
  <c r="BF32" i="5" s="1"/>
  <c r="X30" i="6"/>
  <c r="X24" i="6"/>
  <c r="X29" i="6"/>
  <c r="Y20" i="6"/>
  <c r="Z20" i="6" s="1"/>
  <c r="X26" i="6"/>
  <c r="X25" i="6"/>
  <c r="Y21" i="6"/>
  <c r="Z21" i="6" s="1"/>
  <c r="BD30" i="5"/>
  <c r="BF30" i="5" s="1"/>
  <c r="BD31" i="5"/>
  <c r="BF31" i="5" s="1"/>
  <c r="X19" i="6"/>
  <c r="Y19" i="6" s="1"/>
  <c r="BD26" i="5"/>
  <c r="BF26" i="5" s="1"/>
  <c r="BA25" i="5"/>
  <c r="BC25" i="5" s="1"/>
  <c r="BD25" i="5"/>
  <c r="BF25" i="5" s="1"/>
  <c r="BA24" i="5"/>
  <c r="BC24" i="5" s="1"/>
  <c r="BD24" i="5"/>
  <c r="BF24" i="5" s="1"/>
  <c r="BD42" i="5"/>
  <c r="BF42" i="5" s="1"/>
  <c r="C21" i="3"/>
  <c r="C20" i="3"/>
  <c r="L49" i="7" l="1"/>
  <c r="I34" i="7"/>
  <c r="F8" i="7" s="1"/>
  <c r="G8" i="7" s="1"/>
  <c r="BV23" i="5"/>
  <c r="BP13" i="5"/>
  <c r="C28" i="4"/>
  <c r="BC38" i="5"/>
  <c r="BF38" i="5"/>
  <c r="BC37" i="5"/>
  <c r="BW16" i="5" s="1"/>
  <c r="BF37" i="5"/>
  <c r="BF35" i="5"/>
  <c r="BC35" i="5"/>
  <c r="BV16" i="5"/>
  <c r="BF39" i="5"/>
  <c r="BC39" i="5"/>
  <c r="BC36" i="5"/>
  <c r="BF36" i="5"/>
  <c r="BX14" i="5"/>
  <c r="BX13" i="5"/>
  <c r="BW13" i="5"/>
  <c r="AG33" i="6"/>
  <c r="AG31" i="6"/>
  <c r="AF31" i="6"/>
  <c r="AC23" i="6"/>
  <c r="AD23" i="6" s="1"/>
  <c r="AF28" i="6"/>
  <c r="AG28" i="6"/>
  <c r="AF32" i="6"/>
  <c r="AC32" i="6"/>
  <c r="BV14" i="5"/>
  <c r="BV15" i="5"/>
  <c r="AF22" i="6"/>
  <c r="AF23" i="6"/>
  <c r="AG22" i="6"/>
  <c r="AC27" i="6"/>
  <c r="AD27" i="6" s="1"/>
  <c r="AG27" i="6"/>
  <c r="AD28" i="6"/>
  <c r="AE28" i="6"/>
  <c r="AD22" i="6"/>
  <c r="AE22" i="6"/>
  <c r="AD31" i="6"/>
  <c r="AE31" i="6"/>
  <c r="AD33" i="6"/>
  <c r="AE33" i="6"/>
  <c r="AD32" i="6"/>
  <c r="BW14" i="5"/>
  <c r="Y25" i="6"/>
  <c r="Z25" i="6" s="1"/>
  <c r="AA20" i="6"/>
  <c r="AB20" i="6"/>
  <c r="Y29" i="6"/>
  <c r="Z29" i="6" s="1"/>
  <c r="Y30" i="6"/>
  <c r="Z30" i="6" s="1"/>
  <c r="AA21" i="6"/>
  <c r="AB21" i="6"/>
  <c r="Y26" i="6"/>
  <c r="Z26" i="6" s="1"/>
  <c r="Y24" i="6"/>
  <c r="Z24" i="6" s="1"/>
  <c r="F29" i="4"/>
  <c r="C19" i="3"/>
  <c r="D19" i="4" s="1"/>
  <c r="Z19" i="6"/>
  <c r="AA19" i="6" s="1"/>
  <c r="D20" i="4"/>
  <c r="D21" i="4"/>
  <c r="BX15" i="5" l="1"/>
  <c r="BW15" i="5"/>
  <c r="BQ15" i="5" s="1"/>
  <c r="I62" i="7" s="1"/>
  <c r="I36" i="7"/>
  <c r="F10" i="7" s="1"/>
  <c r="G10" i="7" s="1"/>
  <c r="BP15" i="5"/>
  <c r="J36" i="7" s="1"/>
  <c r="I37" i="7"/>
  <c r="F11" i="7" s="1"/>
  <c r="G11" i="7" s="1"/>
  <c r="BP16" i="5"/>
  <c r="J37" i="7" s="1"/>
  <c r="V34" i="7" s="1"/>
  <c r="M49" i="7"/>
  <c r="M48" i="7"/>
  <c r="J34" i="7"/>
  <c r="M47" i="7"/>
  <c r="I35" i="7"/>
  <c r="F9" i="7" s="1"/>
  <c r="BP14" i="5"/>
  <c r="J35" i="7" s="1"/>
  <c r="BW23" i="5"/>
  <c r="L51" i="7"/>
  <c r="BX23" i="5"/>
  <c r="L52" i="7"/>
  <c r="C31" i="4"/>
  <c r="BQ16" i="5"/>
  <c r="BR16" i="5"/>
  <c r="BR15" i="5"/>
  <c r="BQ13" i="5"/>
  <c r="BR13" i="5"/>
  <c r="BQ14" i="5"/>
  <c r="BR14" i="5"/>
  <c r="BV24" i="5"/>
  <c r="AE32" i="6"/>
  <c r="AH32" i="6" s="1"/>
  <c r="AI32" i="6" s="1"/>
  <c r="AU32" i="6" s="1"/>
  <c r="AE23" i="6"/>
  <c r="BV26" i="5"/>
  <c r="L61" i="7"/>
  <c r="AE27" i="6"/>
  <c r="AH27" i="6" s="1"/>
  <c r="AI27" i="6" s="1"/>
  <c r="AH28" i="6"/>
  <c r="AI28" i="6" s="1"/>
  <c r="AJ28" i="6" s="1"/>
  <c r="AQ28" i="6" s="1"/>
  <c r="AS28" i="6" s="1"/>
  <c r="AT28" i="6" s="1"/>
  <c r="CC25" i="6" s="1"/>
  <c r="AH33" i="6"/>
  <c r="AI33" i="6" s="1"/>
  <c r="AJ33" i="6" s="1"/>
  <c r="AQ33" i="6" s="1"/>
  <c r="AS33" i="6" s="1"/>
  <c r="AT33" i="6" s="1"/>
  <c r="CD25" i="6" s="1"/>
  <c r="AH22" i="6"/>
  <c r="AI22" i="6" s="1"/>
  <c r="AJ22" i="6" s="1"/>
  <c r="AQ22" i="6" s="1"/>
  <c r="AS22" i="6" s="1"/>
  <c r="AT22" i="6" s="1"/>
  <c r="CB20" i="6" s="1"/>
  <c r="AH23" i="6"/>
  <c r="AI23" i="6" s="1"/>
  <c r="AU23" i="6" s="1"/>
  <c r="AH31" i="6"/>
  <c r="AI31" i="6" s="1"/>
  <c r="BW24" i="5"/>
  <c r="AA26" i="6"/>
  <c r="AB26" i="6"/>
  <c r="AA25" i="6"/>
  <c r="AB25" i="6"/>
  <c r="AC21" i="6"/>
  <c r="AF21" i="6"/>
  <c r="AG21" i="6"/>
  <c r="AB29" i="6"/>
  <c r="AA29" i="6"/>
  <c r="AB30" i="6"/>
  <c r="AA30" i="6"/>
  <c r="AC20" i="6"/>
  <c r="AF20" i="6"/>
  <c r="AG20" i="6"/>
  <c r="AA24" i="6"/>
  <c r="AB24" i="6"/>
  <c r="D63" i="7"/>
  <c r="H61" i="7"/>
  <c r="H62" i="7"/>
  <c r="AB19" i="6"/>
  <c r="AC19" i="6" s="1"/>
  <c r="C30" i="4"/>
  <c r="D61" i="7"/>
  <c r="BV25" i="5"/>
  <c r="BW25" i="5"/>
  <c r="C29" i="4"/>
  <c r="L63" i="7"/>
  <c r="BS14" i="5" l="1"/>
  <c r="E65" i="7" s="1"/>
  <c r="BY23" i="5"/>
  <c r="BS13" i="5"/>
  <c r="M53" i="7" s="1"/>
  <c r="M52" i="7"/>
  <c r="BS15" i="5"/>
  <c r="I63" i="7"/>
  <c r="M50" i="7"/>
  <c r="M51" i="7"/>
  <c r="BS16" i="5"/>
  <c r="AU28" i="6"/>
  <c r="AW28" i="6" s="1"/>
  <c r="M63" i="7"/>
  <c r="E63" i="7"/>
  <c r="AK33" i="6"/>
  <c r="AZ33" i="6" s="1"/>
  <c r="AK32" i="6"/>
  <c r="AZ32" i="6" s="1"/>
  <c r="AK22" i="6"/>
  <c r="AZ22" i="6" s="1"/>
  <c r="AU22" i="6"/>
  <c r="AW22" i="6" s="1"/>
  <c r="AK28" i="6"/>
  <c r="AZ28" i="6" s="1"/>
  <c r="AU33" i="6"/>
  <c r="AK23" i="6"/>
  <c r="AZ23" i="6" s="1"/>
  <c r="BC23" i="6" s="1"/>
  <c r="AJ23" i="6"/>
  <c r="AQ23" i="6" s="1"/>
  <c r="AS23" i="6" s="1"/>
  <c r="AT23" i="6" s="1"/>
  <c r="CB25" i="6" s="1"/>
  <c r="AJ32" i="6"/>
  <c r="AQ32" i="6" s="1"/>
  <c r="AS32" i="6" s="1"/>
  <c r="AT32" i="6" s="1"/>
  <c r="CD20" i="6" s="1"/>
  <c r="BC32" i="6"/>
  <c r="CD22" i="6" s="1"/>
  <c r="AW23" i="6"/>
  <c r="AK27" i="6"/>
  <c r="AZ27" i="6" s="1"/>
  <c r="AU27" i="6"/>
  <c r="AJ27" i="6"/>
  <c r="AQ27" i="6" s="1"/>
  <c r="AS27" i="6" s="1"/>
  <c r="AT27" i="6" s="1"/>
  <c r="CC20" i="6" s="1"/>
  <c r="AU31" i="6"/>
  <c r="AJ31" i="6"/>
  <c r="AQ31" i="6" s="1"/>
  <c r="AS31" i="6" s="1"/>
  <c r="AT31" i="6" s="1"/>
  <c r="AK31" i="6"/>
  <c r="AZ31" i="6" s="1"/>
  <c r="AW32" i="6"/>
  <c r="AC24" i="6"/>
  <c r="AF24" i="6"/>
  <c r="AG24" i="6"/>
  <c r="AD20" i="6"/>
  <c r="AE20" i="6"/>
  <c r="AD21" i="6"/>
  <c r="AE21" i="6"/>
  <c r="AC30" i="6"/>
  <c r="AF30" i="6"/>
  <c r="AG30" i="6"/>
  <c r="AC25" i="6"/>
  <c r="AF25" i="6"/>
  <c r="AG25" i="6"/>
  <c r="AC29" i="6"/>
  <c r="AF29" i="6"/>
  <c r="AG29" i="6"/>
  <c r="AC26" i="6"/>
  <c r="AG26" i="6"/>
  <c r="AF26" i="6"/>
  <c r="AG19" i="6"/>
  <c r="AF19" i="6"/>
  <c r="BX26" i="5"/>
  <c r="L64" i="7"/>
  <c r="BX24" i="5"/>
  <c r="BX25" i="5"/>
  <c r="H64" i="7"/>
  <c r="BW26" i="5"/>
  <c r="M64" i="7"/>
  <c r="G9" i="7"/>
  <c r="BC33" i="6" l="1"/>
  <c r="BB33" i="6" s="1"/>
  <c r="BC28" i="6"/>
  <c r="CC27" i="6" s="1"/>
  <c r="AX28" i="6"/>
  <c r="AY28" i="6" s="1"/>
  <c r="CC26" i="6" s="1"/>
  <c r="I64" i="7"/>
  <c r="AX33" i="6"/>
  <c r="AY33" i="6" s="1"/>
  <c r="CD26" i="6" s="1"/>
  <c r="BC22" i="6"/>
  <c r="CB22" i="6" s="1"/>
  <c r="AW33" i="6"/>
  <c r="AX22" i="6"/>
  <c r="AY22" i="6" s="1"/>
  <c r="CB21" i="6" s="1"/>
  <c r="AX23" i="6"/>
  <c r="AY23" i="6" s="1"/>
  <c r="CB26" i="6" s="1"/>
  <c r="BB32" i="6"/>
  <c r="CB27" i="6"/>
  <c r="BB23" i="6"/>
  <c r="AX32" i="6"/>
  <c r="AY32" i="6" s="1"/>
  <c r="CD21" i="6" s="1"/>
  <c r="BC31" i="6"/>
  <c r="BB31" i="6" s="1"/>
  <c r="AW31" i="6"/>
  <c r="AX31" i="6"/>
  <c r="AY31" i="6" s="1"/>
  <c r="AX27" i="6"/>
  <c r="AY27" i="6" s="1"/>
  <c r="CC21" i="6" s="1"/>
  <c r="AW27" i="6"/>
  <c r="BC27" i="6"/>
  <c r="AH21" i="6"/>
  <c r="AI21" i="6" s="1"/>
  <c r="AU21" i="6" s="1"/>
  <c r="E64" i="7"/>
  <c r="BY24" i="5"/>
  <c r="AE29" i="6"/>
  <c r="AD25" i="6"/>
  <c r="AE25" i="6"/>
  <c r="AH20" i="6"/>
  <c r="AI20" i="6" s="1"/>
  <c r="CD28" i="6"/>
  <c r="CB4" i="6"/>
  <c r="CC28" i="6"/>
  <c r="AD26" i="6"/>
  <c r="CC4" i="6"/>
  <c r="CD19" i="6"/>
  <c r="AE26" i="6"/>
  <c r="AD30" i="6"/>
  <c r="AE30" i="6"/>
  <c r="AD24" i="6"/>
  <c r="AE24" i="6"/>
  <c r="V32" i="7"/>
  <c r="V33" i="7"/>
  <c r="CD15" i="6"/>
  <c r="AD19" i="6"/>
  <c r="AE19" i="6"/>
  <c r="BY25" i="5"/>
  <c r="BY26" i="5"/>
  <c r="BB22" i="6" l="1"/>
  <c r="CD27" i="6"/>
  <c r="BB28" i="6"/>
  <c r="BB27" i="6"/>
  <c r="CC22" i="6"/>
  <c r="AK21" i="6"/>
  <c r="AZ21" i="6" s="1"/>
  <c r="BC21" i="6" s="1"/>
  <c r="BB21" i="6" s="1"/>
  <c r="AJ21" i="6"/>
  <c r="AQ21" i="6" s="1"/>
  <c r="AS21" i="6" s="1"/>
  <c r="AT21" i="6" s="1"/>
  <c r="CD18" i="6"/>
  <c r="CD24" i="6"/>
  <c r="CD23" i="6"/>
  <c r="CB9" i="6"/>
  <c r="CB8" i="6"/>
  <c r="CR11" i="6" s="1"/>
  <c r="CB19" i="6"/>
  <c r="CB18" i="6"/>
  <c r="CB23" i="6"/>
  <c r="CC23" i="6"/>
  <c r="CC24" i="6"/>
  <c r="AH24" i="6"/>
  <c r="AI24" i="6" s="1"/>
  <c r="AU24" i="6" s="1"/>
  <c r="AH26" i="6"/>
  <c r="AI26" i="6" s="1"/>
  <c r="AU26" i="6" s="1"/>
  <c r="CC18" i="6"/>
  <c r="CC19" i="6"/>
  <c r="AW21" i="6"/>
  <c r="AH25" i="6"/>
  <c r="AI25" i="6" s="1"/>
  <c r="AH30" i="6"/>
  <c r="AI30" i="6" s="1"/>
  <c r="AU20" i="6"/>
  <c r="AJ20" i="6"/>
  <c r="AQ20" i="6" s="1"/>
  <c r="AS20" i="6" s="1"/>
  <c r="AT20" i="6" s="1"/>
  <c r="CB10" i="6" s="1"/>
  <c r="AK20" i="6"/>
  <c r="AZ20" i="6" s="1"/>
  <c r="AH29" i="6"/>
  <c r="AI29" i="6" s="1"/>
  <c r="CD16" i="6"/>
  <c r="CD8" i="6"/>
  <c r="CD9" i="6"/>
  <c r="CC13" i="6"/>
  <c r="CC14" i="6"/>
  <c r="CC8" i="6"/>
  <c r="CC9" i="6"/>
  <c r="CB14" i="6"/>
  <c r="CB13" i="6"/>
  <c r="CD14" i="6"/>
  <c r="CD13" i="6"/>
  <c r="AH19" i="6"/>
  <c r="AI19" i="6" s="1"/>
  <c r="AU19" i="6" s="1"/>
  <c r="CW11" i="6" l="1"/>
  <c r="J19" i="7"/>
  <c r="E47" i="7"/>
  <c r="D26" i="4"/>
  <c r="CZ21" i="6"/>
  <c r="CW21" i="6"/>
  <c r="CH14" i="6"/>
  <c r="CR13" i="6" s="1"/>
  <c r="CW13" i="6" s="1"/>
  <c r="CI9" i="6"/>
  <c r="CS12" i="6" s="1"/>
  <c r="CI4" i="6"/>
  <c r="CS11" i="6" s="1"/>
  <c r="E48" i="7" s="1"/>
  <c r="CI14" i="6"/>
  <c r="CS13" i="6" s="1"/>
  <c r="CJ4" i="6"/>
  <c r="CT11" i="6" s="1"/>
  <c r="CJ14" i="6"/>
  <c r="CT13" i="6" s="1"/>
  <c r="CJ9" i="6"/>
  <c r="CT12" i="6" s="1"/>
  <c r="CH9" i="6"/>
  <c r="CR12" i="6" s="1"/>
  <c r="CW12" i="6" s="1"/>
  <c r="CN13" i="6"/>
  <c r="CN12" i="6"/>
  <c r="CX12" i="6" s="1"/>
  <c r="CN11" i="6"/>
  <c r="CN14" i="6"/>
  <c r="BC20" i="6"/>
  <c r="BB20" i="6" s="1"/>
  <c r="AX21" i="6"/>
  <c r="AY21" i="6" s="1"/>
  <c r="AK24" i="6"/>
  <c r="AZ24" i="6" s="1"/>
  <c r="BC24" i="6" s="1"/>
  <c r="BB24" i="6" s="1"/>
  <c r="AJ24" i="6"/>
  <c r="AQ24" i="6" s="1"/>
  <c r="AS24" i="6" s="1"/>
  <c r="AT24" i="6" s="1"/>
  <c r="AK26" i="6"/>
  <c r="AZ26" i="6" s="1"/>
  <c r="BC26" i="6" s="1"/>
  <c r="BB26" i="6" s="1"/>
  <c r="AJ26" i="6"/>
  <c r="AQ26" i="6" s="1"/>
  <c r="AS26" i="6" s="1"/>
  <c r="AT26" i="6" s="1"/>
  <c r="CC15" i="6" s="1"/>
  <c r="AU29" i="6"/>
  <c r="AJ29" i="6"/>
  <c r="AQ29" i="6" s="1"/>
  <c r="AK29" i="6"/>
  <c r="AZ29" i="6" s="1"/>
  <c r="AU30" i="6"/>
  <c r="AK30" i="6"/>
  <c r="AZ30" i="6" s="1"/>
  <c r="AJ30" i="6"/>
  <c r="AQ30" i="6" s="1"/>
  <c r="AS30" i="6" s="1"/>
  <c r="AT30" i="6" s="1"/>
  <c r="CD10" i="6" s="1"/>
  <c r="AW26" i="6"/>
  <c r="AW19" i="6"/>
  <c r="AU25" i="6"/>
  <c r="CN15" i="6" s="1"/>
  <c r="AJ25" i="6"/>
  <c r="AQ25" i="6" s="1"/>
  <c r="AS25" i="6" s="1"/>
  <c r="AT25" i="6" s="1"/>
  <c r="CC10" i="6" s="1"/>
  <c r="AK25" i="6"/>
  <c r="AZ25" i="6" s="1"/>
  <c r="AW24" i="6"/>
  <c r="AW20" i="6"/>
  <c r="AX20" i="6"/>
  <c r="AY20" i="6" s="1"/>
  <c r="CB11" i="6" s="1"/>
  <c r="CD17" i="6"/>
  <c r="AK19" i="6"/>
  <c r="AZ19" i="6" s="1"/>
  <c r="AJ19" i="6"/>
  <c r="AQ19" i="6" s="1"/>
  <c r="CM14" i="6" s="1"/>
  <c r="CB15" i="6"/>
  <c r="E50" i="7" l="1"/>
  <c r="E49" i="7"/>
  <c r="D47" i="7"/>
  <c r="I19" i="7"/>
  <c r="I6" i="7" s="1"/>
  <c r="J6" i="7" s="1"/>
  <c r="CX11" i="6"/>
  <c r="D48" i="7" s="1"/>
  <c r="CX13" i="6"/>
  <c r="CZ23" i="6"/>
  <c r="CW23" i="6"/>
  <c r="D28" i="4"/>
  <c r="CW22" i="6"/>
  <c r="CZ22" i="6"/>
  <c r="D27" i="4"/>
  <c r="CM16" i="6"/>
  <c r="G24" i="7" s="1"/>
  <c r="CP12" i="6"/>
  <c r="CO11" i="6"/>
  <c r="CP11" i="6"/>
  <c r="CO13" i="6"/>
  <c r="CY13" i="6" s="1"/>
  <c r="CY23" i="6" s="1"/>
  <c r="CP13" i="6"/>
  <c r="CO12" i="6"/>
  <c r="CY12" i="6" s="1"/>
  <c r="CY22" i="6" s="1"/>
  <c r="CX22" i="6"/>
  <c r="CX23" i="6"/>
  <c r="AX24" i="6"/>
  <c r="AY24" i="6" s="1"/>
  <c r="CC6" i="6" s="1"/>
  <c r="AX26" i="6"/>
  <c r="AY26" i="6" s="1"/>
  <c r="CC16" i="6" s="1"/>
  <c r="CB12" i="6"/>
  <c r="CN16" i="6"/>
  <c r="BC30" i="6"/>
  <c r="BB30" i="6" s="1"/>
  <c r="CM15" i="6"/>
  <c r="BC25" i="6"/>
  <c r="BB25" i="6" s="1"/>
  <c r="BC29" i="6"/>
  <c r="CP16" i="6"/>
  <c r="CO16" i="6"/>
  <c r="AS29" i="6"/>
  <c r="AT29" i="6" s="1"/>
  <c r="CO15" i="6"/>
  <c r="AS19" i="6"/>
  <c r="AT19" i="6" s="1"/>
  <c r="CB5" i="6" s="1"/>
  <c r="CP15" i="6"/>
  <c r="BC19" i="6"/>
  <c r="BB19" i="6" s="1"/>
  <c r="CP14" i="6"/>
  <c r="CO14" i="6"/>
  <c r="AW30" i="6"/>
  <c r="AX30" i="6"/>
  <c r="AY30" i="6" s="1"/>
  <c r="CD11" i="6" s="1"/>
  <c r="AW25" i="6"/>
  <c r="AX25" i="6"/>
  <c r="AY25" i="6" s="1"/>
  <c r="CC11" i="6" s="1"/>
  <c r="AX19" i="6"/>
  <c r="AY19" i="6" s="1"/>
  <c r="CB6" i="6" s="1"/>
  <c r="CI19" i="6" s="1"/>
  <c r="CS14" i="6" s="1"/>
  <c r="AW29" i="6"/>
  <c r="AX29" i="6"/>
  <c r="AY29" i="6" s="1"/>
  <c r="CD6" i="6" s="1"/>
  <c r="CC5" i="6"/>
  <c r="CB16" i="6"/>
  <c r="CB17" i="6"/>
  <c r="CC7" i="6"/>
  <c r="CC17" i="6"/>
  <c r="O11" i="7" l="1"/>
  <c r="H11" i="7"/>
  <c r="CY11" i="6"/>
  <c r="CX21" i="6"/>
  <c r="CR14" i="6"/>
  <c r="CW14" i="6" s="1"/>
  <c r="CH19" i="6"/>
  <c r="CD5" i="6"/>
  <c r="CR15" i="6"/>
  <c r="CH24" i="6"/>
  <c r="CD12" i="6"/>
  <c r="CI29" i="6"/>
  <c r="CS16" i="6" s="1"/>
  <c r="BB29" i="6"/>
  <c r="CD7" i="6"/>
  <c r="CI24" i="6"/>
  <c r="CS15" i="6" s="1"/>
  <c r="CB7" i="6"/>
  <c r="CJ19" i="6" s="1"/>
  <c r="CT14" i="6" s="1"/>
  <c r="CW15" i="6"/>
  <c r="CC12" i="6"/>
  <c r="CJ24" i="6" s="1"/>
  <c r="CT15" i="6" s="1"/>
  <c r="CH29" i="6" l="1"/>
  <c r="CR16" i="6" s="1"/>
  <c r="CY21" i="6"/>
  <c r="D50" i="7"/>
  <c r="CJ29" i="6"/>
  <c r="CT16" i="6" s="1"/>
  <c r="CX15" i="6"/>
  <c r="CX14" i="6"/>
  <c r="E59" i="7"/>
  <c r="E62" i="7"/>
  <c r="E61" i="7"/>
  <c r="M60" i="7"/>
  <c r="J24" i="7" l="1"/>
  <c r="CW16" i="6"/>
  <c r="M59" i="7"/>
  <c r="G18" i="3"/>
  <c r="G16" i="3"/>
  <c r="CY14" i="6"/>
  <c r="CY15" i="6"/>
  <c r="M62" i="7"/>
  <c r="E28" i="4"/>
  <c r="F18" i="3"/>
  <c r="M61" i="7"/>
  <c r="H60" i="7"/>
  <c r="D60" i="7"/>
  <c r="E60" i="7"/>
  <c r="D59" i="7"/>
  <c r="I61" i="7"/>
  <c r="I59" i="7"/>
  <c r="CW26" i="6"/>
  <c r="CZ26" i="6"/>
  <c r="D31" i="4"/>
  <c r="G29" i="4"/>
  <c r="G31" i="4"/>
  <c r="I24" i="7" l="1"/>
  <c r="I11" i="7" s="1"/>
  <c r="J11" i="7" s="1"/>
  <c r="CX16" i="6"/>
  <c r="L59" i="7"/>
  <c r="G17" i="3"/>
  <c r="H28" i="4"/>
  <c r="D62" i="7"/>
  <c r="H63" i="7"/>
  <c r="E26" i="4"/>
  <c r="F16" i="3"/>
  <c r="I60" i="7"/>
  <c r="H59" i="7"/>
  <c r="CX24" i="6"/>
  <c r="CW24" i="6"/>
  <c r="CZ24" i="6"/>
  <c r="D29" i="4"/>
  <c r="V8" i="7"/>
  <c r="D21" i="3"/>
  <c r="D19" i="3"/>
  <c r="CY16" i="6" l="1"/>
  <c r="L62" i="7" s="1"/>
  <c r="L60" i="7"/>
  <c r="CX26" i="6"/>
  <c r="E18" i="3"/>
  <c r="E16" i="3"/>
  <c r="H26" i="4"/>
  <c r="CY26" i="6"/>
  <c r="V7" i="7"/>
  <c r="CZ25" i="6"/>
  <c r="D30" i="4"/>
  <c r="CW25" i="6"/>
  <c r="J9" i="7"/>
  <c r="CX25" i="6"/>
  <c r="R228" i="4"/>
  <c r="O235" i="4" s="1"/>
  <c r="R226" i="4"/>
  <c r="G21" i="3"/>
  <c r="R227" i="4"/>
  <c r="O234" i="4" s="1"/>
  <c r="F19" i="3"/>
  <c r="E31" i="4"/>
  <c r="E29" i="4"/>
  <c r="F21" i="3"/>
  <c r="E17" i="3" l="1"/>
  <c r="H27" i="4"/>
  <c r="E27" i="4"/>
  <c r="F17" i="3"/>
  <c r="S233" i="4"/>
  <c r="O233" i="4"/>
  <c r="G19" i="3"/>
  <c r="V6" i="7"/>
  <c r="CY24" i="6"/>
  <c r="S235" i="4"/>
  <c r="S234" i="4"/>
  <c r="CY25" i="6" l="1"/>
  <c r="G30" i="4"/>
  <c r="J10" i="7" l="1"/>
  <c r="D20" i="3"/>
  <c r="G20" i="3"/>
  <c r="E30" i="4" l="1"/>
  <c r="F20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9" i="4"/>
  <c r="S228" i="4" l="1"/>
  <c r="E21" i="3"/>
  <c r="H31" i="4"/>
  <c r="E20" i="3"/>
  <c r="H30" i="4"/>
  <c r="E19" i="3"/>
  <c r="D8" i="3"/>
  <c r="F8" i="3" s="1"/>
  <c r="D10" i="3"/>
  <c r="F10" i="3" s="1"/>
  <c r="D9" i="3"/>
  <c r="F9" i="3" s="1"/>
  <c r="D6" i="3"/>
  <c r="D7" i="3"/>
  <c r="F7" i="3" s="1"/>
  <c r="D5" i="3"/>
  <c r="F5" i="3" l="1"/>
  <c r="C5" i="3"/>
  <c r="C9" i="3"/>
  <c r="C7" i="3"/>
  <c r="C10" i="3"/>
  <c r="F6" i="3"/>
  <c r="C6" i="3"/>
  <c r="C8" i="3"/>
  <c r="J9" i="3" l="1"/>
  <c r="L9" i="3" s="1"/>
  <c r="I9" i="3"/>
  <c r="I7" i="3"/>
  <c r="J7" i="3"/>
  <c r="L7" i="3" s="1"/>
  <c r="J6" i="3"/>
  <c r="L6" i="3" s="1"/>
  <c r="I6" i="3"/>
  <c r="J8" i="3"/>
  <c r="L8" i="3" s="1"/>
  <c r="I8" i="3"/>
  <c r="I10" i="3"/>
  <c r="J10" i="3"/>
  <c r="L10" i="3" s="1"/>
  <c r="I5" i="3"/>
  <c r="J5" i="3"/>
  <c r="L5" i="3" s="1"/>
  <c r="F12" i="3"/>
  <c r="K8" i="3" l="1"/>
  <c r="M8" i="3"/>
  <c r="K6" i="3"/>
  <c r="M6" i="3"/>
  <c r="G10" i="3"/>
  <c r="G9" i="3"/>
  <c r="G8" i="3"/>
  <c r="G7" i="3"/>
  <c r="G6" i="3"/>
  <c r="G5" i="3"/>
  <c r="H5" i="3" s="1"/>
  <c r="K5" i="3"/>
  <c r="M5" i="3"/>
  <c r="K7" i="3"/>
  <c r="M7" i="3"/>
  <c r="K9" i="3"/>
  <c r="M9" i="3"/>
  <c r="M10" i="3"/>
  <c r="K10" i="3"/>
  <c r="N5" i="3" l="1"/>
  <c r="P5" i="3"/>
  <c r="U5" i="3" s="1"/>
  <c r="H6" i="3"/>
  <c r="N6" i="3" l="1"/>
  <c r="H7" i="3"/>
  <c r="P6" i="3"/>
  <c r="U6" i="3" s="1"/>
  <c r="AA5" i="3"/>
  <c r="AB5" i="3"/>
  <c r="AD5" i="3" s="1"/>
  <c r="AC5" i="3" l="1"/>
  <c r="AE5" i="3"/>
  <c r="N7" i="3"/>
  <c r="P7" i="3"/>
  <c r="U7" i="3" s="1"/>
  <c r="H8" i="3"/>
  <c r="AA6" i="3"/>
  <c r="AB6" i="3"/>
  <c r="AD6" i="3" s="1"/>
  <c r="AE6" i="3" l="1"/>
  <c r="AC6" i="3"/>
  <c r="N8" i="3"/>
  <c r="H9" i="3"/>
  <c r="P8" i="3"/>
  <c r="U8" i="3" s="1"/>
  <c r="AA7" i="3"/>
  <c r="AB7" i="3"/>
  <c r="AD7" i="3" s="1"/>
  <c r="AE7" i="3" l="1"/>
  <c r="AC7" i="3"/>
  <c r="AA8" i="3"/>
  <c r="AB8" i="3"/>
  <c r="AD8" i="3" s="1"/>
  <c r="N9" i="3"/>
  <c r="P9" i="3"/>
  <c r="U9" i="3" s="1"/>
  <c r="H10" i="3"/>
  <c r="N10" i="3" l="1"/>
  <c r="P10" i="3"/>
  <c r="AA9" i="3"/>
  <c r="AB9" i="3"/>
  <c r="AD9" i="3" s="1"/>
  <c r="AE8" i="3"/>
  <c r="AC8" i="3"/>
  <c r="AC9" i="3" l="1"/>
  <c r="AE9" i="3"/>
  <c r="U10" i="3"/>
  <c r="Q10" i="3"/>
  <c r="V10" i="3" l="1"/>
  <c r="Q9" i="3"/>
  <c r="AB10" i="3"/>
  <c r="AD10" i="3" s="1"/>
  <c r="AA10" i="3"/>
  <c r="AE10" i="3" l="1"/>
  <c r="AC10" i="3"/>
  <c r="V9" i="3"/>
  <c r="Q8" i="3"/>
  <c r="X10" i="3"/>
  <c r="Q7" i="3" l="1"/>
  <c r="V8" i="3"/>
  <c r="X9" i="3"/>
  <c r="X8" i="3" l="1"/>
  <c r="V7" i="3"/>
  <c r="Q6" i="3"/>
  <c r="Q5" i="3" l="1"/>
  <c r="V5" i="3" s="1"/>
  <c r="V6" i="3"/>
  <c r="X7" i="3"/>
  <c r="X6" i="3" l="1"/>
  <c r="X5" i="3"/>
  <c r="X12" i="3" l="1"/>
  <c r="Y5" i="3" s="1"/>
  <c r="Z5" i="3" s="1"/>
  <c r="AG5" i="3" s="1"/>
  <c r="Y10" i="3"/>
  <c r="Y9" i="3"/>
  <c r="Y8" i="3"/>
  <c r="Y7" i="3"/>
  <c r="Z6" i="3" l="1"/>
  <c r="AF6" i="3" s="1"/>
  <c r="P19" i="3" s="1"/>
  <c r="U19" i="3" s="1"/>
  <c r="P18" i="3"/>
  <c r="U18" i="3" s="1"/>
  <c r="AB18" i="3" s="1"/>
  <c r="AD18" i="3" s="1"/>
  <c r="AF5" i="3"/>
  <c r="Y6" i="3"/>
  <c r="AA18" i="3" l="1"/>
  <c r="AC18" i="3" s="1"/>
  <c r="Z7" i="3"/>
  <c r="Z8" i="3" s="1"/>
  <c r="AG6" i="3"/>
  <c r="AB19" i="3"/>
  <c r="AD19" i="3" s="1"/>
  <c r="AA19" i="3"/>
  <c r="AF7" i="3" l="1"/>
  <c r="P20" i="3" s="1"/>
  <c r="U20" i="3" s="1"/>
  <c r="AB20" i="3" s="1"/>
  <c r="AD20" i="3" s="1"/>
  <c r="AG7" i="3"/>
  <c r="AE18" i="3"/>
  <c r="AC19" i="3"/>
  <c r="AE19" i="3"/>
  <c r="P21" i="3"/>
  <c r="U21" i="3" s="1"/>
  <c r="AG8" i="3"/>
  <c r="AF8" i="3"/>
  <c r="Z9" i="3"/>
  <c r="AA20" i="3" l="1"/>
  <c r="AE20" i="3" s="1"/>
  <c r="Z10" i="3"/>
  <c r="AF9" i="3"/>
  <c r="P22" i="3" s="1"/>
  <c r="U22" i="3" s="1"/>
  <c r="AG9" i="3"/>
  <c r="AB21" i="3"/>
  <c r="AD21" i="3" s="1"/>
  <c r="AA21" i="3"/>
  <c r="AC20" i="3" l="1"/>
  <c r="AB22" i="3"/>
  <c r="AD22" i="3" s="1"/>
  <c r="AA22" i="3"/>
  <c r="AC21" i="3"/>
  <c r="AE21" i="3"/>
  <c r="AF10" i="3"/>
  <c r="AG10" i="3"/>
  <c r="P23" i="3"/>
  <c r="U23" i="3" l="1"/>
  <c r="Q23" i="3"/>
  <c r="AC22" i="3"/>
  <c r="AE22" i="3"/>
  <c r="V23" i="3" l="1"/>
  <c r="Q22" i="3"/>
  <c r="AB23" i="3"/>
  <c r="AD23" i="3" s="1"/>
  <c r="AA23" i="3"/>
  <c r="AE23" i="3" l="1"/>
  <c r="AC23" i="3"/>
  <c r="V22" i="3"/>
  <c r="Q21" i="3"/>
  <c r="X23" i="3"/>
  <c r="V21" i="3" l="1"/>
  <c r="Q20" i="3"/>
  <c r="X22" i="3"/>
  <c r="V20" i="3" l="1"/>
  <c r="Q19" i="3"/>
  <c r="X21" i="3"/>
  <c r="V19" i="3" l="1"/>
  <c r="Q18" i="3"/>
  <c r="V18" i="3" s="1"/>
  <c r="X20" i="3"/>
  <c r="X18" i="3" l="1"/>
  <c r="X19" i="3"/>
  <c r="X25" i="3" l="1"/>
  <c r="Y23" i="3" l="1"/>
  <c r="Y22" i="3"/>
  <c r="Y21" i="3"/>
  <c r="Y20" i="3"/>
  <c r="Y18" i="3"/>
  <c r="Z18" i="3" s="1"/>
  <c r="Y19" i="3"/>
  <c r="AF18" i="3" l="1"/>
  <c r="AG18" i="3"/>
  <c r="P31" i="3"/>
  <c r="U31" i="3" s="1"/>
  <c r="Z19" i="3"/>
  <c r="AA31" i="3" l="1"/>
  <c r="AB31" i="3"/>
  <c r="AD31" i="3" s="1"/>
  <c r="AG19" i="3"/>
  <c r="AF19" i="3"/>
  <c r="P32" i="3"/>
  <c r="U32" i="3" s="1"/>
  <c r="Z20" i="3"/>
  <c r="AG20" i="3" l="1"/>
  <c r="P33" i="3"/>
  <c r="U33" i="3" s="1"/>
  <c r="AF20" i="3"/>
  <c r="Z21" i="3"/>
  <c r="AA32" i="3"/>
  <c r="AB32" i="3"/>
  <c r="AD32" i="3" s="1"/>
  <c r="AC31" i="3"/>
  <c r="AE31" i="3"/>
  <c r="AE32" i="3" l="1"/>
  <c r="AC32" i="3"/>
  <c r="AF21" i="3"/>
  <c r="Z22" i="3"/>
  <c r="AG21" i="3"/>
  <c r="P34" i="3"/>
  <c r="U34" i="3" s="1"/>
  <c r="AA33" i="3"/>
  <c r="AB33" i="3"/>
  <c r="AD33" i="3" s="1"/>
  <c r="AC33" i="3" l="1"/>
  <c r="AE33" i="3"/>
  <c r="AA34" i="3"/>
  <c r="AB34" i="3"/>
  <c r="AD34" i="3" s="1"/>
  <c r="AF22" i="3"/>
  <c r="P35" i="3" s="1"/>
  <c r="U35" i="3" s="1"/>
  <c r="AG22" i="3"/>
  <c r="Z23" i="3"/>
  <c r="AG23" i="3" l="1"/>
  <c r="P36" i="3"/>
  <c r="AF23" i="3"/>
  <c r="AA35" i="3"/>
  <c r="AB35" i="3"/>
  <c r="AD35" i="3" s="1"/>
  <c r="AE34" i="3"/>
  <c r="AC34" i="3"/>
  <c r="AC35" i="3" l="1"/>
  <c r="AE35" i="3"/>
  <c r="U36" i="3"/>
  <c r="Q36" i="3"/>
  <c r="V36" i="3" l="1"/>
  <c r="Q35" i="3"/>
  <c r="AB36" i="3"/>
  <c r="AD36" i="3" s="1"/>
  <c r="AA36" i="3"/>
  <c r="AC36" i="3" l="1"/>
  <c r="AE36" i="3"/>
  <c r="V35" i="3"/>
  <c r="Q34" i="3"/>
  <c r="X36" i="3"/>
  <c r="V34" i="3" l="1"/>
  <c r="Q33" i="3"/>
  <c r="X35" i="3"/>
  <c r="V33" i="3" l="1"/>
  <c r="Q32" i="3"/>
  <c r="X34" i="3"/>
  <c r="V32" i="3" l="1"/>
  <c r="Q31" i="3"/>
  <c r="V31" i="3" s="1"/>
  <c r="X33" i="3"/>
  <c r="X31" i="3" l="1"/>
  <c r="X32" i="3"/>
  <c r="X38" i="3" l="1"/>
  <c r="Y36" i="3" l="1"/>
  <c r="Y35" i="3"/>
  <c r="Y34" i="3"/>
  <c r="Y33" i="3"/>
  <c r="Y31" i="3"/>
  <c r="Z31" i="3" s="1"/>
  <c r="Y32" i="3"/>
  <c r="AF31" i="3" l="1"/>
  <c r="P44" i="3" s="1"/>
  <c r="U44" i="3" s="1"/>
  <c r="AG31" i="3"/>
  <c r="Z32" i="3"/>
  <c r="AF32" i="3" l="1"/>
  <c r="P45" i="3" s="1"/>
  <c r="U45" i="3" s="1"/>
  <c r="Z33" i="3"/>
  <c r="AG32" i="3"/>
  <c r="AB44" i="3"/>
  <c r="AD44" i="3" s="1"/>
  <c r="AA44" i="3"/>
  <c r="AE44" i="3" l="1"/>
  <c r="AC44" i="3"/>
  <c r="AG33" i="3"/>
  <c r="P46" i="3"/>
  <c r="U46" i="3" s="1"/>
  <c r="AF33" i="3"/>
  <c r="Z34" i="3"/>
  <c r="AA45" i="3"/>
  <c r="AB45" i="3"/>
  <c r="AD45" i="3" s="1"/>
  <c r="AE45" i="3" l="1"/>
  <c r="AC45" i="3"/>
  <c r="AG34" i="3"/>
  <c r="AF34" i="3"/>
  <c r="P47" i="3"/>
  <c r="U47" i="3" s="1"/>
  <c r="Z35" i="3"/>
  <c r="AA46" i="3"/>
  <c r="AB46" i="3"/>
  <c r="AD46" i="3" s="1"/>
  <c r="AE46" i="3" l="1"/>
  <c r="AC46" i="3"/>
  <c r="AA47" i="3"/>
  <c r="AB47" i="3"/>
  <c r="AD47" i="3" s="1"/>
  <c r="AF35" i="3"/>
  <c r="P48" i="3" s="1"/>
  <c r="U48" i="3" s="1"/>
  <c r="Z36" i="3"/>
  <c r="AG35" i="3"/>
  <c r="AF36" i="3" l="1"/>
  <c r="AG36" i="3"/>
  <c r="P49" i="3"/>
  <c r="AA48" i="3"/>
  <c r="AB48" i="3"/>
  <c r="AD48" i="3" s="1"/>
  <c r="AC47" i="3"/>
  <c r="AE47" i="3"/>
  <c r="AC48" i="3" l="1"/>
  <c r="AE48" i="3"/>
  <c r="Q49" i="3"/>
  <c r="U49" i="3"/>
  <c r="AA49" i="3" l="1"/>
  <c r="AB49" i="3"/>
  <c r="AD49" i="3" s="1"/>
  <c r="V49" i="3"/>
  <c r="Q48" i="3"/>
  <c r="V48" i="3" l="1"/>
  <c r="Q47" i="3"/>
  <c r="X49" i="3"/>
  <c r="AC49" i="3"/>
  <c r="AE49" i="3"/>
  <c r="V47" i="3" l="1"/>
  <c r="Q46" i="3"/>
  <c r="X48" i="3"/>
  <c r="Q45" i="3" l="1"/>
  <c r="V46" i="3"/>
  <c r="X47" i="3"/>
  <c r="X46" i="3" l="1"/>
  <c r="V45" i="3"/>
  <c r="Q44" i="3"/>
  <c r="V44" i="3" s="1"/>
  <c r="X44" i="3" l="1"/>
  <c r="X45" i="3"/>
  <c r="X51" i="3" l="1"/>
  <c r="Y49" i="3" l="1"/>
  <c r="Y48" i="3"/>
  <c r="Y47" i="3"/>
  <c r="Y46" i="3"/>
  <c r="Y45" i="3"/>
  <c r="Y44" i="3"/>
  <c r="Z44" i="3" s="1"/>
  <c r="P57" i="3" l="1"/>
  <c r="U57" i="3" s="1"/>
  <c r="AG44" i="3"/>
  <c r="Z45" i="3"/>
  <c r="AF44" i="3"/>
  <c r="AG45" i="3" l="1"/>
  <c r="AF45" i="3"/>
  <c r="P58" i="3"/>
  <c r="U58" i="3" s="1"/>
  <c r="Z46" i="3"/>
  <c r="AA57" i="3"/>
  <c r="AB57" i="3"/>
  <c r="AD57" i="3" s="1"/>
  <c r="AC57" i="3" l="1"/>
  <c r="AE57" i="3"/>
  <c r="C16" i="4"/>
  <c r="E16" i="4" s="1"/>
  <c r="P59" i="3"/>
  <c r="U59" i="3" s="1"/>
  <c r="AF46" i="3"/>
  <c r="Z47" i="3"/>
  <c r="AG46" i="3"/>
  <c r="AA58" i="3"/>
  <c r="AB58" i="3"/>
  <c r="AD58" i="3" s="1"/>
  <c r="AA59" i="3" l="1"/>
  <c r="AB59" i="3"/>
  <c r="AD59" i="3" s="1"/>
  <c r="AE58" i="3"/>
  <c r="AC58" i="3"/>
  <c r="C17" i="4"/>
  <c r="E17" i="4" s="1"/>
  <c r="P60" i="3"/>
  <c r="U60" i="3" s="1"/>
  <c r="AF47" i="3"/>
  <c r="AG47" i="3"/>
  <c r="Z48" i="3"/>
  <c r="T181" i="4"/>
  <c r="U181" i="4" s="1"/>
  <c r="T82" i="4"/>
  <c r="U82" i="4" s="1"/>
  <c r="T5" i="4"/>
  <c r="U5" i="4" s="1"/>
  <c r="T104" i="4"/>
  <c r="U104" i="4" s="1"/>
  <c r="T214" i="4"/>
  <c r="U214" i="4" s="1"/>
  <c r="T159" i="4"/>
  <c r="U159" i="4" s="1"/>
  <c r="T27" i="4"/>
  <c r="U27" i="4" s="1"/>
  <c r="T49" i="4"/>
  <c r="U49" i="4" s="1"/>
  <c r="T148" i="4"/>
  <c r="U148" i="4" s="1"/>
  <c r="T126" i="4"/>
  <c r="U126" i="4" s="1"/>
  <c r="T192" i="4"/>
  <c r="U192" i="4" s="1"/>
  <c r="T93" i="4"/>
  <c r="U93" i="4" s="1"/>
  <c r="T137" i="4"/>
  <c r="U137" i="4" s="1"/>
  <c r="T16" i="4"/>
  <c r="U16" i="4" s="1"/>
  <c r="T203" i="4"/>
  <c r="U203" i="4" s="1"/>
  <c r="T170" i="4"/>
  <c r="U170" i="4" s="1"/>
  <c r="T115" i="4"/>
  <c r="U115" i="4" s="1"/>
  <c r="T60" i="4"/>
  <c r="U60" i="4" s="1"/>
  <c r="T71" i="4"/>
  <c r="U71" i="4" s="1"/>
  <c r="T38" i="4"/>
  <c r="U38" i="4" s="1"/>
  <c r="AA60" i="3" l="1"/>
  <c r="AB60" i="3"/>
  <c r="AD60" i="3" s="1"/>
  <c r="T105" i="4"/>
  <c r="U105" i="4" s="1"/>
  <c r="T83" i="4"/>
  <c r="U83" i="4" s="1"/>
  <c r="T72" i="4"/>
  <c r="U72" i="4" s="1"/>
  <c r="T160" i="4"/>
  <c r="U160" i="4" s="1"/>
  <c r="T39" i="4"/>
  <c r="U39" i="4" s="1"/>
  <c r="T94" i="4"/>
  <c r="U94" i="4" s="1"/>
  <c r="T6" i="4"/>
  <c r="U6" i="4" s="1"/>
  <c r="T116" i="4"/>
  <c r="U116" i="4" s="1"/>
  <c r="T204" i="4"/>
  <c r="U204" i="4" s="1"/>
  <c r="T17" i="4"/>
  <c r="U17" i="4" s="1"/>
  <c r="T28" i="4"/>
  <c r="U28" i="4" s="1"/>
  <c r="T193" i="4"/>
  <c r="U193" i="4" s="1"/>
  <c r="T171" i="4"/>
  <c r="U171" i="4" s="1"/>
  <c r="T182" i="4"/>
  <c r="U182" i="4" s="1"/>
  <c r="T50" i="4"/>
  <c r="U50" i="4" s="1"/>
  <c r="T138" i="4"/>
  <c r="U138" i="4" s="1"/>
  <c r="T127" i="4"/>
  <c r="U127" i="4" s="1"/>
  <c r="T215" i="4"/>
  <c r="U215" i="4" s="1"/>
  <c r="T149" i="4"/>
  <c r="U149" i="4" s="1"/>
  <c r="T61" i="4"/>
  <c r="U61" i="4" s="1"/>
  <c r="AG48" i="3"/>
  <c r="AF48" i="3"/>
  <c r="P61" i="3"/>
  <c r="U61" i="3" s="1"/>
  <c r="Z49" i="3"/>
  <c r="C18" i="4"/>
  <c r="E18" i="4" s="1"/>
  <c r="AE59" i="3"/>
  <c r="AC59" i="3"/>
  <c r="AA61" i="3" l="1"/>
  <c r="AB61" i="3"/>
  <c r="AD61" i="3" s="1"/>
  <c r="T106" i="4"/>
  <c r="U106" i="4" s="1"/>
  <c r="T7" i="4"/>
  <c r="U7" i="4" s="1"/>
  <c r="T128" i="4"/>
  <c r="U128" i="4" s="1"/>
  <c r="T216" i="4"/>
  <c r="U216" i="4" s="1"/>
  <c r="T62" i="4"/>
  <c r="U62" i="4" s="1"/>
  <c r="T117" i="4"/>
  <c r="U117" i="4" s="1"/>
  <c r="T172" i="4"/>
  <c r="U172" i="4" s="1"/>
  <c r="T73" i="4"/>
  <c r="U73" i="4" s="1"/>
  <c r="T183" i="4"/>
  <c r="U183" i="4" s="1"/>
  <c r="T150" i="4"/>
  <c r="U150" i="4" s="1"/>
  <c r="T51" i="4"/>
  <c r="U51" i="4" s="1"/>
  <c r="T161" i="4"/>
  <c r="U161" i="4" s="1"/>
  <c r="T95" i="4"/>
  <c r="U95" i="4" s="1"/>
  <c r="T40" i="4"/>
  <c r="U40" i="4" s="1"/>
  <c r="T194" i="4"/>
  <c r="U194" i="4" s="1"/>
  <c r="T18" i="4"/>
  <c r="U18" i="4" s="1"/>
  <c r="T139" i="4"/>
  <c r="U139" i="4" s="1"/>
  <c r="T84" i="4"/>
  <c r="U84" i="4" s="1"/>
  <c r="T29" i="4"/>
  <c r="U29" i="4" s="1"/>
  <c r="T205" i="4"/>
  <c r="U205" i="4" s="1"/>
  <c r="P62" i="3"/>
  <c r="AG49" i="3"/>
  <c r="AF49" i="3"/>
  <c r="AE60" i="3"/>
  <c r="AC60" i="3"/>
  <c r="C19" i="4"/>
  <c r="E19" i="4" s="1"/>
  <c r="U62" i="3" l="1"/>
  <c r="Q62" i="3"/>
  <c r="T129" i="4"/>
  <c r="U129" i="4" s="1"/>
  <c r="T63" i="4"/>
  <c r="U63" i="4" s="1"/>
  <c r="T140" i="4"/>
  <c r="U140" i="4" s="1"/>
  <c r="T30" i="4"/>
  <c r="U30" i="4" s="1"/>
  <c r="T195" i="4"/>
  <c r="U195" i="4" s="1"/>
  <c r="T85" i="4"/>
  <c r="U85" i="4" s="1"/>
  <c r="T118" i="4"/>
  <c r="U118" i="4" s="1"/>
  <c r="T8" i="4"/>
  <c r="U8" i="4" s="1"/>
  <c r="T217" i="4"/>
  <c r="U217" i="4" s="1"/>
  <c r="T184" i="4"/>
  <c r="U184" i="4" s="1"/>
  <c r="T52" i="4"/>
  <c r="U52" i="4" s="1"/>
  <c r="T107" i="4"/>
  <c r="U107" i="4" s="1"/>
  <c r="T173" i="4"/>
  <c r="U173" i="4" s="1"/>
  <c r="T151" i="4"/>
  <c r="U151" i="4" s="1"/>
  <c r="T41" i="4"/>
  <c r="U41" i="4" s="1"/>
  <c r="T19" i="4"/>
  <c r="U19" i="4" s="1"/>
  <c r="T96" i="4"/>
  <c r="U96" i="4" s="1"/>
  <c r="T162" i="4"/>
  <c r="U162" i="4" s="1"/>
  <c r="T74" i="4"/>
  <c r="U74" i="4" s="1"/>
  <c r="T206" i="4"/>
  <c r="U206" i="4" s="1"/>
  <c r="AE61" i="3"/>
  <c r="AC61" i="3"/>
  <c r="C20" i="4"/>
  <c r="E20" i="4" s="1"/>
  <c r="T185" i="4" l="1"/>
  <c r="U185" i="4" s="1"/>
  <c r="T130" i="4"/>
  <c r="U130" i="4" s="1"/>
  <c r="T218" i="4"/>
  <c r="U218" i="4" s="1"/>
  <c r="T75" i="4"/>
  <c r="U75" i="4" s="1"/>
  <c r="T9" i="4"/>
  <c r="U9" i="4" s="1"/>
  <c r="T86" i="4"/>
  <c r="U86" i="4" s="1"/>
  <c r="T152" i="4"/>
  <c r="U152" i="4" s="1"/>
  <c r="T174" i="4"/>
  <c r="U174" i="4" s="1"/>
  <c r="T42" i="4"/>
  <c r="U42" i="4" s="1"/>
  <c r="T119" i="4"/>
  <c r="U119" i="4" s="1"/>
  <c r="T108" i="4"/>
  <c r="U108" i="4" s="1"/>
  <c r="T196" i="4"/>
  <c r="U196" i="4" s="1"/>
  <c r="T53" i="4"/>
  <c r="U53" i="4" s="1"/>
  <c r="T64" i="4"/>
  <c r="U64" i="4" s="1"/>
  <c r="T31" i="4"/>
  <c r="U31" i="4" s="1"/>
  <c r="T97" i="4"/>
  <c r="U97" i="4" s="1"/>
  <c r="T20" i="4"/>
  <c r="U20" i="4" s="1"/>
  <c r="T141" i="4"/>
  <c r="U141" i="4" s="1"/>
  <c r="T207" i="4"/>
  <c r="U207" i="4" s="1"/>
  <c r="T163" i="4"/>
  <c r="U163" i="4" s="1"/>
  <c r="V62" i="3"/>
  <c r="Q61" i="3"/>
  <c r="AB62" i="3"/>
  <c r="AD62" i="3" s="1"/>
  <c r="AA62" i="3"/>
  <c r="M54" i="4" l="1"/>
  <c r="M197" i="4"/>
  <c r="M186" i="4"/>
  <c r="M109" i="4"/>
  <c r="M43" i="4"/>
  <c r="M142" i="4"/>
  <c r="M10" i="4"/>
  <c r="M87" i="4"/>
  <c r="M131" i="4"/>
  <c r="M65" i="4"/>
  <c r="M98" i="4"/>
  <c r="M153" i="4"/>
  <c r="M219" i="4"/>
  <c r="M164" i="4"/>
  <c r="M32" i="4"/>
  <c r="M21" i="4"/>
  <c r="M208" i="4"/>
  <c r="M76" i="4"/>
  <c r="M175" i="4"/>
  <c r="M120" i="4"/>
  <c r="X62" i="3"/>
  <c r="C21" i="4"/>
  <c r="E21" i="4" s="1"/>
  <c r="AC62" i="3"/>
  <c r="AE62" i="3"/>
  <c r="V61" i="3"/>
  <c r="Q60" i="3"/>
  <c r="Z10" i="4" l="1"/>
  <c r="AA10" i="4" s="1"/>
  <c r="C142" i="4"/>
  <c r="N10" i="4"/>
  <c r="O10" i="4" s="1"/>
  <c r="Q59" i="3"/>
  <c r="V60" i="3"/>
  <c r="N197" i="4"/>
  <c r="O197" i="4" s="1"/>
  <c r="Z197" i="4"/>
  <c r="AA197" i="4" s="1"/>
  <c r="N32" i="4"/>
  <c r="O32" i="4" s="1"/>
  <c r="E142" i="4"/>
  <c r="Z32" i="4"/>
  <c r="AA32" i="4" s="1"/>
  <c r="H142" i="4"/>
  <c r="Z164" i="4"/>
  <c r="AA164" i="4" s="1"/>
  <c r="N164" i="4"/>
  <c r="O164" i="4" s="1"/>
  <c r="Z43" i="4"/>
  <c r="AA43" i="4" s="1"/>
  <c r="F142" i="4"/>
  <c r="N43" i="4"/>
  <c r="O43" i="4" s="1"/>
  <c r="N109" i="4"/>
  <c r="O109" i="4" s="1"/>
  <c r="Z109" i="4"/>
  <c r="AA109" i="4" s="1"/>
  <c r="N98" i="4"/>
  <c r="O98" i="4" s="1"/>
  <c r="Z98" i="4"/>
  <c r="AA98" i="4" s="1"/>
  <c r="N208" i="4"/>
  <c r="O208" i="4" s="1"/>
  <c r="Z208" i="4"/>
  <c r="AA208" i="4" s="1"/>
  <c r="Z54" i="4"/>
  <c r="AA54" i="4" s="1"/>
  <c r="N54" i="4"/>
  <c r="O54" i="4" s="1"/>
  <c r="G142" i="4"/>
  <c r="N142" i="4"/>
  <c r="O142" i="4" s="1"/>
  <c r="Z142" i="4"/>
  <c r="AA142" i="4" s="1"/>
  <c r="N219" i="4"/>
  <c r="O219" i="4" s="1"/>
  <c r="Z219" i="4"/>
  <c r="AA219" i="4" s="1"/>
  <c r="N120" i="4"/>
  <c r="O120" i="4" s="1"/>
  <c r="Z120" i="4"/>
  <c r="AA120" i="4" s="1"/>
  <c r="N153" i="4"/>
  <c r="O153" i="4" s="1"/>
  <c r="Z153" i="4"/>
  <c r="AA153" i="4" s="1"/>
  <c r="N175" i="4"/>
  <c r="O175" i="4" s="1"/>
  <c r="Z175" i="4"/>
  <c r="AA175" i="4" s="1"/>
  <c r="Z186" i="4"/>
  <c r="AA186" i="4" s="1"/>
  <c r="N186" i="4"/>
  <c r="O186" i="4" s="1"/>
  <c r="N76" i="4"/>
  <c r="O76" i="4" s="1"/>
  <c r="Z76" i="4"/>
  <c r="AA76" i="4" s="1"/>
  <c r="Z65" i="4"/>
  <c r="AA65" i="4" s="1"/>
  <c r="N65" i="4"/>
  <c r="O65" i="4" s="1"/>
  <c r="M9" i="4"/>
  <c r="M207" i="4"/>
  <c r="M75" i="4"/>
  <c r="M97" i="4"/>
  <c r="M119" i="4"/>
  <c r="M196" i="4"/>
  <c r="M130" i="4"/>
  <c r="M163" i="4"/>
  <c r="M53" i="4"/>
  <c r="M108" i="4"/>
  <c r="M174" i="4"/>
  <c r="M20" i="4"/>
  <c r="M31" i="4"/>
  <c r="M141" i="4"/>
  <c r="M218" i="4"/>
  <c r="M152" i="4"/>
  <c r="M42" i="4"/>
  <c r="M64" i="4"/>
  <c r="M185" i="4"/>
  <c r="M86" i="4"/>
  <c r="X61" i="3"/>
  <c r="Z131" i="4"/>
  <c r="AA131" i="4" s="1"/>
  <c r="N131" i="4"/>
  <c r="O131" i="4" s="1"/>
  <c r="T186" i="4"/>
  <c r="T208" i="4"/>
  <c r="T65" i="4"/>
  <c r="T76" i="4"/>
  <c r="T32" i="4"/>
  <c r="T197" i="4"/>
  <c r="T21" i="4"/>
  <c r="T120" i="4"/>
  <c r="T87" i="4"/>
  <c r="T131" i="4"/>
  <c r="T142" i="4"/>
  <c r="T109" i="4"/>
  <c r="T10" i="4"/>
  <c r="T54" i="4"/>
  <c r="T153" i="4"/>
  <c r="T175" i="4"/>
  <c r="T43" i="4"/>
  <c r="T98" i="4"/>
  <c r="T219" i="4"/>
  <c r="T164" i="4"/>
  <c r="N21" i="4"/>
  <c r="O21" i="4" s="1"/>
  <c r="D142" i="4"/>
  <c r="Z21" i="4"/>
  <c r="AA21" i="4" s="1"/>
  <c r="Z87" i="4"/>
  <c r="AA87" i="4" s="1"/>
  <c r="N87" i="4"/>
  <c r="O87" i="4" s="1"/>
  <c r="U32" i="4" l="1"/>
  <c r="U175" i="4"/>
  <c r="U120" i="4"/>
  <c r="N218" i="4"/>
  <c r="O218" i="4" s="1"/>
  <c r="Z218" i="4"/>
  <c r="AA218" i="4" s="1"/>
  <c r="S65" i="4"/>
  <c r="R65" i="4"/>
  <c r="U153" i="4"/>
  <c r="U21" i="4"/>
  <c r="N141" i="4"/>
  <c r="O141" i="4" s="1"/>
  <c r="Z141" i="4"/>
  <c r="AA141" i="4" s="1"/>
  <c r="Z196" i="4"/>
  <c r="AA196" i="4" s="1"/>
  <c r="N196" i="4"/>
  <c r="O196" i="4" s="1"/>
  <c r="R153" i="4"/>
  <c r="S153" i="4"/>
  <c r="R54" i="4"/>
  <c r="S54" i="4"/>
  <c r="S43" i="4"/>
  <c r="R43" i="4"/>
  <c r="S32" i="4"/>
  <c r="R32" i="4"/>
  <c r="U10" i="4"/>
  <c r="R120" i="4"/>
  <c r="S120" i="4"/>
  <c r="U76" i="4"/>
  <c r="Z174" i="4"/>
  <c r="AA174" i="4" s="1"/>
  <c r="N174" i="4"/>
  <c r="O174" i="4" s="1"/>
  <c r="N75" i="4"/>
  <c r="O75" i="4" s="1"/>
  <c r="Z75" i="4"/>
  <c r="AA75" i="4" s="1"/>
  <c r="S186" i="4"/>
  <c r="R186" i="4"/>
  <c r="R208" i="4"/>
  <c r="S208" i="4"/>
  <c r="R164" i="4"/>
  <c r="S164" i="4"/>
  <c r="M184" i="4"/>
  <c r="M206" i="4"/>
  <c r="M52" i="4"/>
  <c r="M19" i="4"/>
  <c r="M195" i="4"/>
  <c r="M85" i="4"/>
  <c r="M30" i="4"/>
  <c r="M140" i="4"/>
  <c r="M63" i="4"/>
  <c r="M118" i="4"/>
  <c r="M151" i="4"/>
  <c r="M217" i="4"/>
  <c r="M107" i="4"/>
  <c r="M129" i="4"/>
  <c r="M41" i="4"/>
  <c r="M96" i="4"/>
  <c r="M162" i="4"/>
  <c r="M173" i="4"/>
  <c r="M8" i="4"/>
  <c r="M74" i="4"/>
  <c r="X60" i="3"/>
  <c r="U54" i="4"/>
  <c r="Z119" i="4"/>
  <c r="AA119" i="4" s="1"/>
  <c r="N119" i="4"/>
  <c r="O119" i="4" s="1"/>
  <c r="R21" i="4"/>
  <c r="S21" i="4"/>
  <c r="Z20" i="4"/>
  <c r="AA20" i="4" s="1"/>
  <c r="D141" i="4"/>
  <c r="N20" i="4"/>
  <c r="O20" i="4" s="1"/>
  <c r="Z64" i="4"/>
  <c r="AA64" i="4" s="1"/>
  <c r="N64" i="4"/>
  <c r="O64" i="4" s="1"/>
  <c r="V59" i="3"/>
  <c r="Q58" i="3"/>
  <c r="N86" i="4"/>
  <c r="O86" i="4" s="1"/>
  <c r="Z86" i="4"/>
  <c r="AA86" i="4" s="1"/>
  <c r="R197" i="4"/>
  <c r="S197" i="4"/>
  <c r="U109" i="4"/>
  <c r="U219" i="4"/>
  <c r="U65" i="4"/>
  <c r="Z207" i="4"/>
  <c r="AA207" i="4" s="1"/>
  <c r="N207" i="4"/>
  <c r="O207" i="4" s="1"/>
  <c r="U98" i="4"/>
  <c r="G141" i="4"/>
  <c r="Z53" i="4"/>
  <c r="AA53" i="4" s="1"/>
  <c r="N53" i="4"/>
  <c r="O53" i="4" s="1"/>
  <c r="R98" i="4"/>
  <c r="S98" i="4"/>
  <c r="R10" i="4"/>
  <c r="S10" i="4"/>
  <c r="U197" i="4"/>
  <c r="R76" i="4"/>
  <c r="S76" i="4"/>
  <c r="U164" i="4"/>
  <c r="Z185" i="4"/>
  <c r="AA185" i="4" s="1"/>
  <c r="N185" i="4"/>
  <c r="O185" i="4" s="1"/>
  <c r="U142" i="4"/>
  <c r="N108" i="4"/>
  <c r="O108" i="4" s="1"/>
  <c r="Z108" i="4"/>
  <c r="AA108" i="4" s="1"/>
  <c r="S219" i="4"/>
  <c r="R219" i="4"/>
  <c r="U131" i="4"/>
  <c r="U208" i="4"/>
  <c r="F141" i="4"/>
  <c r="N42" i="4"/>
  <c r="O42" i="4" s="1"/>
  <c r="Z42" i="4"/>
  <c r="AA42" i="4" s="1"/>
  <c r="Z9" i="4"/>
  <c r="AA9" i="4" s="1"/>
  <c r="N9" i="4"/>
  <c r="O9" i="4" s="1"/>
  <c r="C141" i="4"/>
  <c r="R87" i="4"/>
  <c r="S87" i="4"/>
  <c r="U43" i="4"/>
  <c r="U87" i="4"/>
  <c r="U186" i="4"/>
  <c r="Z152" i="4"/>
  <c r="AA152" i="4" s="1"/>
  <c r="N152" i="4"/>
  <c r="O152" i="4" s="1"/>
  <c r="H141" i="4"/>
  <c r="N163" i="4"/>
  <c r="O163" i="4" s="1"/>
  <c r="Z163" i="4"/>
  <c r="AA163" i="4" s="1"/>
  <c r="R175" i="4"/>
  <c r="S175" i="4"/>
  <c r="S142" i="4"/>
  <c r="R142" i="4"/>
  <c r="E141" i="4"/>
  <c r="N31" i="4"/>
  <c r="O31" i="4" s="1"/>
  <c r="Z31" i="4"/>
  <c r="AA31" i="4" s="1"/>
  <c r="Z97" i="4"/>
  <c r="AA97" i="4" s="1"/>
  <c r="N97" i="4"/>
  <c r="O97" i="4" s="1"/>
  <c r="S131" i="4"/>
  <c r="R131" i="4"/>
  <c r="N130" i="4"/>
  <c r="O130" i="4" s="1"/>
  <c r="Z130" i="4"/>
  <c r="AA130" i="4" s="1"/>
  <c r="S109" i="4"/>
  <c r="R109" i="4"/>
  <c r="S163" i="4" l="1"/>
  <c r="R163" i="4"/>
  <c r="R108" i="4"/>
  <c r="S108" i="4"/>
  <c r="R53" i="4"/>
  <c r="S53" i="4"/>
  <c r="S86" i="4"/>
  <c r="R86" i="4"/>
  <c r="Z8" i="4"/>
  <c r="AA8" i="4" s="1"/>
  <c r="N8" i="4"/>
  <c r="O8" i="4" s="1"/>
  <c r="C140" i="4"/>
  <c r="Z151" i="4"/>
  <c r="AA151" i="4" s="1"/>
  <c r="N151" i="4"/>
  <c r="O151" i="4" s="1"/>
  <c r="N52" i="4"/>
  <c r="O52" i="4" s="1"/>
  <c r="Z52" i="4"/>
  <c r="AA52" i="4" s="1"/>
  <c r="G140" i="4"/>
  <c r="Z195" i="4"/>
  <c r="AA195" i="4" s="1"/>
  <c r="N195" i="4"/>
  <c r="O195" i="4" s="1"/>
  <c r="N74" i="4"/>
  <c r="O74" i="4" s="1"/>
  <c r="Z74" i="4"/>
  <c r="AA74" i="4" s="1"/>
  <c r="Q57" i="3"/>
  <c r="V57" i="3" s="1"/>
  <c r="V58" i="3"/>
  <c r="N173" i="4"/>
  <c r="O173" i="4" s="1"/>
  <c r="Z173" i="4"/>
  <c r="AA173" i="4" s="1"/>
  <c r="Z118" i="4"/>
  <c r="AA118" i="4" s="1"/>
  <c r="N118" i="4"/>
  <c r="O118" i="4" s="1"/>
  <c r="N206" i="4"/>
  <c r="O206" i="4" s="1"/>
  <c r="Z206" i="4"/>
  <c r="AA206" i="4" s="1"/>
  <c r="N107" i="4"/>
  <c r="O107" i="4" s="1"/>
  <c r="Z107" i="4"/>
  <c r="AA107" i="4" s="1"/>
  <c r="S218" i="4"/>
  <c r="R218" i="4"/>
  <c r="S130" i="4"/>
  <c r="R130" i="4"/>
  <c r="M139" i="4"/>
  <c r="M84" i="4"/>
  <c r="M40" i="4"/>
  <c r="M29" i="4"/>
  <c r="M183" i="4"/>
  <c r="M18" i="4"/>
  <c r="M117" i="4"/>
  <c r="M128" i="4"/>
  <c r="M194" i="4"/>
  <c r="M150" i="4"/>
  <c r="M172" i="4"/>
  <c r="M62" i="4"/>
  <c r="M106" i="4"/>
  <c r="M51" i="4"/>
  <c r="M205" i="4"/>
  <c r="M95" i="4"/>
  <c r="M216" i="4"/>
  <c r="M73" i="4"/>
  <c r="X59" i="3"/>
  <c r="M161" i="4"/>
  <c r="M7" i="4"/>
  <c r="R119" i="4"/>
  <c r="S119" i="4"/>
  <c r="H140" i="4"/>
  <c r="N162" i="4"/>
  <c r="O162" i="4" s="1"/>
  <c r="Z162" i="4"/>
  <c r="AA162" i="4" s="1"/>
  <c r="N63" i="4"/>
  <c r="O63" i="4" s="1"/>
  <c r="Z63" i="4"/>
  <c r="AA63" i="4" s="1"/>
  <c r="N184" i="4"/>
  <c r="O184" i="4" s="1"/>
  <c r="Z184" i="4"/>
  <c r="AA184" i="4" s="1"/>
  <c r="N19" i="4"/>
  <c r="O19" i="4" s="1"/>
  <c r="Z19" i="4"/>
  <c r="AA19" i="4" s="1"/>
  <c r="D140" i="4"/>
  <c r="S185" i="4"/>
  <c r="R185" i="4"/>
  <c r="S64" i="4"/>
  <c r="R64" i="4"/>
  <c r="N96" i="4"/>
  <c r="O96" i="4" s="1"/>
  <c r="Z96" i="4"/>
  <c r="AA96" i="4" s="1"/>
  <c r="N140" i="4"/>
  <c r="O140" i="4" s="1"/>
  <c r="Z140" i="4"/>
  <c r="AA140" i="4" s="1"/>
  <c r="S75" i="4"/>
  <c r="R75" i="4"/>
  <c r="S42" i="4"/>
  <c r="R42" i="4"/>
  <c r="N217" i="4"/>
  <c r="O217" i="4" s="1"/>
  <c r="Z217" i="4"/>
  <c r="AA217" i="4" s="1"/>
  <c r="S31" i="4"/>
  <c r="R31" i="4"/>
  <c r="S9" i="4"/>
  <c r="R9" i="4"/>
  <c r="N41" i="4"/>
  <c r="O41" i="4" s="1"/>
  <c r="F140" i="4"/>
  <c r="Z41" i="4"/>
  <c r="AA41" i="4" s="1"/>
  <c r="Z30" i="4"/>
  <c r="AA30" i="4" s="1"/>
  <c r="N30" i="4"/>
  <c r="O30" i="4" s="1"/>
  <c r="E140" i="4"/>
  <c r="R174" i="4"/>
  <c r="S174" i="4"/>
  <c r="R196" i="4"/>
  <c r="S196" i="4"/>
  <c r="R141" i="4"/>
  <c r="S141" i="4"/>
  <c r="S152" i="4"/>
  <c r="R152" i="4"/>
  <c r="S97" i="4"/>
  <c r="R97" i="4"/>
  <c r="S207" i="4"/>
  <c r="R207" i="4"/>
  <c r="S20" i="4"/>
  <c r="R20" i="4"/>
  <c r="N129" i="4"/>
  <c r="O129" i="4" s="1"/>
  <c r="Z129" i="4"/>
  <c r="AA129" i="4" s="1"/>
  <c r="N85" i="4"/>
  <c r="O85" i="4" s="1"/>
  <c r="Z85" i="4"/>
  <c r="AA85" i="4" s="1"/>
  <c r="N150" i="4" l="1"/>
  <c r="O150" i="4" s="1"/>
  <c r="Z150" i="4"/>
  <c r="AA150" i="4" s="1"/>
  <c r="S195" i="4"/>
  <c r="R195" i="4"/>
  <c r="N194" i="4"/>
  <c r="O194" i="4" s="1"/>
  <c r="Z194" i="4"/>
  <c r="AA194" i="4" s="1"/>
  <c r="N95" i="4"/>
  <c r="O95" i="4" s="1"/>
  <c r="Z95" i="4"/>
  <c r="AA95" i="4" s="1"/>
  <c r="N128" i="4"/>
  <c r="O128" i="4" s="1"/>
  <c r="Z128" i="4"/>
  <c r="AA128" i="4" s="1"/>
  <c r="N139" i="4"/>
  <c r="O139" i="4" s="1"/>
  <c r="Z139" i="4"/>
  <c r="AA139" i="4" s="1"/>
  <c r="S206" i="4"/>
  <c r="R206" i="4"/>
  <c r="M204" i="4"/>
  <c r="M72" i="4"/>
  <c r="M138" i="4"/>
  <c r="M28" i="4"/>
  <c r="M39" i="4"/>
  <c r="M83" i="4"/>
  <c r="M193" i="4"/>
  <c r="M182" i="4"/>
  <c r="M17" i="4"/>
  <c r="AB20" i="4" s="1"/>
  <c r="M116" i="4"/>
  <c r="M61" i="4"/>
  <c r="M6" i="4"/>
  <c r="M215" i="4"/>
  <c r="M127" i="4"/>
  <c r="M50" i="4"/>
  <c r="M94" i="4"/>
  <c r="AB97" i="4" s="1"/>
  <c r="M160" i="4"/>
  <c r="M105" i="4"/>
  <c r="M149" i="4"/>
  <c r="M171" i="4"/>
  <c r="X58" i="3"/>
  <c r="R8" i="4"/>
  <c r="S8" i="4"/>
  <c r="R19" i="4"/>
  <c r="S19" i="4"/>
  <c r="F139" i="4"/>
  <c r="N40" i="4"/>
  <c r="O40" i="4" s="1"/>
  <c r="Z40" i="4"/>
  <c r="AA40" i="4" s="1"/>
  <c r="S217" i="4"/>
  <c r="R217" i="4"/>
  <c r="R85" i="4"/>
  <c r="S85" i="4"/>
  <c r="S184" i="4"/>
  <c r="R184" i="4"/>
  <c r="N205" i="4"/>
  <c r="O205" i="4" s="1"/>
  <c r="Z205" i="4"/>
  <c r="AA205" i="4" s="1"/>
  <c r="X57" i="3"/>
  <c r="M82" i="4"/>
  <c r="M137" i="4"/>
  <c r="M38" i="4"/>
  <c r="M27" i="4"/>
  <c r="M203" i="4"/>
  <c r="M5" i="4"/>
  <c r="M159" i="4"/>
  <c r="M148" i="4"/>
  <c r="M192" i="4"/>
  <c r="M93" i="4"/>
  <c r="M115" i="4"/>
  <c r="M181" i="4"/>
  <c r="M49" i="4"/>
  <c r="M71" i="4"/>
  <c r="M214" i="4"/>
  <c r="M16" i="4"/>
  <c r="M60" i="4"/>
  <c r="M170" i="4"/>
  <c r="M104" i="4"/>
  <c r="M126" i="4"/>
  <c r="O68" i="3"/>
  <c r="S30" i="4"/>
  <c r="R30" i="4"/>
  <c r="R140" i="4"/>
  <c r="S140" i="4"/>
  <c r="N51" i="4"/>
  <c r="O51" i="4" s="1"/>
  <c r="Z51" i="4"/>
  <c r="AA51" i="4" s="1"/>
  <c r="G139" i="4"/>
  <c r="N117" i="4"/>
  <c r="O117" i="4" s="1"/>
  <c r="Z117" i="4"/>
  <c r="AA117" i="4" s="1"/>
  <c r="S107" i="4"/>
  <c r="R107" i="4"/>
  <c r="R118" i="4"/>
  <c r="S118" i="4"/>
  <c r="S162" i="4"/>
  <c r="R162" i="4"/>
  <c r="Z84" i="4"/>
  <c r="AA84" i="4" s="1"/>
  <c r="N84" i="4"/>
  <c r="O84" i="4" s="1"/>
  <c r="R63" i="4"/>
  <c r="S63" i="4"/>
  <c r="N7" i="4"/>
  <c r="O7" i="4" s="1"/>
  <c r="C139" i="4"/>
  <c r="Z7" i="4"/>
  <c r="AA7" i="4" s="1"/>
  <c r="Z106" i="4"/>
  <c r="AA106" i="4" s="1"/>
  <c r="N106" i="4"/>
  <c r="O106" i="4" s="1"/>
  <c r="N18" i="4"/>
  <c r="O18" i="4" s="1"/>
  <c r="Z18" i="4"/>
  <c r="AA18" i="4" s="1"/>
  <c r="D139" i="4"/>
  <c r="S52" i="4"/>
  <c r="R52" i="4"/>
  <c r="R41" i="4"/>
  <c r="S41" i="4"/>
  <c r="N73" i="4"/>
  <c r="O73" i="4" s="1"/>
  <c r="Z73" i="4"/>
  <c r="AA73" i="4" s="1"/>
  <c r="S173" i="4"/>
  <c r="R173" i="4"/>
  <c r="N161" i="4"/>
  <c r="O161" i="4" s="1"/>
  <c r="H139" i="4"/>
  <c r="Z161" i="4"/>
  <c r="AA161" i="4" s="1"/>
  <c r="N62" i="4"/>
  <c r="O62" i="4" s="1"/>
  <c r="Z62" i="4"/>
  <c r="AA62" i="4" s="1"/>
  <c r="Z183" i="4"/>
  <c r="AA183" i="4" s="1"/>
  <c r="N183" i="4"/>
  <c r="O183" i="4" s="1"/>
  <c r="R74" i="4"/>
  <c r="S74" i="4"/>
  <c r="R151" i="4"/>
  <c r="S151" i="4"/>
  <c r="Z216" i="4"/>
  <c r="AA216" i="4" s="1"/>
  <c r="N216" i="4"/>
  <c r="O216" i="4" s="1"/>
  <c r="AB86" i="4"/>
  <c r="R129" i="4"/>
  <c r="S129" i="4"/>
  <c r="R96" i="4"/>
  <c r="S96" i="4"/>
  <c r="N172" i="4"/>
  <c r="O172" i="4" s="1"/>
  <c r="Z172" i="4"/>
  <c r="AA172" i="4" s="1"/>
  <c r="Z29" i="4"/>
  <c r="AA29" i="4" s="1"/>
  <c r="N29" i="4"/>
  <c r="O29" i="4" s="1"/>
  <c r="E139" i="4"/>
  <c r="AB196" i="4"/>
  <c r="AB207" i="4" l="1"/>
  <c r="AB108" i="4"/>
  <c r="AB119" i="4"/>
  <c r="AB42" i="4"/>
  <c r="AB152" i="4"/>
  <c r="N49" i="4"/>
  <c r="O49" i="4" s="1"/>
  <c r="Z49" i="4"/>
  <c r="G137" i="4"/>
  <c r="D42" i="4"/>
  <c r="AB51" i="4"/>
  <c r="Z6" i="4"/>
  <c r="AA6" i="4" s="1"/>
  <c r="C138" i="4"/>
  <c r="N6" i="4"/>
  <c r="O6" i="4" s="1"/>
  <c r="R40" i="4"/>
  <c r="S40" i="4"/>
  <c r="R161" i="4"/>
  <c r="S161" i="4"/>
  <c r="N71" i="4"/>
  <c r="O71" i="4" s="1"/>
  <c r="Z71" i="4"/>
  <c r="D44" i="4"/>
  <c r="AB73" i="4"/>
  <c r="H137" i="4"/>
  <c r="D52" i="4"/>
  <c r="Z159" i="4"/>
  <c r="N159" i="4"/>
  <c r="O159" i="4" s="1"/>
  <c r="AB161" i="4"/>
  <c r="Z215" i="4"/>
  <c r="AA215" i="4" s="1"/>
  <c r="N215" i="4"/>
  <c r="O215" i="4" s="1"/>
  <c r="AB218" i="4"/>
  <c r="Z83" i="4"/>
  <c r="AA83" i="4" s="1"/>
  <c r="N83" i="4"/>
  <c r="O83" i="4" s="1"/>
  <c r="S194" i="4"/>
  <c r="R194" i="4"/>
  <c r="N5" i="4"/>
  <c r="O5" i="4" s="1"/>
  <c r="D38" i="4"/>
  <c r="C137" i="4"/>
  <c r="Z5" i="4"/>
  <c r="AB7" i="4"/>
  <c r="R139" i="4"/>
  <c r="S139" i="4"/>
  <c r="R183" i="4"/>
  <c r="S183" i="4"/>
  <c r="N126" i="4"/>
  <c r="O126" i="4" s="1"/>
  <c r="Z126" i="4"/>
  <c r="D49" i="4"/>
  <c r="AB128" i="4"/>
  <c r="N61" i="4"/>
  <c r="O61" i="4" s="1"/>
  <c r="Z61" i="4"/>
  <c r="AA61" i="4" s="1"/>
  <c r="AB64" i="4"/>
  <c r="S7" i="4"/>
  <c r="R7" i="4"/>
  <c r="Z104" i="4"/>
  <c r="N104" i="4"/>
  <c r="O104" i="4" s="1"/>
  <c r="D47" i="4"/>
  <c r="AB106" i="4"/>
  <c r="AB110" i="4" s="1"/>
  <c r="Z115" i="4"/>
  <c r="N115" i="4"/>
  <c r="O115" i="4" s="1"/>
  <c r="D48" i="4"/>
  <c r="AB117" i="4"/>
  <c r="AB121" i="4" s="1"/>
  <c r="D40" i="4"/>
  <c r="E137" i="4"/>
  <c r="Z27" i="4"/>
  <c r="N27" i="4"/>
  <c r="O27" i="4" s="1"/>
  <c r="AB29" i="4"/>
  <c r="Z105" i="4"/>
  <c r="AA105" i="4" s="1"/>
  <c r="N105" i="4"/>
  <c r="O105" i="4" s="1"/>
  <c r="N116" i="4"/>
  <c r="O116" i="4" s="1"/>
  <c r="Z116" i="4"/>
  <c r="AA116" i="4" s="1"/>
  <c r="Z138" i="4"/>
  <c r="AA138" i="4" s="1"/>
  <c r="N138" i="4"/>
  <c r="O138" i="4" s="1"/>
  <c r="AB141" i="4"/>
  <c r="R128" i="4"/>
  <c r="S128" i="4"/>
  <c r="Z171" i="4"/>
  <c r="AA171" i="4" s="1"/>
  <c r="N171" i="4"/>
  <c r="O171" i="4" s="1"/>
  <c r="AB174" i="4"/>
  <c r="Z181" i="4"/>
  <c r="N181" i="4"/>
  <c r="O181" i="4" s="1"/>
  <c r="D54" i="4"/>
  <c r="AB183" i="4"/>
  <c r="Z28" i="4"/>
  <c r="AA28" i="4" s="1"/>
  <c r="N28" i="4"/>
  <c r="O28" i="4" s="1"/>
  <c r="E138" i="4"/>
  <c r="AB31" i="4"/>
  <c r="R172" i="4"/>
  <c r="S172" i="4"/>
  <c r="R51" i="4"/>
  <c r="S51" i="4"/>
  <c r="N170" i="4"/>
  <c r="O170" i="4" s="1"/>
  <c r="Z170" i="4"/>
  <c r="D53" i="4"/>
  <c r="AB172" i="4"/>
  <c r="N93" i="4"/>
  <c r="O93" i="4" s="1"/>
  <c r="D46" i="4"/>
  <c r="Z93" i="4"/>
  <c r="AB95" i="4"/>
  <c r="AB99" i="4" s="1"/>
  <c r="F137" i="4"/>
  <c r="Z38" i="4"/>
  <c r="N38" i="4"/>
  <c r="O38" i="4" s="1"/>
  <c r="D41" i="4"/>
  <c r="AB40" i="4"/>
  <c r="AB44" i="4" s="1"/>
  <c r="N160" i="4"/>
  <c r="O160" i="4" s="1"/>
  <c r="Z160" i="4"/>
  <c r="AA160" i="4" s="1"/>
  <c r="H138" i="4"/>
  <c r="D189" i="4" s="1"/>
  <c r="F189" i="4" s="1"/>
  <c r="AB163" i="4"/>
  <c r="Z17" i="4"/>
  <c r="AA17" i="4" s="1"/>
  <c r="N17" i="4"/>
  <c r="O17" i="4" s="1"/>
  <c r="D138" i="4"/>
  <c r="Z72" i="4"/>
  <c r="AA72" i="4" s="1"/>
  <c r="N72" i="4"/>
  <c r="O72" i="4" s="1"/>
  <c r="S150" i="4"/>
  <c r="R150" i="4"/>
  <c r="Z39" i="4"/>
  <c r="AA39" i="4" s="1"/>
  <c r="N39" i="4"/>
  <c r="O39" i="4" s="1"/>
  <c r="F138" i="4"/>
  <c r="D56" i="4"/>
  <c r="Z203" i="4"/>
  <c r="N203" i="4"/>
  <c r="O203" i="4" s="1"/>
  <c r="AB205" i="4"/>
  <c r="AB209" i="4" s="1"/>
  <c r="S62" i="4"/>
  <c r="R62" i="4"/>
  <c r="N60" i="4"/>
  <c r="O60" i="4" s="1"/>
  <c r="Z60" i="4"/>
  <c r="D43" i="4"/>
  <c r="AB62" i="4"/>
  <c r="Z192" i="4"/>
  <c r="N192" i="4"/>
  <c r="O192" i="4" s="1"/>
  <c r="D55" i="4"/>
  <c r="AB194" i="4"/>
  <c r="D50" i="4"/>
  <c r="Z137" i="4"/>
  <c r="N137" i="4"/>
  <c r="O137" i="4" s="1"/>
  <c r="AB139" i="4"/>
  <c r="N94" i="4"/>
  <c r="O94" i="4" s="1"/>
  <c r="Z94" i="4"/>
  <c r="AA94" i="4" s="1"/>
  <c r="Z182" i="4"/>
  <c r="AA182" i="4" s="1"/>
  <c r="N182" i="4"/>
  <c r="O182" i="4" s="1"/>
  <c r="AB185" i="4"/>
  <c r="Z204" i="4"/>
  <c r="AA204" i="4" s="1"/>
  <c r="N204" i="4"/>
  <c r="O204" i="4" s="1"/>
  <c r="R95" i="4"/>
  <c r="S95" i="4"/>
  <c r="AB75" i="4"/>
  <c r="AB77" i="4" s="1"/>
  <c r="R205" i="4"/>
  <c r="S205" i="4"/>
  <c r="Z149" i="4"/>
  <c r="AA149" i="4" s="1"/>
  <c r="N149" i="4"/>
  <c r="O149" i="4" s="1"/>
  <c r="S216" i="4"/>
  <c r="R216" i="4"/>
  <c r="R73" i="4"/>
  <c r="S73" i="4"/>
  <c r="S18" i="4"/>
  <c r="R18" i="4"/>
  <c r="Z16" i="4"/>
  <c r="D39" i="4"/>
  <c r="N16" i="4"/>
  <c r="O16" i="4" s="1"/>
  <c r="D137" i="4"/>
  <c r="AB18" i="4"/>
  <c r="AB22" i="4" s="1"/>
  <c r="D51" i="4"/>
  <c r="Z148" i="4"/>
  <c r="N148" i="4"/>
  <c r="O148" i="4" s="1"/>
  <c r="AB150" i="4"/>
  <c r="N82" i="4"/>
  <c r="O82" i="4" s="1"/>
  <c r="D45" i="4"/>
  <c r="Z82" i="4"/>
  <c r="AB84" i="4"/>
  <c r="AB88" i="4" s="1"/>
  <c r="Z50" i="4"/>
  <c r="AA50" i="4" s="1"/>
  <c r="N50" i="4"/>
  <c r="O50" i="4" s="1"/>
  <c r="G138" i="4"/>
  <c r="N193" i="4"/>
  <c r="O193" i="4" s="1"/>
  <c r="Z193" i="4"/>
  <c r="AA193" i="4" s="1"/>
  <c r="AB9" i="4"/>
  <c r="AB11" i="4" s="1"/>
  <c r="R29" i="4"/>
  <c r="S29" i="4"/>
  <c r="S117" i="4"/>
  <c r="R117" i="4"/>
  <c r="AB198" i="4"/>
  <c r="AB130" i="4"/>
  <c r="D190" i="4"/>
  <c r="F190" i="4" s="1"/>
  <c r="R106" i="4"/>
  <c r="S106" i="4"/>
  <c r="S84" i="4"/>
  <c r="R84" i="4"/>
  <c r="N214" i="4"/>
  <c r="O214" i="4" s="1"/>
  <c r="Z214" i="4"/>
  <c r="D57" i="4"/>
  <c r="AB216" i="4"/>
  <c r="X64" i="3"/>
  <c r="Z127" i="4"/>
  <c r="AA127" i="4" s="1"/>
  <c r="N127" i="4"/>
  <c r="O127" i="4" s="1"/>
  <c r="AB53" i="4"/>
  <c r="AB132" i="4" l="1"/>
  <c r="AB154" i="4"/>
  <c r="AB66" i="4"/>
  <c r="AB143" i="4"/>
  <c r="R82" i="4"/>
  <c r="S82" i="4"/>
  <c r="R94" i="4"/>
  <c r="S94" i="4"/>
  <c r="AA192" i="4"/>
  <c r="AA198" i="4" s="1"/>
  <c r="Z198" i="4"/>
  <c r="R203" i="4"/>
  <c r="S203" i="4"/>
  <c r="R72" i="4"/>
  <c r="S72" i="4"/>
  <c r="R160" i="4"/>
  <c r="S160" i="4"/>
  <c r="R181" i="4"/>
  <c r="S181" i="4"/>
  <c r="R138" i="4"/>
  <c r="S138" i="4"/>
  <c r="AA27" i="4"/>
  <c r="AA33" i="4" s="1"/>
  <c r="Z33" i="4"/>
  <c r="R61" i="4"/>
  <c r="S61" i="4"/>
  <c r="AA159" i="4"/>
  <c r="AA165" i="4" s="1"/>
  <c r="Z165" i="4"/>
  <c r="Y62" i="3"/>
  <c r="G53" i="3" s="1"/>
  <c r="Y61" i="3"/>
  <c r="G52" i="3" s="1"/>
  <c r="Y60" i="3"/>
  <c r="G51" i="3" s="1"/>
  <c r="Y59" i="3"/>
  <c r="G50" i="3" s="1"/>
  <c r="Y58" i="3"/>
  <c r="G49" i="3" s="1"/>
  <c r="Y57" i="3"/>
  <c r="S193" i="4"/>
  <c r="R193" i="4"/>
  <c r="Z22" i="4"/>
  <c r="AA16" i="4"/>
  <c r="AA22" i="4" s="1"/>
  <c r="S149" i="4"/>
  <c r="R149" i="4"/>
  <c r="AA203" i="4"/>
  <c r="AA209" i="4" s="1"/>
  <c r="Z209" i="4"/>
  <c r="R93" i="4"/>
  <c r="S93" i="4"/>
  <c r="AA181" i="4"/>
  <c r="AA187" i="4" s="1"/>
  <c r="Z187" i="4"/>
  <c r="S104" i="4"/>
  <c r="R104" i="4"/>
  <c r="R83" i="4"/>
  <c r="S83" i="4"/>
  <c r="Z55" i="4"/>
  <c r="AA49" i="4"/>
  <c r="AA55" i="4" s="1"/>
  <c r="S71" i="4"/>
  <c r="R71" i="4"/>
  <c r="AA93" i="4"/>
  <c r="AA99" i="4" s="1"/>
  <c r="Z99" i="4"/>
  <c r="AB33" i="4"/>
  <c r="AB176" i="4"/>
  <c r="Z110" i="4"/>
  <c r="AA104" i="4"/>
  <c r="AA110" i="4" s="1"/>
  <c r="AA5" i="4"/>
  <c r="AA11" i="4" s="1"/>
  <c r="Z11" i="4"/>
  <c r="D188" i="4"/>
  <c r="F188" i="4" s="1"/>
  <c r="D194" i="4"/>
  <c r="D193" i="4"/>
  <c r="F193" i="4" s="1"/>
  <c r="D192" i="4"/>
  <c r="F192" i="4" s="1"/>
  <c r="D191" i="4"/>
  <c r="F191" i="4" s="1"/>
  <c r="R49" i="4"/>
  <c r="S49" i="4"/>
  <c r="S192" i="4"/>
  <c r="R192" i="4"/>
  <c r="R148" i="4"/>
  <c r="S148" i="4"/>
  <c r="R137" i="4"/>
  <c r="S137" i="4"/>
  <c r="AA148" i="4"/>
  <c r="AA154" i="4" s="1"/>
  <c r="Z154" i="4"/>
  <c r="AA137" i="4"/>
  <c r="AA143" i="4" s="1"/>
  <c r="Z143" i="4"/>
  <c r="AA60" i="4"/>
  <c r="AA66" i="4" s="1"/>
  <c r="Z66" i="4"/>
  <c r="S17" i="4"/>
  <c r="R17" i="4"/>
  <c r="S38" i="4"/>
  <c r="R38" i="4"/>
  <c r="R171" i="4"/>
  <c r="S171" i="4"/>
  <c r="S116" i="4"/>
  <c r="R116" i="4"/>
  <c r="AA126" i="4"/>
  <c r="AA132" i="4" s="1"/>
  <c r="Z132" i="4"/>
  <c r="AB220" i="4"/>
  <c r="R6" i="4"/>
  <c r="S6" i="4"/>
  <c r="Z121" i="4"/>
  <c r="AA115" i="4"/>
  <c r="AA121" i="4" s="1"/>
  <c r="R27" i="4"/>
  <c r="S27" i="4"/>
  <c r="S204" i="4"/>
  <c r="R204" i="4"/>
  <c r="R214" i="4"/>
  <c r="S214" i="4"/>
  <c r="R50" i="4"/>
  <c r="S50" i="4"/>
  <c r="AB55" i="4"/>
  <c r="AB187" i="4"/>
  <c r="R60" i="4"/>
  <c r="S60" i="4"/>
  <c r="R39" i="4"/>
  <c r="S39" i="4"/>
  <c r="AA38" i="4"/>
  <c r="AA44" i="4" s="1"/>
  <c r="Z44" i="4"/>
  <c r="Z176" i="4"/>
  <c r="AA170" i="4"/>
  <c r="AA176" i="4" s="1"/>
  <c r="S28" i="4"/>
  <c r="R28" i="4"/>
  <c r="R105" i="4"/>
  <c r="S105" i="4"/>
  <c r="R126" i="4"/>
  <c r="S126" i="4"/>
  <c r="R215" i="4"/>
  <c r="S215" i="4"/>
  <c r="Z88" i="4"/>
  <c r="AA82" i="4"/>
  <c r="AA88" i="4" s="1"/>
  <c r="R16" i="4"/>
  <c r="S16" i="4"/>
  <c r="S159" i="4"/>
  <c r="R159" i="4"/>
  <c r="AA214" i="4"/>
  <c r="AA220" i="4" s="1"/>
  <c r="Z220" i="4"/>
  <c r="S127" i="4"/>
  <c r="R127" i="4"/>
  <c r="S182" i="4"/>
  <c r="R182" i="4"/>
  <c r="AB165" i="4"/>
  <c r="S170" i="4"/>
  <c r="R170" i="4"/>
  <c r="R115" i="4"/>
  <c r="S115" i="4"/>
  <c r="R5" i="4"/>
  <c r="S5" i="4"/>
  <c r="AA71" i="4"/>
  <c r="AA77" i="4" s="1"/>
  <c r="Z77" i="4"/>
  <c r="AB170" i="4" l="1"/>
  <c r="V170" i="4" s="1"/>
  <c r="C53" i="4" s="1"/>
  <c r="AB126" i="4"/>
  <c r="V126" i="4" s="1"/>
  <c r="C49" i="4" s="1"/>
  <c r="AB71" i="4"/>
  <c r="V71" i="4" s="1"/>
  <c r="C44" i="4" s="1"/>
  <c r="AB137" i="4"/>
  <c r="V137" i="4" s="1"/>
  <c r="C50" i="4" s="1"/>
  <c r="AB16" i="4"/>
  <c r="V16" i="4" s="1"/>
  <c r="C39" i="4" s="1"/>
  <c r="AB82" i="4"/>
  <c r="V82" i="4" s="1"/>
  <c r="C45" i="4" s="1"/>
  <c r="E45" i="4" s="1"/>
  <c r="AB104" i="4"/>
  <c r="V104" i="4" s="1"/>
  <c r="C47" i="4" s="1"/>
  <c r="AB49" i="4"/>
  <c r="V49" i="4" s="1"/>
  <c r="C42" i="4" s="1"/>
  <c r="AB203" i="4"/>
  <c r="V203" i="4" s="1"/>
  <c r="C56" i="4" s="1"/>
  <c r="AB115" i="4"/>
  <c r="V115" i="4" s="1"/>
  <c r="C48" i="4" s="1"/>
  <c r="AB5" i="4"/>
  <c r="V5" i="4" s="1"/>
  <c r="C38" i="4" s="1"/>
  <c r="E38" i="4" s="1"/>
  <c r="G38" i="4" s="1"/>
  <c r="AB148" i="4"/>
  <c r="V148" i="4" s="1"/>
  <c r="C51" i="4" s="1"/>
  <c r="E51" i="4" s="1"/>
  <c r="AB159" i="4"/>
  <c r="V159" i="4" s="1"/>
  <c r="C52" i="4" s="1"/>
  <c r="AB192" i="4"/>
  <c r="V192" i="4" s="1"/>
  <c r="C55" i="4" s="1"/>
  <c r="E56" i="4" s="1"/>
  <c r="G48" i="3"/>
  <c r="Z57" i="3"/>
  <c r="AB181" i="4"/>
  <c r="V181" i="4" s="1"/>
  <c r="C54" i="4" s="1"/>
  <c r="E54" i="4" s="1"/>
  <c r="AB60" i="4"/>
  <c r="V60" i="4" s="1"/>
  <c r="C43" i="4" s="1"/>
  <c r="E43" i="4" s="1"/>
  <c r="AB214" i="4"/>
  <c r="V214" i="4" s="1"/>
  <c r="C57" i="4" s="1"/>
  <c r="AB38" i="4"/>
  <c r="V38" i="4" s="1"/>
  <c r="C41" i="4" s="1"/>
  <c r="AB93" i="4"/>
  <c r="V93" i="4" s="1"/>
  <c r="C46" i="4" s="1"/>
  <c r="E46" i="4" s="1"/>
  <c r="AB27" i="4"/>
  <c r="V27" i="4" s="1"/>
  <c r="C40" i="4" s="1"/>
  <c r="E40" i="4" s="1"/>
  <c r="E50" i="4" l="1"/>
  <c r="E48" i="4"/>
  <c r="E39" i="4"/>
  <c r="E49" i="4"/>
  <c r="E55" i="4"/>
  <c r="E57" i="4"/>
  <c r="E52" i="4"/>
  <c r="E53" i="4"/>
  <c r="E44" i="4"/>
  <c r="E47" i="4"/>
  <c r="E41" i="4"/>
  <c r="G41" i="4" s="1"/>
  <c r="AF57" i="3"/>
  <c r="Z58" i="3"/>
  <c r="AG57" i="3"/>
  <c r="Z59" i="3" l="1"/>
  <c r="AF58" i="3"/>
  <c r="AG58" i="3"/>
  <c r="AG59" i="3" l="1"/>
  <c r="AF59" i="3"/>
  <c r="Z60" i="3"/>
  <c r="Z61" i="3" l="1"/>
  <c r="AF60" i="3"/>
  <c r="AG60" i="3"/>
  <c r="Z62" i="3" l="1"/>
  <c r="AG61" i="3"/>
  <c r="AF61" i="3"/>
  <c r="AG62" i="3" l="1"/>
  <c r="H54" i="3"/>
  <c r="AF62" i="3"/>
  <c r="H50" i="3"/>
  <c r="H53" i="3"/>
  <c r="H52" i="3"/>
  <c r="H49" i="3"/>
  <c r="H51" i="3"/>
  <c r="I51" i="3" s="1"/>
  <c r="H48" i="3"/>
  <c r="I50" i="3" l="1"/>
  <c r="I53" i="3"/>
  <c r="I49" i="3"/>
  <c r="I54" i="3"/>
  <c r="I52" i="3"/>
  <c r="I48" i="3"/>
</calcChain>
</file>

<file path=xl/sharedStrings.xml><?xml version="1.0" encoding="utf-8"?>
<sst xmlns="http://schemas.openxmlformats.org/spreadsheetml/2006/main" count="2449" uniqueCount="491">
  <si>
    <t>No. of Storey</t>
  </si>
  <si>
    <t>Base</t>
  </si>
  <si>
    <t>Elevation (m)</t>
  </si>
  <si>
    <t>Storey Height (m)</t>
  </si>
  <si>
    <t>Model Configuration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</si>
  <si>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</si>
  <si>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</si>
  <si>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</si>
  <si>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</si>
  <si>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</si>
  <si>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</si>
  <si>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</si>
  <si>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</si>
  <si>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</si>
  <si>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</si>
  <si>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</si>
  <si>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</si>
  <si>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</si>
  <si>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</si>
  <si>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</si>
  <si>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</si>
  <si>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</si>
  <si>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</si>
  <si>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</si>
  <si>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</si>
  <si>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</si>
  <si>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</si>
  <si>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</si>
  <si>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</si>
  <si>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</si>
  <si>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</si>
  <si>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</si>
  <si>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</si>
  <si>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</si>
  <si>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</si>
  <si>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</si>
  <si>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</si>
  <si>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</si>
  <si>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</si>
  <si>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</si>
  <si>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</si>
  <si>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</si>
  <si>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</si>
  <si>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</si>
  <si>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</si>
  <si>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</si>
  <si>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</si>
  <si>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</si>
  <si>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</si>
  <si>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</si>
  <si>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</si>
  <si>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</si>
  <si>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</si>
  <si>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</si>
  <si>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</si>
  <si>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</si>
  <si>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</si>
  <si>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</si>
  <si>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</si>
  <si>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</si>
  <si>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</si>
  <si>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</si>
  <si>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</si>
  <si>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</si>
  <si>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</si>
  <si>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</si>
  <si>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</si>
  <si>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</si>
  <si>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</si>
  <si>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</si>
  <si>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</si>
  <si>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</si>
  <si>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</si>
  <si>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</si>
  <si>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</si>
  <si>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</si>
  <si>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</si>
  <si>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</si>
  <si>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</si>
  <si>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</si>
  <si>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</si>
  <si>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</si>
  <si>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</si>
  <si>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</si>
  <si>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</si>
  <si>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</si>
  <si>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</si>
  <si>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</si>
  <si>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</si>
  <si>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</si>
  <si>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</si>
  <si>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</si>
  <si>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</si>
  <si>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</si>
  <si>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</si>
  <si>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</si>
  <si>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</si>
  <si>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</si>
  <si>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</si>
  <si>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</si>
  <si>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</si>
  <si>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</si>
  <si>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</si>
  <si>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</si>
  <si>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</si>
  <si>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</si>
  <si>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</si>
  <si>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</si>
  <si>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</si>
  <si>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</si>
  <si>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</si>
  <si>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</si>
  <si>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</si>
  <si>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</si>
  <si>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</si>
  <si>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</si>
  <si>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</si>
  <si>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</si>
  <si>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</si>
  <si>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</si>
  <si>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</si>
  <si>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</si>
  <si>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</si>
  <si>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</si>
  <si>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</si>
  <si>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</si>
  <si>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</si>
  <si>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</si>
  <si>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</si>
  <si>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</si>
  <si>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</si>
  <si>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</si>
  <si>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</si>
  <si>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</si>
  <si>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</si>
  <si>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</si>
  <si>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</si>
  <si>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</si>
  <si>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</si>
  <si>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</si>
  <si>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</si>
  <si>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</si>
  <si>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</si>
  <si>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</si>
  <si>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</si>
  <si>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</si>
  <si>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</si>
  <si>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</si>
  <si>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</si>
  <si>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</si>
  <si>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</si>
  <si>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</si>
  <si>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</si>
  <si>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</si>
  <si>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</si>
  <si>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</si>
  <si>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</si>
  <si>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</si>
  <si>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</si>
  <si>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</si>
  <si>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</si>
  <si>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Fcr [kN]</t>
  </si>
  <si>
    <t>Fult [kN]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</si>
  <si>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</si>
  <si>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</si>
  <si>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</si>
  <si>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</si>
  <si>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</si>
  <si>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</si>
  <si>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</si>
  <si>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</si>
  <si>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</si>
  <si>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</si>
  <si>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</si>
  <si>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</si>
  <si>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</si>
  <si>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</si>
  <si>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</si>
  <si>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Infill Strut Capacities (Weak) (Bertoldi et al., 1993)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</si>
  <si>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</si>
  <si>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</si>
  <si>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</si>
  <si>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</si>
  <si>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</si>
  <si>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</si>
  <si>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</si>
  <si>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</si>
  <si>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</si>
  <si>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</si>
  <si>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</si>
  <si>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</si>
  <si>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</si>
  <si>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</si>
  <si>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</si>
  <si>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</si>
  <si>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</si>
  <si>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</si>
  <si>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</si>
  <si>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</si>
  <si>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</si>
  <si>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</si>
  <si>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Horizontal Yield Drift and Flexural Capacities (Weak)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</si>
  <si>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</si>
  <si>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</si>
  <si>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</si>
  <si>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</si>
  <si>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</si>
  <si>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</si>
  <si>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</si>
  <si>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</si>
  <si>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</si>
  <si>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</si>
  <si>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</si>
  <si>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</si>
  <si>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</si>
  <si>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</si>
  <si>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</si>
  <si>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</si>
  <si>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</si>
  <si>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</si>
  <si>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</si>
  <si>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</si>
  <si>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</si>
  <si>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</si>
  <si>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</si>
  <si>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</si>
  <si>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</si>
  <si>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</si>
  <si>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</si>
  <si>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</si>
  <si>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</si>
  <si>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</si>
  <si>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</si>
  <si>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</si>
  <si>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</si>
  <si>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</si>
  <si>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</si>
  <si>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</si>
  <si>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</si>
  <si>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</si>
  <si>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</si>
  <si>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</si>
  <si>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</si>
  <si>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</si>
  <si>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</si>
  <si>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</si>
  <si>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</si>
  <si>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</si>
  <si>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</si>
  <si>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</si>
  <si>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</si>
  <si>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</si>
  <si>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</si>
  <si>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</si>
  <si>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</si>
  <si>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</si>
  <si>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</si>
  <si>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</si>
  <si>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</si>
  <si>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</si>
  <si>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</si>
  <si>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</si>
  <si>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</si>
  <si>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</si>
  <si>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</si>
  <si>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</si>
  <si>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</si>
  <si>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</si>
  <si>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</si>
  <si>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</si>
  <si>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</si>
  <si>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</si>
  <si>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</si>
  <si>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</si>
  <si>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</si>
  <si>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</si>
  <si>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</si>
  <si>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</si>
  <si>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</si>
  <si>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</si>
  <si>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</si>
  <si>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</si>
  <si>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</si>
  <si>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</si>
  <si>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</si>
  <si>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</si>
  <si>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</si>
  <si>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</si>
  <si>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</si>
  <si>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</si>
  <si>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</si>
  <si>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</si>
  <si>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</si>
  <si>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</si>
  <si>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</si>
  <si>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</si>
  <si>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</si>
  <si>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</si>
  <si>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</si>
  <si>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</si>
  <si>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</si>
  <si>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</si>
  <si>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</si>
  <si>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</si>
  <si>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</si>
  <si>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</si>
  <si>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</si>
  <si>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</si>
  <si>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</si>
  <si>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</si>
  <si>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</si>
  <si>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</si>
  <si>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</si>
  <si>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</si>
  <si>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</si>
  <si>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</si>
  <si>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</si>
  <si>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</si>
  <si>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</si>
  <si>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</si>
  <si>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</si>
  <si>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</si>
  <si>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</si>
  <si>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</si>
  <si>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</si>
  <si>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</si>
  <si>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</si>
  <si>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</si>
  <si>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</si>
  <si>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</si>
  <si>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</si>
  <si>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</si>
  <si>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</si>
  <si>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</si>
  <si>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</si>
  <si>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</si>
  <si>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</si>
  <si>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</si>
  <si>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</si>
  <si>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</si>
  <si>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</si>
  <si>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</si>
  <si>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</si>
  <si>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</si>
  <si>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</si>
  <si>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</si>
  <si>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</si>
  <si>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</si>
  <si>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</si>
  <si>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</si>
  <si>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</si>
  <si>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</si>
  <si>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</si>
  <si>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</si>
  <si>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</si>
  <si>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</si>
  <si>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</si>
  <si>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</si>
  <si>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</si>
  <si>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</si>
  <si>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</si>
  <si>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</si>
  <si>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</si>
  <si>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</si>
  <si>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</si>
  <si>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</si>
  <si>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</si>
  <si>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</si>
  <si>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</si>
  <si>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</si>
  <si>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</si>
  <si>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</si>
  <si>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</si>
  <si>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</si>
  <si>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</si>
  <si>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</si>
  <si>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</si>
  <si>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2a</t>
  </si>
  <si>
    <t>2b</t>
  </si>
  <si>
    <t>3a</t>
  </si>
  <si>
    <t>3b</t>
  </si>
  <si>
    <t>Storey Shear Resistance and Stiffness (Weak Single Infill)</t>
  </si>
  <si>
    <t>WeakSingle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</si>
  <si>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</si>
  <si>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</si>
  <si>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</si>
  <si>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</si>
  <si>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</si>
  <si>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</si>
  <si>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</si>
  <si>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</si>
  <si>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</si>
  <si>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</si>
  <si>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</si>
  <si>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</si>
  <si>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</si>
  <si>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</si>
  <si>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</si>
  <si>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</si>
  <si>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t>Col 1</t>
  </si>
  <si>
    <t>Col 2</t>
  </si>
  <si>
    <t>Col 3</t>
  </si>
  <si>
    <t>Col 4</t>
  </si>
  <si>
    <t>Col 5</t>
  </si>
  <si>
    <t>Col 6</t>
  </si>
  <si>
    <t>2-5</t>
  </si>
  <si>
    <t>2-6</t>
  </si>
  <si>
    <t>1-5</t>
  </si>
  <si>
    <t>1-6</t>
  </si>
  <si>
    <t>3-5</t>
  </si>
  <si>
    <t>3-6</t>
  </si>
  <si>
    <t>Column 6</t>
  </si>
  <si>
    <t>4a</t>
  </si>
  <si>
    <t>4b</t>
  </si>
  <si>
    <t>5a</t>
  </si>
  <si>
    <t>5b</t>
  </si>
  <si>
    <t>Column 4a</t>
  </si>
  <si>
    <t>Column 4b</t>
  </si>
  <si>
    <t>Strut 4</t>
  </si>
  <si>
    <t>Column 5a</t>
  </si>
  <si>
    <t>Column 5b</t>
  </si>
  <si>
    <t>Strut 5</t>
  </si>
  <si>
    <t>4-1</t>
  </si>
  <si>
    <t>4-2</t>
  </si>
  <si>
    <t>4-3</t>
  </si>
  <si>
    <t>4-4</t>
  </si>
  <si>
    <t>4-5</t>
  </si>
  <si>
    <t>4-6</t>
  </si>
  <si>
    <t>5-1</t>
  </si>
  <si>
    <t>5-2</t>
  </si>
  <si>
    <t>5-3</t>
  </si>
  <si>
    <t>5-4</t>
  </si>
  <si>
    <t>5-5</t>
  </si>
  <si>
    <t>5-6</t>
  </si>
  <si>
    <t>6-1</t>
  </si>
  <si>
    <t>6-2</t>
  </si>
  <si>
    <t>6-3</t>
  </si>
  <si>
    <t>6-4</t>
  </si>
  <si>
    <t>6-5</t>
  </si>
  <si>
    <t>6-6</t>
  </si>
  <si>
    <t>VR,4 [kN]</t>
  </si>
  <si>
    <t>VR,5 [kN]</t>
  </si>
  <si>
    <t>VR,6 [kN]</t>
  </si>
  <si>
    <t>K,4 [kN/m]</t>
  </si>
  <si>
    <t>K,5 [kN/m]</t>
  </si>
  <si>
    <t>K,6 [kN/m]</t>
  </si>
  <si>
    <t xml:space="preserve">θ,4 </t>
  </si>
  <si>
    <t xml:space="preserve">θ,5 </t>
  </si>
  <si>
    <t xml:space="preserve">θ,6 </t>
  </si>
  <si>
    <t>μ,4</t>
  </si>
  <si>
    <t>μ,5</t>
  </si>
  <si>
    <t>μ,6</t>
  </si>
  <si>
    <t>VRin,4 [kN]</t>
  </si>
  <si>
    <t>VRin,5 [kN]</t>
  </si>
  <si>
    <t>VRin,6 [kN]</t>
  </si>
  <si>
    <t>Kin,4 [kN/m]</t>
  </si>
  <si>
    <t>Kin,5 [kN/m]</t>
  </si>
  <si>
    <t>Kin,6 [kN/m]</t>
  </si>
  <si>
    <t xml:space="preserve">θin,4 </t>
  </si>
  <si>
    <t xml:space="preserve">θin,5 </t>
  </si>
  <si>
    <t>θin,6</t>
  </si>
  <si>
    <t>μin,4</t>
  </si>
  <si>
    <t>μin,5</t>
  </si>
  <si>
    <t>μin,6</t>
  </si>
  <si>
    <t>Storey 6</t>
  </si>
  <si>
    <t>Storey 5</t>
  </si>
  <si>
    <t>Storey 4</t>
  </si>
  <si>
    <t>Initial</t>
  </si>
  <si>
    <t>Frame 1</t>
  </si>
  <si>
    <t>Infill 1</t>
  </si>
  <si>
    <t>DS5</t>
  </si>
  <si>
    <t>DSf 4</t>
  </si>
  <si>
    <t>DSf 5</t>
  </si>
  <si>
    <t>Frame 2</t>
  </si>
  <si>
    <t>Infill 2</t>
  </si>
  <si>
    <t>Frame 3</t>
  </si>
  <si>
    <t>Infill 3</t>
  </si>
  <si>
    <t>Frame 4</t>
  </si>
  <si>
    <t>Infill 4</t>
  </si>
  <si>
    <t>Frame 5</t>
  </si>
  <si>
    <t>Infill 5</t>
  </si>
  <si>
    <t>Frame 6</t>
  </si>
  <si>
    <t>Infill 6</t>
  </si>
  <si>
    <t>VR [kN]</t>
  </si>
  <si>
    <t>θ</t>
  </si>
  <si>
    <t>K [kN/m]</t>
  </si>
  <si>
    <t>VRin [kN]</t>
  </si>
  <si>
    <t>θin</t>
  </si>
  <si>
    <t>Kin [kN/m]</t>
  </si>
  <si>
    <r>
      <rPr>
        <b/>
        <sz val="12"/>
        <color rgb="FFFF0000"/>
        <rFont val="Calibri"/>
        <family val="2"/>
      </rPr>
      <t>Δ</t>
    </r>
    <r>
      <rPr>
        <b/>
        <sz val="12"/>
        <color rgb="FFFF0000"/>
        <rFont val="Times New Roman"/>
        <family val="1"/>
      </rPr>
      <t>disp (mm)</t>
    </r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</si>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</sst>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4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00"/>
      <name val="Calibri"/>
      <family val="2"/>
    </font>
    <font>
      <b/>
      <sz val="12"/>
      <color rgb="FF7030A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6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0" borderId="1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8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2" fontId="3" fillId="0" borderId="45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/>
    </xf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1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68" fontId="3" fillId="0" borderId="61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17" borderId="40" xfId="0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 wrapText="1"/>
    </xf>
    <xf numFmtId="11" fontId="3" fillId="0" borderId="19" xfId="0" applyNumberFormat="1" applyFont="1" applyBorder="1" applyAlignment="1">
      <alignment horizontal="center" vertical="center"/>
    </xf>
    <xf numFmtId="11" fontId="3" fillId="0" borderId="5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7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7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0" fillId="0" borderId="0" xfId="0" applyFont="1"/>
    <xf numFmtId="0" fontId="31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16" borderId="1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/>
    </xf>
    <xf numFmtId="168" fontId="3" fillId="0" borderId="19" xfId="0" applyNumberFormat="1" applyFont="1" applyBorder="1" applyAlignment="1">
      <alignment horizontal="center"/>
    </xf>
    <xf numFmtId="167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4" fillId="28" borderId="24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 wrapText="1"/>
    </xf>
    <xf numFmtId="2" fontId="9" fillId="0" borderId="24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0" fontId="4" fillId="21" borderId="22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28" borderId="23" xfId="0" applyFont="1" applyFill="1" applyBorder="1" applyAlignment="1">
      <alignment horizontal="center" vertical="center"/>
    </xf>
    <xf numFmtId="0" fontId="4" fillId="29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2" borderId="22" xfId="0" applyFont="1" applyFill="1" applyBorder="1" applyAlignment="1">
      <alignment horizontal="center" vertical="center"/>
    </xf>
    <xf numFmtId="0" fontId="4" fillId="22" borderId="24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4" fillId="22" borderId="3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0" fontId="3" fillId="17" borderId="4" xfId="0" applyNumberFormat="1" applyFont="1" applyFill="1" applyBorder="1" applyAlignment="1">
      <alignment horizont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5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167" fontId="3" fillId="0" borderId="53" xfId="0" applyNumberFormat="1" applyFont="1" applyBorder="1" applyAlignment="1">
      <alignment horizontal="center" vertical="center"/>
    </xf>
    <xf numFmtId="167" fontId="3" fillId="0" borderId="3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7" fontId="3" fillId="0" borderId="53" xfId="0" applyNumberFormat="1" applyFont="1" applyBorder="1" applyAlignment="1">
      <alignment horizontal="center"/>
    </xf>
    <xf numFmtId="167" fontId="3" fillId="0" borderId="33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4" fontId="3" fillId="0" borderId="53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20" fillId="18" borderId="68" xfId="0" applyFont="1" applyFill="1" applyBorder="1" applyAlignment="1">
      <alignment horizontal="center" vertical="center"/>
    </xf>
    <xf numFmtId="0" fontId="18" fillId="18" borderId="40" xfId="0" applyFont="1" applyFill="1" applyBorder="1" applyAlignment="1">
      <alignment horizontal="center" vertical="center" wrapText="1"/>
    </xf>
    <xf numFmtId="0" fontId="20" fillId="18" borderId="45" xfId="0" applyFont="1" applyFill="1" applyBorder="1" applyAlignment="1">
      <alignment horizontal="center" vertical="center"/>
    </xf>
    <xf numFmtId="164" fontId="22" fillId="0" borderId="12" xfId="0" applyNumberFormat="1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3" fillId="2" borderId="21" xfId="0" applyNumberFormat="1" applyFont="1" applyFill="1" applyBorder="1" applyAlignment="1">
      <alignment horizontal="center"/>
    </xf>
    <xf numFmtId="2" fontId="3" fillId="2" borderId="2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2" fontId="3" fillId="0" borderId="58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4" fillId="16" borderId="52" xfId="0" applyFont="1" applyFill="1" applyBorder="1" applyAlignment="1">
      <alignment horizontal="center" vertical="center"/>
    </xf>
    <xf numFmtId="0" fontId="4" fillId="28" borderId="74" xfId="0" applyFont="1" applyFill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10" borderId="0" xfId="0" applyNumberFormat="1" applyFont="1" applyFill="1" applyBorder="1" applyAlignment="1">
      <alignment horizontal="center" vertical="center"/>
    </xf>
    <xf numFmtId="2" fontId="3" fillId="30" borderId="17" xfId="0" applyNumberFormat="1" applyFont="1" applyFill="1" applyBorder="1" applyAlignment="1">
      <alignment horizontal="center" vertical="center"/>
    </xf>
    <xf numFmtId="2" fontId="3" fillId="30" borderId="35" xfId="0" applyNumberFormat="1" applyFont="1" applyFill="1" applyBorder="1" applyAlignment="1">
      <alignment horizontal="center" vertical="center"/>
    </xf>
    <xf numFmtId="2" fontId="3" fillId="30" borderId="2" xfId="0" applyNumberFormat="1" applyFont="1" applyFill="1" applyBorder="1" applyAlignment="1">
      <alignment horizontal="center" vertical="center"/>
    </xf>
    <xf numFmtId="2" fontId="3" fillId="30" borderId="0" xfId="0" applyNumberFormat="1" applyFont="1" applyFill="1" applyBorder="1" applyAlignment="1">
      <alignment horizontal="center" vertical="center"/>
    </xf>
    <xf numFmtId="2" fontId="3" fillId="31" borderId="17" xfId="0" applyNumberFormat="1" applyFont="1" applyFill="1" applyBorder="1" applyAlignment="1">
      <alignment horizontal="center" vertical="center"/>
    </xf>
    <xf numFmtId="2" fontId="3" fillId="31" borderId="35" xfId="0" applyNumberFormat="1" applyFont="1" applyFill="1" applyBorder="1" applyAlignment="1">
      <alignment horizontal="center" vertical="center"/>
    </xf>
    <xf numFmtId="2" fontId="3" fillId="31" borderId="2" xfId="0" applyNumberFormat="1" applyFont="1" applyFill="1" applyBorder="1" applyAlignment="1">
      <alignment horizontal="center" vertical="center"/>
    </xf>
    <xf numFmtId="2" fontId="3" fillId="31" borderId="0" xfId="0" applyNumberFormat="1" applyFont="1" applyFill="1" applyBorder="1" applyAlignment="1">
      <alignment horizontal="center" vertical="center"/>
    </xf>
    <xf numFmtId="2" fontId="3" fillId="10" borderId="17" xfId="0" applyNumberFormat="1" applyFont="1" applyFill="1" applyBorder="1" applyAlignment="1">
      <alignment horizontal="center" vertical="center"/>
    </xf>
    <xf numFmtId="2" fontId="3" fillId="21" borderId="35" xfId="0" applyNumberFormat="1" applyFont="1" applyFill="1" applyBorder="1" applyAlignment="1">
      <alignment horizontal="center" vertical="center"/>
    </xf>
    <xf numFmtId="2" fontId="3" fillId="21" borderId="2" xfId="0" applyNumberFormat="1" applyFont="1" applyFill="1" applyBorder="1" applyAlignment="1">
      <alignment horizontal="center" vertical="center"/>
    </xf>
    <xf numFmtId="2" fontId="3" fillId="21" borderId="0" xfId="0" applyNumberFormat="1" applyFont="1" applyFill="1" applyBorder="1" applyAlignment="1">
      <alignment horizontal="center" vertical="center"/>
    </xf>
    <xf numFmtId="2" fontId="3" fillId="21" borderId="17" xfId="0" applyNumberFormat="1" applyFont="1" applyFill="1" applyBorder="1" applyAlignment="1">
      <alignment horizontal="center" vertical="center"/>
    </xf>
    <xf numFmtId="2" fontId="3" fillId="10" borderId="2" xfId="0" applyNumberFormat="1" applyFont="1" applyFill="1" applyBorder="1" applyAlignment="1">
      <alignment horizontal="center" vertical="center"/>
    </xf>
    <xf numFmtId="2" fontId="3" fillId="10" borderId="35" xfId="0" applyNumberFormat="1" applyFont="1" applyFill="1" applyBorder="1" applyAlignment="1">
      <alignment horizontal="center" vertical="center"/>
    </xf>
    <xf numFmtId="2" fontId="37" fillId="24" borderId="35" xfId="0" applyNumberFormat="1" applyFont="1" applyFill="1" applyBorder="1" applyAlignment="1">
      <alignment horizontal="center" vertical="center"/>
    </xf>
    <xf numFmtId="2" fontId="37" fillId="24" borderId="2" xfId="0" applyNumberFormat="1" applyFont="1" applyFill="1" applyBorder="1" applyAlignment="1">
      <alignment horizontal="center" vertical="center"/>
    </xf>
    <xf numFmtId="2" fontId="37" fillId="24" borderId="0" xfId="0" applyNumberFormat="1" applyFont="1" applyFill="1" applyBorder="1" applyAlignment="1">
      <alignment horizontal="center" vertical="center"/>
    </xf>
    <xf numFmtId="2" fontId="37" fillId="24" borderId="1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10" borderId="20" xfId="0" applyNumberFormat="1" applyFont="1" applyFill="1" applyBorder="1" applyAlignment="1">
      <alignment horizontal="center" vertical="center"/>
    </xf>
    <xf numFmtId="2" fontId="3" fillId="10" borderId="21" xfId="0" applyNumberFormat="1" applyFont="1" applyFill="1" applyBorder="1" applyAlignment="1">
      <alignment horizontal="center" vertical="center"/>
    </xf>
    <xf numFmtId="164" fontId="3" fillId="10" borderId="22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23" xfId="0" applyNumberFormat="1" applyFont="1" applyFill="1" applyBorder="1" applyAlignment="1">
      <alignment horizontal="center" vertical="center"/>
    </xf>
    <xf numFmtId="164" fontId="3" fillId="30" borderId="20" xfId="0" applyNumberFormat="1" applyFont="1" applyFill="1" applyBorder="1" applyAlignment="1">
      <alignment horizontal="center" vertical="center"/>
    </xf>
    <xf numFmtId="2" fontId="3" fillId="30" borderId="21" xfId="0" applyNumberFormat="1" applyFont="1" applyFill="1" applyBorder="1" applyAlignment="1">
      <alignment horizontal="center" vertical="center"/>
    </xf>
    <xf numFmtId="164" fontId="3" fillId="30" borderId="22" xfId="0" applyNumberFormat="1" applyFont="1" applyFill="1" applyBorder="1" applyAlignment="1">
      <alignment horizontal="center" vertical="center"/>
    </xf>
    <xf numFmtId="164" fontId="3" fillId="30" borderId="17" xfId="0" applyNumberFormat="1" applyFont="1" applyFill="1" applyBorder="1" applyAlignment="1">
      <alignment horizontal="center" vertical="center"/>
    </xf>
    <xf numFmtId="164" fontId="3" fillId="30" borderId="23" xfId="0" applyNumberFormat="1" applyFont="1" applyFill="1" applyBorder="1" applyAlignment="1">
      <alignment horizontal="center" vertical="center"/>
    </xf>
    <xf numFmtId="2" fontId="3" fillId="30" borderId="19" xfId="0" applyNumberFormat="1" applyFont="1" applyFill="1" applyBorder="1" applyAlignment="1">
      <alignment horizontal="center" vertical="center"/>
    </xf>
    <xf numFmtId="164" fontId="3" fillId="30" borderId="24" xfId="0" applyNumberFormat="1" applyFont="1" applyFill="1" applyBorder="1" applyAlignment="1">
      <alignment horizontal="center" vertical="center"/>
    </xf>
    <xf numFmtId="164" fontId="3" fillId="30" borderId="36" xfId="0" applyNumberFormat="1" applyFont="1" applyFill="1" applyBorder="1" applyAlignment="1">
      <alignment horizontal="center" vertical="center"/>
    </xf>
    <xf numFmtId="164" fontId="3" fillId="10" borderId="21" xfId="0" applyNumberFormat="1" applyFont="1" applyFill="1" applyBorder="1" applyAlignment="1">
      <alignment horizontal="center" vertical="center"/>
    </xf>
    <xf numFmtId="164" fontId="3" fillId="10" borderId="61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Border="1" applyAlignment="1">
      <alignment horizontal="center" vertical="center"/>
    </xf>
    <xf numFmtId="164" fontId="3" fillId="10" borderId="12" xfId="0" applyNumberFormat="1" applyFont="1" applyFill="1" applyBorder="1" applyAlignment="1">
      <alignment horizontal="center" vertical="center"/>
    </xf>
    <xf numFmtId="164" fontId="3" fillId="30" borderId="0" xfId="0" applyNumberFormat="1" applyFont="1" applyFill="1" applyBorder="1" applyAlignment="1">
      <alignment horizontal="center" vertical="center"/>
    </xf>
    <xf numFmtId="164" fontId="3" fillId="31" borderId="0" xfId="0" applyNumberFormat="1" applyFont="1" applyFill="1" applyBorder="1" applyAlignment="1">
      <alignment horizontal="center" vertical="center"/>
    </xf>
    <xf numFmtId="164" fontId="3" fillId="31" borderId="12" xfId="0" applyNumberFormat="1" applyFont="1" applyFill="1" applyBorder="1" applyAlignment="1">
      <alignment horizontal="center" vertical="center"/>
    </xf>
    <xf numFmtId="164" fontId="3" fillId="31" borderId="21" xfId="0" applyNumberFormat="1" applyFont="1" applyFill="1" applyBorder="1" applyAlignment="1">
      <alignment horizontal="center" vertical="center"/>
    </xf>
    <xf numFmtId="2" fontId="3" fillId="31" borderId="21" xfId="0" applyNumberFormat="1" applyFont="1" applyFill="1" applyBorder="1" applyAlignment="1">
      <alignment horizontal="center" vertical="center"/>
    </xf>
    <xf numFmtId="164" fontId="3" fillId="31" borderId="19" xfId="0" applyNumberFormat="1" applyFont="1" applyFill="1" applyBorder="1" applyAlignment="1">
      <alignment horizontal="center" vertical="center"/>
    </xf>
    <xf numFmtId="2" fontId="3" fillId="31" borderId="19" xfId="0" applyNumberFormat="1" applyFont="1" applyFill="1" applyBorder="1" applyAlignment="1">
      <alignment horizontal="center" vertical="center"/>
    </xf>
    <xf numFmtId="164" fontId="3" fillId="31" borderId="2" xfId="0" applyNumberFormat="1" applyFont="1" applyFill="1" applyBorder="1" applyAlignment="1">
      <alignment horizontal="center" vertical="center"/>
    </xf>
    <xf numFmtId="2" fontId="3" fillId="21" borderId="21" xfId="0" applyNumberFormat="1" applyFont="1" applyFill="1" applyBorder="1" applyAlignment="1">
      <alignment horizontal="center" vertical="center"/>
    </xf>
    <xf numFmtId="164" fontId="3" fillId="21" borderId="61" xfId="0" applyNumberFormat="1" applyFont="1" applyFill="1" applyBorder="1" applyAlignment="1">
      <alignment horizontal="center" vertical="center"/>
    </xf>
    <xf numFmtId="164" fontId="3" fillId="21" borderId="12" xfId="0" applyNumberFormat="1" applyFont="1" applyFill="1" applyBorder="1" applyAlignment="1">
      <alignment horizontal="center" vertical="center"/>
    </xf>
    <xf numFmtId="2" fontId="3" fillId="21" borderId="19" xfId="0" applyNumberFormat="1" applyFont="1" applyFill="1" applyBorder="1" applyAlignment="1">
      <alignment horizontal="center" vertical="center"/>
    </xf>
    <xf numFmtId="164" fontId="3" fillId="21" borderId="58" xfId="0" applyNumberFormat="1" applyFont="1" applyFill="1" applyBorder="1" applyAlignment="1">
      <alignment horizontal="center" vertical="center"/>
    </xf>
    <xf numFmtId="164" fontId="3" fillId="21" borderId="15" xfId="0" applyNumberFormat="1" applyFont="1" applyFill="1" applyBorder="1" applyAlignment="1">
      <alignment horizontal="center" vertical="center"/>
    </xf>
    <xf numFmtId="164" fontId="3" fillId="30" borderId="18" xfId="0" applyNumberFormat="1" applyFont="1" applyFill="1" applyBorder="1" applyAlignment="1">
      <alignment horizontal="center" vertical="center"/>
    </xf>
    <xf numFmtId="164" fontId="3" fillId="21" borderId="20" xfId="0" applyNumberFormat="1" applyFont="1" applyFill="1" applyBorder="1" applyAlignment="1">
      <alignment horizontal="center" vertical="center"/>
    </xf>
    <xf numFmtId="164" fontId="3" fillId="21" borderId="17" xfId="0" applyNumberFormat="1" applyFont="1" applyFill="1" applyBorder="1" applyAlignment="1">
      <alignment horizontal="center" vertical="center"/>
    </xf>
    <xf numFmtId="164" fontId="3" fillId="21" borderId="18" xfId="0" applyNumberFormat="1" applyFont="1" applyFill="1" applyBorder="1" applyAlignment="1">
      <alignment horizontal="center" vertical="center"/>
    </xf>
    <xf numFmtId="164" fontId="3" fillId="31" borderId="17" xfId="0" applyNumberFormat="1" applyFont="1" applyFill="1" applyBorder="1" applyAlignment="1">
      <alignment horizontal="center" vertical="center"/>
    </xf>
    <xf numFmtId="164" fontId="3" fillId="30" borderId="35" xfId="0" applyNumberFormat="1" applyFont="1" applyFill="1" applyBorder="1" applyAlignment="1">
      <alignment horizontal="center" vertical="center"/>
    </xf>
    <xf numFmtId="164" fontId="3" fillId="21" borderId="35" xfId="0" applyNumberFormat="1" applyFont="1" applyFill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/>
    </xf>
    <xf numFmtId="164" fontId="19" fillId="0" borderId="19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2" fontId="19" fillId="0" borderId="58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/>
    </xf>
    <xf numFmtId="0" fontId="19" fillId="0" borderId="67" xfId="0" applyFont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3" fillId="2" borderId="18" xfId="0" applyFont="1" applyFill="1" applyBorder="1"/>
    <xf numFmtId="0" fontId="3" fillId="2" borderId="7" xfId="0" applyFont="1" applyFill="1" applyBorder="1"/>
    <xf numFmtId="0" fontId="27" fillId="2" borderId="7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4" fillId="2" borderId="69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9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9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9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9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23" borderId="39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4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4" fillId="23" borderId="14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4" fillId="23" borderId="40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 wrapText="1"/>
    </xf>
    <xf numFmtId="0" fontId="4" fillId="16" borderId="23" xfId="0" applyFont="1" applyFill="1" applyBorder="1" applyAlignment="1">
      <alignment horizontal="center" vertical="center" wrapText="1"/>
    </xf>
    <xf numFmtId="0" fontId="4" fillId="28" borderId="0" xfId="0" applyFont="1" applyFill="1" applyBorder="1" applyAlignment="1">
      <alignment horizontal="center" vertical="center" wrapText="1"/>
    </xf>
    <xf numFmtId="0" fontId="4" fillId="17" borderId="20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6" borderId="20" xfId="0" applyFon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23" borderId="18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1" fillId="23" borderId="75" xfId="0" applyFont="1" applyFill="1" applyBorder="1" applyAlignment="1">
      <alignment horizontal="center" vertical="center" wrapText="1"/>
    </xf>
    <xf numFmtId="0" fontId="1" fillId="23" borderId="49" xfId="0" applyFont="1" applyFill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1" fillId="5" borderId="46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16" borderId="5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1" fillId="10" borderId="46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35" xfId="0" applyFont="1" applyBorder="1" applyAlignment="1">
      <alignment horizontal="left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16" borderId="46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0" fontId="1" fillId="16" borderId="46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6" xfId="0" applyFont="1" applyFill="1" applyBorder="1" applyAlignment="1">
      <alignment horizontal="center" vertical="center"/>
    </xf>
    <xf numFmtId="0" fontId="11" fillId="15" borderId="47" xfId="0" applyFont="1" applyFill="1" applyBorder="1" applyAlignment="1">
      <alignment horizontal="center" vertical="center"/>
    </xf>
    <xf numFmtId="0" fontId="11" fillId="15" borderId="48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50" xfId="0" applyFont="1" applyFill="1" applyBorder="1" applyAlignment="1">
      <alignment horizontal="center"/>
    </xf>
    <xf numFmtId="0" fontId="4" fillId="14" borderId="76" xfId="0" applyFont="1" applyFill="1" applyBorder="1" applyAlignment="1">
      <alignment horizontal="center"/>
    </xf>
    <xf numFmtId="0" fontId="4" fillId="14" borderId="55" xfId="0" applyFont="1" applyFill="1" applyBorder="1" applyAlignment="1">
      <alignment horizontal="center"/>
    </xf>
    <xf numFmtId="0" fontId="4" fillId="16" borderId="50" xfId="0" applyFont="1" applyFill="1" applyBorder="1" applyAlignment="1">
      <alignment horizontal="center"/>
    </xf>
    <xf numFmtId="0" fontId="4" fillId="16" borderId="76" xfId="0" applyFont="1" applyFill="1" applyBorder="1" applyAlignment="1">
      <alignment horizontal="center"/>
    </xf>
    <xf numFmtId="0" fontId="4" fillId="16" borderId="55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6" borderId="76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0" fontId="4" fillId="17" borderId="50" xfId="0" applyFont="1" applyFill="1" applyBorder="1" applyAlignment="1">
      <alignment horizontal="center"/>
    </xf>
    <xf numFmtId="0" fontId="4" fillId="17" borderId="76" xfId="0" applyFont="1" applyFill="1" applyBorder="1" applyAlignment="1">
      <alignment horizontal="center"/>
    </xf>
    <xf numFmtId="0" fontId="4" fillId="17" borderId="55" xfId="0" applyFont="1" applyFill="1" applyBorder="1" applyAlignment="1">
      <alignment horizontal="center"/>
    </xf>
    <xf numFmtId="0" fontId="4" fillId="18" borderId="50" xfId="0" applyFont="1" applyFill="1" applyBorder="1" applyAlignment="1">
      <alignment horizontal="center"/>
    </xf>
    <xf numFmtId="0" fontId="4" fillId="18" borderId="76" xfId="0" applyFont="1" applyFill="1" applyBorder="1" applyAlignment="1">
      <alignment horizontal="center"/>
    </xf>
    <xf numFmtId="0" fontId="4" fillId="18" borderId="55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4" fillId="8" borderId="8" xfId="0" applyFont="1" applyFill="1" applyBorder="1" applyAlignment="1">
      <alignment horizontal="center"/>
    </xf>
    <xf numFmtId="0" fontId="34" fillId="8" borderId="7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  <xf numFmtId="0" fontId="29" fillId="2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24" borderId="8" xfId="0" applyFont="1" applyFill="1" applyBorder="1" applyAlignment="1">
      <alignment horizontal="center"/>
    </xf>
    <xf numFmtId="0" fontId="29" fillId="24" borderId="7" xfId="0" applyFont="1" applyFill="1" applyBorder="1" applyAlignment="1">
      <alignment horizontal="center"/>
    </xf>
    <xf numFmtId="0" fontId="29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0" fillId="2" borderId="48" xfId="0" applyFont="1" applyFill="1" applyBorder="1" applyAlignment="1">
      <alignment horizontal="center" vertical="center"/>
    </xf>
    <xf numFmtId="0" fontId="40" fillId="2" borderId="4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Storey Response Curves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'System Capacities'!$F$56:$I$56</c:f>
              <c:strCache>
                <c:ptCount val="1"/>
                <c:pt idx="0">
                  <c:v>Storey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'System Capacities'!$H$58:$H$67</c:f>
              <c:numCache>
                <c:formatCode>0.0000</c:formatCode>
                <c:ptCount val="10"/>
                <c:pt idx="0" formatCode="0.00">
                  <c:v>0</c:v>
                </c:pt>
                <c:pt idx="1">
                  <c:v>1.7349058472302754E-3</c:v>
                </c:pt>
                <c:pt idx="2">
                  <c:v>4.6919461165917508E-3</c:v>
                </c:pt>
                <c:pt idx="3">
                  <c:v>6.4157970868129726E-3</c:v>
                </c:pt>
                <c:pt idx="4">
                  <c:v>9.1568773108007435E-3</c:v>
                </c:pt>
                <c:pt idx="5">
                  <c:v>1.1332272957494935E-2</c:v>
                </c:pt>
                <c:pt idx="6">
                  <c:v>1.9910019057819806E-2</c:v>
                </c:pt>
                <c:pt idx="7">
                  <c:v>6.5605610650093474E-2</c:v>
                </c:pt>
                <c:pt idx="8">
                  <c:v>0.08</c:v>
                </c:pt>
                <c:pt idx="9">
                  <c:v>0.2</c:v>
                </c:pt>
              </c:numCache>
            </c:numRef>
          </c:xVal>
          <c:yVal>
            <c:numRef>
              <c:f>'System Capacities'!$G$58:$G$67</c:f>
              <c:numCache>
                <c:formatCode>0.00</c:formatCode>
                <c:ptCount val="10"/>
                <c:pt idx="0">
                  <c:v>0</c:v>
                </c:pt>
                <c:pt idx="1">
                  <c:v>413.02510000388276</c:v>
                </c:pt>
                <c:pt idx="2">
                  <c:v>622.44534775876718</c:v>
                </c:pt>
                <c:pt idx="3">
                  <c:v>595.66571331039302</c:v>
                </c:pt>
                <c:pt idx="4">
                  <c:v>457.99087590362979</c:v>
                </c:pt>
                <c:pt idx="5">
                  <c:v>325.7788688918821</c:v>
                </c:pt>
                <c:pt idx="6">
                  <c:v>298.60399999999993</c:v>
                </c:pt>
                <c:pt idx="7">
                  <c:v>153.83733333333331</c:v>
                </c:pt>
                <c:pt idx="8">
                  <c:v>153.83733333333331</c:v>
                </c:pt>
                <c:pt idx="9">
                  <c:v>153.83733333333331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FD-4536-B6A1-CBE4BB73FD71}"/>
            </c:ext>
          </c:extLst>
        </c:ser>
        <c:ser>
          <c:idx val="8"/>
          <c:order val="8"/>
          <c:tx>
            <c:strRef>
              <c:f>'System Capacities'!$AB$74:$AD$74</c:f>
              <c:strCache>
                <c:ptCount val="1"/>
                <c:pt idx="0">
                  <c:v>Frame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'System Capacities'!$AC$76:$AC$81</c:f>
              <c:numCache>
                <c:formatCode>0.0000</c:formatCode>
                <c:ptCount val="6"/>
                <c:pt idx="0">
                  <c:v>0</c:v>
                </c:pt>
                <c:pt idx="1">
                  <c:v>6.4157970868129726E-3</c:v>
                </c:pt>
                <c:pt idx="2">
                  <c:v>9.1568773108007435E-3</c:v>
                </c:pt>
                <c:pt idx="3">
                  <c:v>1.9910019057819806E-2</c:v>
                </c:pt>
                <c:pt idx="4">
                  <c:v>6.5605610650093474E-2</c:v>
                </c:pt>
                <c:pt idx="5">
                  <c:v>0.2</c:v>
                </c:pt>
              </c:numCache>
            </c:numRef>
          </c:xVal>
          <c:yVal>
            <c:numRef>
              <c:f>'System Capacities'!$AB$76:$AB$81</c:f>
              <c:numCache>
                <c:formatCode>0</c:formatCode>
                <c:ptCount val="6"/>
                <c:pt idx="0">
                  <c:v>0</c:v>
                </c:pt>
                <c:pt idx="1">
                  <c:v>269.93333333333334</c:v>
                </c:pt>
                <c:pt idx="2">
                  <c:v>290.16666666666669</c:v>
                </c:pt>
                <c:pt idx="3">
                  <c:v>256.09999999999997</c:v>
                </c:pt>
                <c:pt idx="4">
                  <c:v>111.33333333333336</c:v>
                </c:pt>
                <c:pt idx="5">
                  <c:v>111.33333333333336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FD-4536-B6A1-CBE4BB73FD71}"/>
            </c:ext>
          </c:extLst>
        </c:ser>
        <c:ser>
          <c:idx val="9"/>
          <c:order val="9"/>
          <c:tx>
            <c:strRef>
              <c:f>'System Capacities'!$AE$74:$AG$74</c:f>
              <c:strCache>
                <c:ptCount val="1"/>
                <c:pt idx="0">
                  <c:v>Infill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'System Capacities'!$AF$76:$AF$80</c:f>
              <c:numCache>
                <c:formatCode>0.0000</c:formatCode>
                <c:ptCount val="5"/>
                <c:pt idx="0">
                  <c:v>0</c:v>
                </c:pt>
                <c:pt idx="1">
                  <c:v>1.7349058472302754E-3</c:v>
                </c:pt>
                <c:pt idx="2">
                  <c:v>4.6919461165917508E-3</c:v>
                </c:pt>
                <c:pt idx="3">
                  <c:v>1.1332272957494935E-2</c:v>
                </c:pt>
                <c:pt idx="4">
                  <c:v>0.08</c:v>
                </c:pt>
              </c:numCache>
            </c:numRef>
          </c:xVal>
          <c:yVal>
            <c:numRef>
              <c:f>'System Capacities'!$AE$76:$AE$80</c:f>
              <c:numCache>
                <c:formatCode>0</c:formatCode>
                <c:ptCount val="5"/>
                <c:pt idx="0">
                  <c:v>0</c:v>
                </c:pt>
                <c:pt idx="1">
                  <c:v>340.03200000000004</c:v>
                </c:pt>
                <c:pt idx="2">
                  <c:v>425.04</c:v>
                </c:pt>
                <c:pt idx="3">
                  <c:v>42.504000000000005</c:v>
                </c:pt>
                <c:pt idx="4">
                  <c:v>42.504000000000005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FD-4536-B6A1-CBE4BB73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58256"/>
        <c:axId val="1875302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'System Capacities'!$B$44:$E$44</c15:sqref>
                        </c15:formulaRef>
                      </c:ext>
                    </c:extLst>
                    <c:strCache>
                      <c:ptCount val="1"/>
                      <c:pt idx="0">
                        <c:v>Storey 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'System Capacities'!$D$46:$D$55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 formatCode="0.00">
                        <c:v>0</c:v>
                      </c:pt>
                      <c:pt idx="1">
                        <c:v>1.9976000809737945E-3</c:v>
                      </c:pt>
                      <c:pt idx="2">
                        <c:v>4.9627112664062554E-3</c:v>
                      </c:pt>
                      <c:pt idx="3">
                        <c:v>8.3125273614190701E-3</c:v>
                      </c:pt>
                      <c:pt idx="4">
                        <c:v>1.1270629685104235E-2</c:v>
                      </c:pt>
                      <c:pt idx="5">
                        <c:v>2.9478511801869993E-2</c:v>
                      </c:pt>
                      <c:pt idx="6">
                        <c:v>6.7338187990988174E-2</c:v>
                      </c:pt>
                      <c:pt idx="7">
                        <c:v>0.08</c:v>
                      </c:pt>
                      <c:pt idx="8">
                        <c:v>0.19993349226977206</c:v>
                      </c:pt>
                      <c:pt idx="9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'System Capacities'!$C$46:$C$55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375.81834889301615</c:v>
                      </c:pt>
                      <c:pt idx="2">
                        <c:v>508.71496244555101</c:v>
                      </c:pt>
                      <c:pt idx="3">
                        <c:v>359.00605867017828</c:v>
                      </c:pt>
                      <c:pt idx="4">
                        <c:v>179.93617566767458</c:v>
                      </c:pt>
                      <c:pt idx="5">
                        <c:v>188.76799999999994</c:v>
                      </c:pt>
                      <c:pt idx="6">
                        <c:v>159.56799999999998</c:v>
                      </c:pt>
                      <c:pt idx="7">
                        <c:v>149.80233510587146</c:v>
                      </c:pt>
                      <c:pt idx="8">
                        <c:v>57.301333333333332</c:v>
                      </c:pt>
                      <c:pt idx="9">
                        <c:v>57.301333333333332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FD-4536-B6A1-CBE4BB73FD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Capacities'!$F$44:$I$44</c15:sqref>
                        </c15:formulaRef>
                      </c:ext>
                    </c:extLst>
                    <c:strCache>
                      <c:ptCount val="1"/>
                      <c:pt idx="0">
                        <c:v>Storey 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Capacities'!$H$46:$H$55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 formatCode="0.00">
                        <c:v>0</c:v>
                      </c:pt>
                      <c:pt idx="1">
                        <c:v>1.9241439833606131E-3</c:v>
                      </c:pt>
                      <c:pt idx="2">
                        <c:v>4.8246967291489824E-3</c:v>
                      </c:pt>
                      <c:pt idx="3">
                        <c:v>9.5976000000000013E-3</c:v>
                      </c:pt>
                      <c:pt idx="4">
                        <c:v>1.1198828866936631E-2</c:v>
                      </c:pt>
                      <c:pt idx="5">
                        <c:v>3.363544861081965E-2</c:v>
                      </c:pt>
                      <c:pt idx="6">
                        <c:v>6.0658852248643015E-2</c:v>
                      </c:pt>
                      <c:pt idx="7">
                        <c:v>0.08</c:v>
                      </c:pt>
                      <c:pt idx="8">
                        <c:v>0.1550342824317387</c:v>
                      </c:pt>
                      <c:pt idx="9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Capacities'!$G$46:$G$55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375.59785651736638</c:v>
                      </c:pt>
                      <c:pt idx="2">
                        <c:v>507.59603728332871</c:v>
                      </c:pt>
                      <c:pt idx="3">
                        <c:v>300.63029061940495</c:v>
                      </c:pt>
                      <c:pt idx="4">
                        <c:v>205.06977045545872</c:v>
                      </c:pt>
                      <c:pt idx="5">
                        <c:v>216.75266666666667</c:v>
                      </c:pt>
                      <c:pt idx="6">
                        <c:v>181.85266666666669</c:v>
                      </c:pt>
                      <c:pt idx="7">
                        <c:v>156.87409381296499</c:v>
                      </c:pt>
                      <c:pt idx="8">
                        <c:v>59.969333333333381</c:v>
                      </c:pt>
                      <c:pt idx="9">
                        <c:v>59.969333333333381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FD-4536-B6A1-CBE4BB73FD7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Capacities'!$J$44:$M$44</c15:sqref>
                        </c15:formulaRef>
                      </c:ext>
                    </c:extLst>
                    <c:strCache>
                      <c:ptCount val="1"/>
                      <c:pt idx="0">
                        <c:v>Storey 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Capacities'!$L$46:$L$55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 formatCode="0.00">
                        <c:v>0</c:v>
                      </c:pt>
                      <c:pt idx="1">
                        <c:v>1.8501735321027263E-3</c:v>
                      </c:pt>
                      <c:pt idx="2">
                        <c:v>4.6867187907318961E-3</c:v>
                      </c:pt>
                      <c:pt idx="3">
                        <c:v>8.8673064285714302E-3</c:v>
                      </c:pt>
                      <c:pt idx="4">
                        <c:v>1.1126199605538088E-2</c:v>
                      </c:pt>
                      <c:pt idx="5">
                        <c:v>3.0432048130951805E-2</c:v>
                      </c:pt>
                      <c:pt idx="6">
                        <c:v>5.114845039630949E-2</c:v>
                      </c:pt>
                      <c:pt idx="7">
                        <c:v>0.08</c:v>
                      </c:pt>
                      <c:pt idx="8">
                        <c:v>0.12360172138534359</c:v>
                      </c:pt>
                      <c:pt idx="9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Capacities'!$K$46:$K$55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380.25644120323722</c:v>
                      </c:pt>
                      <c:pt idx="2">
                        <c:v>518.90855680909203</c:v>
                      </c:pt>
                      <c:pt idx="3">
                        <c:v>354.29307287638596</c:v>
                      </c:pt>
                      <c:pt idx="4">
                        <c:v>221.51811653846445</c:v>
                      </c:pt>
                      <c:pt idx="5">
                        <c:v>233.60400000000001</c:v>
                      </c:pt>
                      <c:pt idx="6">
                        <c:v>195.33733333333336</c:v>
                      </c:pt>
                      <c:pt idx="7">
                        <c:v>142.04368623383488</c:v>
                      </c:pt>
                      <c:pt idx="8">
                        <c:v>61.503999999999991</c:v>
                      </c:pt>
                      <c:pt idx="9">
                        <c:v>61.503999999999991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FD-4536-B6A1-CBE4BB73FD7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Capacities'!$B$56:$E$56</c15:sqref>
                        </c15:formulaRef>
                      </c:ext>
                    </c:extLst>
                    <c:strCache>
                      <c:ptCount val="1"/>
                      <c:pt idx="0">
                        <c:v>Storey 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Capacities'!$D$58:$D$67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 formatCode="0.00">
                        <c:v>0</c:v>
                      </c:pt>
                      <c:pt idx="1">
                        <c:v>1.7909714066512246E-3</c:v>
                      </c:pt>
                      <c:pt idx="2">
                        <c:v>4.7620997498502553E-3</c:v>
                      </c:pt>
                      <c:pt idx="3">
                        <c:v>8.3556867009551838E-3</c:v>
                      </c:pt>
                      <c:pt idx="4">
                        <c:v>1.1338568156717375E-2</c:v>
                      </c:pt>
                      <c:pt idx="5">
                        <c:v>1.9669945554854549E-2</c:v>
                      </c:pt>
                      <c:pt idx="6">
                        <c:v>3.9852411800870048E-2</c:v>
                      </c:pt>
                      <c:pt idx="7">
                        <c:v>0.08</c:v>
                      </c:pt>
                      <c:pt idx="8">
                        <c:v>0.1105278729798915</c:v>
                      </c:pt>
                      <c:pt idx="9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Capacities'!$C$58:$C$67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394.61766537386319</c:v>
                      </c:pt>
                      <c:pt idx="2">
                        <c:v>570.18044303383181</c:v>
                      </c:pt>
                      <c:pt idx="3">
                        <c:v>470.6770944281011</c:v>
                      </c:pt>
                      <c:pt idx="4">
                        <c:v>302.32920580782888</c:v>
                      </c:pt>
                      <c:pt idx="5">
                        <c:v>316.73733333333342</c:v>
                      </c:pt>
                      <c:pt idx="6">
                        <c:v>261.93733333333347</c:v>
                      </c:pt>
                      <c:pt idx="7">
                        <c:v>152.92747267040926</c:v>
                      </c:pt>
                      <c:pt idx="8">
                        <c:v>70.037333333333493</c:v>
                      </c:pt>
                      <c:pt idx="9">
                        <c:v>70.037333333333493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FD-4536-B6A1-CBE4BB73FD7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Capacities'!$J$56:$M$56</c15:sqref>
                        </c15:formulaRef>
                      </c:ext>
                    </c:extLst>
                    <c:strCache>
                      <c:ptCount val="1"/>
                      <c:pt idx="0">
                        <c:v>Storey 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Capacities'!$L$58:$L$67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 formatCode="0.00">
                        <c:v>0</c:v>
                      </c:pt>
                      <c:pt idx="1">
                        <c:v>1.7665298310518072E-3</c:v>
                      </c:pt>
                      <c:pt idx="2">
                        <c:v>4.838847442015526E-3</c:v>
                      </c:pt>
                      <c:pt idx="3">
                        <c:v>4.8471720397440425E-3</c:v>
                      </c:pt>
                      <c:pt idx="4">
                        <c:v>1.1524488904794036E-2</c:v>
                      </c:pt>
                      <c:pt idx="5">
                        <c:v>1.2710274253515157E-2</c:v>
                      </c:pt>
                      <c:pt idx="6">
                        <c:v>1.9074928001732095E-2</c:v>
                      </c:pt>
                      <c:pt idx="7">
                        <c:v>4.199946789114313E-2</c:v>
                      </c:pt>
                      <c:pt idx="8">
                        <c:v>0.08</c:v>
                      </c:pt>
                      <c:pt idx="9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Capacities'!$K$58:$K$67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472.21891354209725</c:v>
                      </c:pt>
                      <c:pt idx="2">
                        <c:v>809.140141327376</c:v>
                      </c:pt>
                      <c:pt idx="3">
                        <c:v>809.37712348000036</c:v>
                      </c:pt>
                      <c:pt idx="4">
                        <c:v>468.27749957405274</c:v>
                      </c:pt>
                      <c:pt idx="5">
                        <c:v>472.6014545454546</c:v>
                      </c:pt>
                      <c:pt idx="6">
                        <c:v>388.16509090909102</c:v>
                      </c:pt>
                      <c:pt idx="7">
                        <c:v>84.037818181818182</c:v>
                      </c:pt>
                      <c:pt idx="8">
                        <c:v>84.037818181818182</c:v>
                      </c:pt>
                      <c:pt idx="9">
                        <c:v>84.037818181818182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FD-4536-B6A1-CBE4BB73FD7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Capacities'!$AB$82:$AD$82</c15:sqref>
                        </c15:formulaRef>
                      </c:ext>
                    </c:extLst>
                    <c:strCache>
                      <c:ptCount val="1"/>
                      <c:pt idx="0">
                        <c:v>Frame 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Capacities'!$AC$84:$AC$89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</c:v>
                      </c:pt>
                      <c:pt idx="1">
                        <c:v>4.8471720397440425E-3</c:v>
                      </c:pt>
                      <c:pt idx="2">
                        <c:v>1.2710274253515157E-2</c:v>
                      </c:pt>
                      <c:pt idx="3">
                        <c:v>1.9074928001732095E-2</c:v>
                      </c:pt>
                      <c:pt idx="4">
                        <c:v>4.199946789114313E-2</c:v>
                      </c:pt>
                      <c:pt idx="5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Capacities'!$AB$84:$AB$89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403.27272727272725</c:v>
                      </c:pt>
                      <c:pt idx="2">
                        <c:v>431.94545454545454</c:v>
                      </c:pt>
                      <c:pt idx="3">
                        <c:v>347.50909090909096</c:v>
                      </c:pt>
                      <c:pt idx="4">
                        <c:v>43.381818181818176</c:v>
                      </c:pt>
                      <c:pt idx="5">
                        <c:v>43.381818181818176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FD-4536-B6A1-CBE4BB73FD7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Capacities'!$AE$82:$AG$82</c15:sqref>
                        </c15:formulaRef>
                      </c:ext>
                    </c:extLst>
                    <c:strCache>
                      <c:ptCount val="1"/>
                      <c:pt idx="0">
                        <c:v>Infill 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Capacities'!$AF$84:$AF$88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</c:v>
                      </c:pt>
                      <c:pt idx="1">
                        <c:v>1.7665298310518072E-3</c:v>
                      </c:pt>
                      <c:pt idx="2">
                        <c:v>4.838847442015526E-3</c:v>
                      </c:pt>
                      <c:pt idx="3">
                        <c:v>1.1524488904794036E-2</c:v>
                      </c:pt>
                      <c:pt idx="4">
                        <c:v>0.08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Capacities'!$AE$84:$AE$88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325.24800000000005</c:v>
                      </c:pt>
                      <c:pt idx="2">
                        <c:v>406.56000000000012</c:v>
                      </c:pt>
                      <c:pt idx="3">
                        <c:v>40.656000000000006</c:v>
                      </c:pt>
                      <c:pt idx="4">
                        <c:v>40.656000000000006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FD-4536-B6A1-CBE4BB73FD7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Capacities'!$AB$66:$AD$66</c15:sqref>
                        </c15:formulaRef>
                      </c:ext>
                    </c:extLst>
                    <c:strCache>
                      <c:ptCount val="1"/>
                      <c:pt idx="0">
                        <c:v>Frame 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Capacities'!$AC$68:$AC$73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</c:v>
                      </c:pt>
                      <c:pt idx="1">
                        <c:v>8.3556867009551838E-3</c:v>
                      </c:pt>
                      <c:pt idx="2">
                        <c:v>1.9669945554854549E-2</c:v>
                      </c:pt>
                      <c:pt idx="3">
                        <c:v>3.9852411800870048E-2</c:v>
                      </c:pt>
                      <c:pt idx="4">
                        <c:v>0.1105278729798915</c:v>
                      </c:pt>
                      <c:pt idx="5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Capacities'!$AB$68:$AB$73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254.66666666666663</c:v>
                      </c:pt>
                      <c:pt idx="2">
                        <c:v>274.23333333333329</c:v>
                      </c:pt>
                      <c:pt idx="3">
                        <c:v>219.43333333333331</c:v>
                      </c:pt>
                      <c:pt idx="4">
                        <c:v>27.533333333333331</c:v>
                      </c:pt>
                      <c:pt idx="5">
                        <c:v>27.533333333333331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FD-4536-B6A1-CBE4BB73FD7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Capacities'!$AE$66:$AG$66</c15:sqref>
                        </c15:formulaRef>
                      </c:ext>
                    </c:extLst>
                    <c:strCache>
                      <c:ptCount val="1"/>
                      <c:pt idx="0">
                        <c:v>Infill 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Capacities'!$AF$68:$AF$72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</c:v>
                      </c:pt>
                      <c:pt idx="1">
                        <c:v>1.7909714066512246E-3</c:v>
                      </c:pt>
                      <c:pt idx="2">
                        <c:v>4.7620997498502553E-3</c:v>
                      </c:pt>
                      <c:pt idx="3">
                        <c:v>1.1338568156717375E-2</c:v>
                      </c:pt>
                      <c:pt idx="4">
                        <c:v>0.08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Capacities'!$AE$68:$AE$72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340.03200000000004</c:v>
                      </c:pt>
                      <c:pt idx="2">
                        <c:v>425.04</c:v>
                      </c:pt>
                      <c:pt idx="3">
                        <c:v>42.504000000000005</c:v>
                      </c:pt>
                      <c:pt idx="4">
                        <c:v>42.504000000000005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7FD-4536-B6A1-CBE4BB73FD7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Capacities'!$AB$58:$AD$58</c15:sqref>
                        </c15:formulaRef>
                      </c:ext>
                    </c:extLst>
                    <c:strCache>
                      <c:ptCount val="1"/>
                      <c:pt idx="0">
                        <c:v>Frame 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Capacities'!$AC$60:$AC$65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</c:v>
                      </c:pt>
                      <c:pt idx="1">
                        <c:v>8.8673064285714302E-3</c:v>
                      </c:pt>
                      <c:pt idx="2">
                        <c:v>3.0432048130951805E-2</c:v>
                      </c:pt>
                      <c:pt idx="3">
                        <c:v>5.114845039630949E-2</c:v>
                      </c:pt>
                      <c:pt idx="4">
                        <c:v>0.12360172138534359</c:v>
                      </c:pt>
                      <c:pt idx="5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Capacities'!$AB$60:$AB$65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177.6</c:v>
                      </c:pt>
                      <c:pt idx="2">
                        <c:v>191.1</c:v>
                      </c:pt>
                      <c:pt idx="3">
                        <c:v>152.83333333333334</c:v>
                      </c:pt>
                      <c:pt idx="4">
                        <c:v>19</c:v>
                      </c:pt>
                      <c:pt idx="5">
                        <c:v>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7FD-4536-B6A1-CBE4BB73FD7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Capacities'!$AE$58:$AG$58</c15:sqref>
                        </c15:formulaRef>
                      </c:ext>
                    </c:extLst>
                    <c:strCache>
                      <c:ptCount val="1"/>
                      <c:pt idx="0">
                        <c:v>Infill 4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Capacities'!$AF$60:$AF$64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</c:v>
                      </c:pt>
                      <c:pt idx="1">
                        <c:v>1.8501735321027263E-3</c:v>
                      </c:pt>
                      <c:pt idx="2">
                        <c:v>4.6867187907318961E-3</c:v>
                      </c:pt>
                      <c:pt idx="3">
                        <c:v>1.1126199605538088E-2</c:v>
                      </c:pt>
                      <c:pt idx="4">
                        <c:v>0.08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Capacities'!$AE$60:$AE$64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343.20000000000005</c:v>
                      </c:pt>
                      <c:pt idx="2">
                        <c:v>425.04</c:v>
                      </c:pt>
                      <c:pt idx="3">
                        <c:v>42.504000000000005</c:v>
                      </c:pt>
                      <c:pt idx="4">
                        <c:v>42.504000000000005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7FD-4536-B6A1-CBE4BB73FD7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Capacities'!$AB$50:$AD$50</c15:sqref>
                        </c15:formulaRef>
                      </c:ext>
                    </c:extLst>
                    <c:strCache>
                      <c:ptCount val="1"/>
                      <c:pt idx="0">
                        <c:v>Frame 5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Capacities'!$AC$52:$AC$57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</c:v>
                      </c:pt>
                      <c:pt idx="1">
                        <c:v>9.5976000000000013E-3</c:v>
                      </c:pt>
                      <c:pt idx="2">
                        <c:v>3.363544861081965E-2</c:v>
                      </c:pt>
                      <c:pt idx="3">
                        <c:v>6.0658852248643015E-2</c:v>
                      </c:pt>
                      <c:pt idx="4">
                        <c:v>0.1550342824317387</c:v>
                      </c:pt>
                      <c:pt idx="5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Capacities'!$AB$52:$AB$57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161.60000000000002</c:v>
                      </c:pt>
                      <c:pt idx="2">
                        <c:v>174.11666666666665</c:v>
                      </c:pt>
                      <c:pt idx="3">
                        <c:v>139.21666666666667</c:v>
                      </c:pt>
                      <c:pt idx="4">
                        <c:v>17.333333333333332</c:v>
                      </c:pt>
                      <c:pt idx="5">
                        <c:v>17.333333333333332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FD-4536-B6A1-CBE4BB73FD7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Capacities'!$AE$50:$AG$50</c15:sqref>
                        </c15:formulaRef>
                      </c:ext>
                    </c:extLst>
                    <c:strCache>
                      <c:ptCount val="1"/>
                      <c:pt idx="0">
                        <c:v>Infill 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Capacities'!$AF$52:$AF$56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</c:v>
                      </c:pt>
                      <c:pt idx="1">
                        <c:v>1.9241439833606131E-3</c:v>
                      </c:pt>
                      <c:pt idx="2">
                        <c:v>4.8246967291489824E-3</c:v>
                      </c:pt>
                      <c:pt idx="3">
                        <c:v>1.1198828866936631E-2</c:v>
                      </c:pt>
                      <c:pt idx="4">
                        <c:v>0.08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Capacities'!$AE$52:$AE$56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343.20000000000005</c:v>
                      </c:pt>
                      <c:pt idx="2">
                        <c:v>426.36</c:v>
                      </c:pt>
                      <c:pt idx="3">
                        <c:v>42.636000000000003</c:v>
                      </c:pt>
                      <c:pt idx="4">
                        <c:v>42.636000000000003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FD-4536-B6A1-CBE4BB73FD7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Capacities'!$AB$42:$AD$42</c15:sqref>
                        </c15:formulaRef>
                      </c:ext>
                    </c:extLst>
                    <c:strCache>
                      <c:ptCount val="1"/>
                      <c:pt idx="0">
                        <c:v>Frame 6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Capacities'!$AC$44:$AC$49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</c:v>
                      </c:pt>
                      <c:pt idx="1">
                        <c:v>8.3125273614190701E-3</c:v>
                      </c:pt>
                      <c:pt idx="2">
                        <c:v>2.9478511801869993E-2</c:v>
                      </c:pt>
                      <c:pt idx="3">
                        <c:v>6.7338187990988174E-2</c:v>
                      </c:pt>
                      <c:pt idx="4">
                        <c:v>0.19993349226977206</c:v>
                      </c:pt>
                      <c:pt idx="5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Capacities'!$AB$44:$AB$49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135.73333333333332</c:v>
                      </c:pt>
                      <c:pt idx="2">
                        <c:v>145.99999999999997</c:v>
                      </c:pt>
                      <c:pt idx="3">
                        <c:v>116.8</c:v>
                      </c:pt>
                      <c:pt idx="4">
                        <c:v>14.533333333333333</c:v>
                      </c:pt>
                      <c:pt idx="5">
                        <c:v>14.533333333333333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7FD-4536-B6A1-CBE4BB73FD7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Capacities'!$AE$42:$AG$42</c15:sqref>
                        </c15:formulaRef>
                      </c:ext>
                    </c:extLst>
                    <c:strCache>
                      <c:ptCount val="1"/>
                      <c:pt idx="0">
                        <c:v>Infill 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Capacities'!$AF$44:$AF$48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</c:v>
                      </c:pt>
                      <c:pt idx="1">
                        <c:v>1.9976000809737945E-3</c:v>
                      </c:pt>
                      <c:pt idx="2">
                        <c:v>4.9627112664062554E-3</c:v>
                      </c:pt>
                      <c:pt idx="3">
                        <c:v>1.1270629685104235E-2</c:v>
                      </c:pt>
                      <c:pt idx="4">
                        <c:v>0.08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'System Capacities'!$AE$44:$AE$48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343.20000000000005</c:v>
                      </c:pt>
                      <c:pt idx="2">
                        <c:v>427.68</c:v>
                      </c:pt>
                      <c:pt idx="3">
                        <c:v>42.768000000000001</c:v>
                      </c:pt>
                      <c:pt idx="4">
                        <c:v>42.768000000000001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7FD-4536-B6A1-CBE4BB73FD71}"/>
                  </c:ext>
                </c:extLst>
              </c15:ser>
            </c15:filteredScatterSeries>
          </c:ext>
        </c:extLst>
      </c:scatterChart>
      <c:valAx>
        <c:axId val="1521958256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02080"/>
        <c:crosses val="autoZero"/>
        <c:crossBetween val="midCat"/>
      </c:valAx>
      <c:valAx>
        <c:axId val="18753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Mechanism'!$D$5:$D$11</c:f>
              <c:numCache>
                <c:formatCode>0.0000</c:formatCode>
                <c:ptCount val="7"/>
                <c:pt idx="0">
                  <c:v>6.5160747101637136E-3</c:v>
                </c:pt>
                <c:pt idx="1">
                  <c:v>5.1293919115609496E-3</c:v>
                </c:pt>
                <c:pt idx="2">
                  <c:v>4.3870603304113319E-3</c:v>
                </c:pt>
                <c:pt idx="3">
                  <c:v>3.3817424247621656E-3</c:v>
                </c:pt>
                <c:pt idx="4">
                  <c:v>2.2281125024296708E-3</c:v>
                </c:pt>
                <c:pt idx="5">
                  <c:v>1.0287510508533231E-3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Mechanism'!$V$57:$V$63</c:f>
              <c:numCache>
                <c:formatCode>0.0000</c:formatCode>
                <c:ptCount val="7"/>
                <c:pt idx="0">
                  <c:v>5.5160413375984225E-3</c:v>
                </c:pt>
                <c:pt idx="1">
                  <c:v>5.1293655468029054E-3</c:v>
                </c:pt>
                <c:pt idx="2">
                  <c:v>4.387044289863749E-3</c:v>
                </c:pt>
                <c:pt idx="3">
                  <c:v>3.3817353974939343E-3</c:v>
                </c:pt>
                <c:pt idx="4">
                  <c:v>2.2281107406776374E-3</c:v>
                </c:pt>
                <c:pt idx="5">
                  <c:v>1.0287510508533229E-3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Mechanism'!$D$8:$D$11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3.3817424247621656E-3</c:v>
                      </c:pt>
                      <c:pt idx="1">
                        <c:v>2.2281125024296708E-3</c:v>
                      </c:pt>
                      <c:pt idx="2">
                        <c:v>1.0287510508533231E-3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Mechanism'!$B$8:$B$11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C72C-4CBA-8536-CC779A860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Mechanism'!$I$48:$I$54</c:f>
              <c:numCache>
                <c:formatCode>0.00</c:formatCode>
                <c:ptCount val="7"/>
                <c:pt idx="0">
                  <c:v>1</c:v>
                </c:pt>
                <c:pt idx="1">
                  <c:v>0.99187578500841833</c:v>
                </c:pt>
                <c:pt idx="2">
                  <c:v>0.84833162292118214</c:v>
                </c:pt>
                <c:pt idx="3">
                  <c:v>0.65393301013041216</c:v>
                </c:pt>
                <c:pt idx="4">
                  <c:v>0.43085427814221616</c:v>
                </c:pt>
                <c:pt idx="5">
                  <c:v>0.19893167036601206</c:v>
                </c:pt>
                <c:pt idx="6">
                  <c:v>0</c:v>
                </c:pt>
              </c:numCache>
            </c:numRef>
          </c:xVal>
          <c:yVal>
            <c:numRef>
              <c:f>'Yield Mechanism'!$E$48:$E$54</c:f>
              <c:numCache>
                <c:formatCode>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5.5160413375984225E-3</c:v>
                </c:pt>
                <c:pt idx="2">
                  <c:v>5.5160413375984225E-3</c:v>
                </c:pt>
                <c:pt idx="3">
                  <c:v>5.5160413375984225E-3</c:v>
                </c:pt>
                <c:pt idx="4">
                  <c:v>5.5160413375984225E-3</c:v>
                </c:pt>
                <c:pt idx="5">
                  <c:v>5.5160413375984225E-3</c:v>
                </c:pt>
                <c:pt idx="6">
                  <c:v>5.5160413375984225E-3</c:v>
                </c:pt>
                <c:pt idx="7">
                  <c:v>5.5160413375984225E-3</c:v>
                </c:pt>
                <c:pt idx="8">
                  <c:v>5.5160413375984225E-3</c:v>
                </c:pt>
                <c:pt idx="9">
                  <c:v>5.5160413375984225E-3</c:v>
                </c:pt>
                <c:pt idx="10">
                  <c:v>5.5160413375984225E-3</c:v>
                </c:pt>
                <c:pt idx="11">
                  <c:v>5.5160413375984225E-3</c:v>
                </c:pt>
                <c:pt idx="12">
                  <c:v>5.5160413375984225E-3</c:v>
                </c:pt>
                <c:pt idx="13">
                  <c:v>5.5160413375984225E-3</c:v>
                </c:pt>
                <c:pt idx="14">
                  <c:v>5.5160413375984225E-3</c:v>
                </c:pt>
                <c:pt idx="15">
                  <c:v>5.5160413375984225E-3</c:v>
                </c:pt>
                <c:pt idx="16">
                  <c:v>5.5160413375984225E-3</c:v>
                </c:pt>
                <c:pt idx="17">
                  <c:v>5.5160413375984225E-3</c:v>
                </c:pt>
                <c:pt idx="18">
                  <c:v>5.5160413375984225E-3</c:v>
                </c:pt>
                <c:pt idx="19">
                  <c:v>5.5160413375984225E-3</c:v>
                </c:pt>
                <c:pt idx="20">
                  <c:v>5.5160413375984225E-3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-100.00044566317044</c:v>
                </c:pt>
                <c:pt idx="2">
                  <c:v>-100.00044566317044</c:v>
                </c:pt>
                <c:pt idx="3">
                  <c:v>-100.00044566317044</c:v>
                </c:pt>
                <c:pt idx="4">
                  <c:v>-100.00044566317044</c:v>
                </c:pt>
                <c:pt idx="5">
                  <c:v>-100.00044566317044</c:v>
                </c:pt>
                <c:pt idx="6">
                  <c:v>-100.00044566317044</c:v>
                </c:pt>
                <c:pt idx="7">
                  <c:v>-100.00044566317044</c:v>
                </c:pt>
                <c:pt idx="8">
                  <c:v>-100.00044566317044</c:v>
                </c:pt>
                <c:pt idx="9">
                  <c:v>-100.00044566317044</c:v>
                </c:pt>
                <c:pt idx="10">
                  <c:v>-100.00044566317044</c:v>
                </c:pt>
                <c:pt idx="11">
                  <c:v>-100.00044566317044</c:v>
                </c:pt>
                <c:pt idx="12">
                  <c:v>-100.00044566317044</c:v>
                </c:pt>
                <c:pt idx="13">
                  <c:v>-100.00044566317044</c:v>
                </c:pt>
                <c:pt idx="14">
                  <c:v>-100.00044566317044</c:v>
                </c:pt>
                <c:pt idx="15">
                  <c:v>-100.00044566317044</c:v>
                </c:pt>
                <c:pt idx="16">
                  <c:v>-100.00044566317044</c:v>
                </c:pt>
                <c:pt idx="17">
                  <c:v>-100.00044566317044</c:v>
                </c:pt>
                <c:pt idx="18">
                  <c:v>-100.00044566317044</c:v>
                </c:pt>
                <c:pt idx="19">
                  <c:v>-100.00044566317044</c:v>
                </c:pt>
                <c:pt idx="20">
                  <c:v>-100.00044566317044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C-4116-A45A-26B0D3723CEB}"/>
            </c:ext>
          </c:extLst>
        </c:ser>
        <c:ser>
          <c:idx val="0"/>
          <c:order val="1"/>
          <c:tx>
            <c:v>Galli_6st_5bay_WeakSingle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'[4]Floor Displacements'!$I$4:$I$5702</c:f>
              <c:numCache>
                <c:formatCode>General</c:formatCode>
                <c:ptCount val="5699"/>
                <c:pt idx="0">
                  <c:v>2.0689300000000001E-4</c:v>
                </c:pt>
                <c:pt idx="1">
                  <c:v>2.4689299999999998E-4</c:v>
                </c:pt>
                <c:pt idx="2">
                  <c:v>2.8689299999999998E-4</c:v>
                </c:pt>
                <c:pt idx="3">
                  <c:v>3.2689299999999998E-4</c:v>
                </c:pt>
                <c:pt idx="4">
                  <c:v>3.6689300000000003E-4</c:v>
                </c:pt>
                <c:pt idx="5">
                  <c:v>4.0689300000000002E-4</c:v>
                </c:pt>
                <c:pt idx="6">
                  <c:v>4.4689300000000002E-4</c:v>
                </c:pt>
                <c:pt idx="7">
                  <c:v>4.8689300000000002E-4</c:v>
                </c:pt>
                <c:pt idx="8">
                  <c:v>5.2689299999999996E-4</c:v>
                </c:pt>
                <c:pt idx="9">
                  <c:v>5.6689299999999995E-4</c:v>
                </c:pt>
                <c:pt idx="10">
                  <c:v>6.0689299999999995E-4</c:v>
                </c:pt>
                <c:pt idx="11">
                  <c:v>6.4689299999999995E-4</c:v>
                </c:pt>
                <c:pt idx="12">
                  <c:v>6.8689300000000005E-4</c:v>
                </c:pt>
                <c:pt idx="13">
                  <c:v>7.2689300000000005E-4</c:v>
                </c:pt>
                <c:pt idx="14">
                  <c:v>7.6689300000000005E-4</c:v>
                </c:pt>
                <c:pt idx="15">
                  <c:v>8.0689300000000004E-4</c:v>
                </c:pt>
                <c:pt idx="16">
                  <c:v>8.4689300000000004E-4</c:v>
                </c:pt>
                <c:pt idx="17">
                  <c:v>8.8689300000000003E-4</c:v>
                </c:pt>
                <c:pt idx="18">
                  <c:v>9.2689300000000003E-4</c:v>
                </c:pt>
                <c:pt idx="19">
                  <c:v>9.6689300000000003E-4</c:v>
                </c:pt>
                <c:pt idx="20">
                  <c:v>1.0068900000000001E-3</c:v>
                </c:pt>
                <c:pt idx="21">
                  <c:v>1.04689E-3</c:v>
                </c:pt>
                <c:pt idx="22">
                  <c:v>1.0868900000000001E-3</c:v>
                </c:pt>
                <c:pt idx="23">
                  <c:v>1.12689E-3</c:v>
                </c:pt>
                <c:pt idx="24">
                  <c:v>1.1668900000000001E-3</c:v>
                </c:pt>
                <c:pt idx="25">
                  <c:v>1.20689E-3</c:v>
                </c:pt>
                <c:pt idx="26">
                  <c:v>1.2468900000000001E-3</c:v>
                </c:pt>
                <c:pt idx="27">
                  <c:v>1.28689E-3</c:v>
                </c:pt>
                <c:pt idx="28">
                  <c:v>1.3268900000000001E-3</c:v>
                </c:pt>
                <c:pt idx="29">
                  <c:v>1.3668899999999999E-3</c:v>
                </c:pt>
                <c:pt idx="30">
                  <c:v>1.4068900000000001E-3</c:v>
                </c:pt>
                <c:pt idx="31">
                  <c:v>1.4468899999999999E-3</c:v>
                </c:pt>
                <c:pt idx="32">
                  <c:v>1.48689E-3</c:v>
                </c:pt>
                <c:pt idx="33">
                  <c:v>1.5268899999999999E-3</c:v>
                </c:pt>
                <c:pt idx="34">
                  <c:v>1.56689E-3</c:v>
                </c:pt>
                <c:pt idx="35">
                  <c:v>1.6068899999999999E-3</c:v>
                </c:pt>
                <c:pt idx="36">
                  <c:v>1.64689E-3</c:v>
                </c:pt>
                <c:pt idx="37">
                  <c:v>1.6868899999999999E-3</c:v>
                </c:pt>
                <c:pt idx="38">
                  <c:v>1.72689E-3</c:v>
                </c:pt>
                <c:pt idx="39">
                  <c:v>1.7668899999999999E-3</c:v>
                </c:pt>
                <c:pt idx="40">
                  <c:v>1.80689E-3</c:v>
                </c:pt>
                <c:pt idx="41">
                  <c:v>1.8468899999999999E-3</c:v>
                </c:pt>
                <c:pt idx="42">
                  <c:v>1.88689E-3</c:v>
                </c:pt>
                <c:pt idx="43">
                  <c:v>1.9268899999999999E-3</c:v>
                </c:pt>
                <c:pt idx="44">
                  <c:v>1.9668899999999998E-3</c:v>
                </c:pt>
                <c:pt idx="45">
                  <c:v>2.0068899999999999E-3</c:v>
                </c:pt>
                <c:pt idx="46">
                  <c:v>2.04689E-3</c:v>
                </c:pt>
                <c:pt idx="47">
                  <c:v>2.0868900000000001E-3</c:v>
                </c:pt>
                <c:pt idx="48">
                  <c:v>2.1268900000000002E-3</c:v>
                </c:pt>
                <c:pt idx="49">
                  <c:v>2.1668899999999999E-3</c:v>
                </c:pt>
                <c:pt idx="50">
                  <c:v>2.20689E-3</c:v>
                </c:pt>
                <c:pt idx="51">
                  <c:v>2.2468900000000001E-3</c:v>
                </c:pt>
                <c:pt idx="52">
                  <c:v>2.2868900000000002E-3</c:v>
                </c:pt>
                <c:pt idx="53">
                  <c:v>2.3268899999999999E-3</c:v>
                </c:pt>
                <c:pt idx="54">
                  <c:v>2.36689E-3</c:v>
                </c:pt>
                <c:pt idx="55">
                  <c:v>2.4068900000000001E-3</c:v>
                </c:pt>
                <c:pt idx="56">
                  <c:v>2.4468900000000002E-3</c:v>
                </c:pt>
                <c:pt idx="57">
                  <c:v>2.4868899999999998E-3</c:v>
                </c:pt>
                <c:pt idx="58">
                  <c:v>2.52689E-3</c:v>
                </c:pt>
                <c:pt idx="59">
                  <c:v>2.5668900000000001E-3</c:v>
                </c:pt>
                <c:pt idx="60">
                  <c:v>2.6068900000000002E-3</c:v>
                </c:pt>
                <c:pt idx="61">
                  <c:v>2.6468899999999998E-3</c:v>
                </c:pt>
                <c:pt idx="62">
                  <c:v>2.6868899999999999E-3</c:v>
                </c:pt>
                <c:pt idx="63">
                  <c:v>2.72689E-3</c:v>
                </c:pt>
                <c:pt idx="64">
                  <c:v>2.7668900000000001E-3</c:v>
                </c:pt>
                <c:pt idx="65">
                  <c:v>2.8068899999999998E-3</c:v>
                </c:pt>
                <c:pt idx="66">
                  <c:v>2.8468899999999999E-3</c:v>
                </c:pt>
                <c:pt idx="67">
                  <c:v>2.88689E-3</c:v>
                </c:pt>
                <c:pt idx="68">
                  <c:v>2.9268900000000001E-3</c:v>
                </c:pt>
                <c:pt idx="69">
                  <c:v>2.9668899999999998E-3</c:v>
                </c:pt>
                <c:pt idx="70">
                  <c:v>3.0068899999999999E-3</c:v>
                </c:pt>
                <c:pt idx="71">
                  <c:v>3.04689E-3</c:v>
                </c:pt>
                <c:pt idx="72">
                  <c:v>3.0868900000000001E-3</c:v>
                </c:pt>
                <c:pt idx="73">
                  <c:v>3.1268899999999998E-3</c:v>
                </c:pt>
                <c:pt idx="74">
                  <c:v>3.1668899999999999E-3</c:v>
                </c:pt>
                <c:pt idx="75">
                  <c:v>3.20689E-3</c:v>
                </c:pt>
                <c:pt idx="76">
                  <c:v>3.2468900000000001E-3</c:v>
                </c:pt>
                <c:pt idx="77">
                  <c:v>3.2868900000000002E-3</c:v>
                </c:pt>
                <c:pt idx="78">
                  <c:v>3.3268899999999999E-3</c:v>
                </c:pt>
                <c:pt idx="79">
                  <c:v>3.36689E-3</c:v>
                </c:pt>
                <c:pt idx="80">
                  <c:v>3.4068900000000001E-3</c:v>
                </c:pt>
                <c:pt idx="81">
                  <c:v>3.4468900000000002E-3</c:v>
                </c:pt>
                <c:pt idx="82">
                  <c:v>3.4868899999999999E-3</c:v>
                </c:pt>
                <c:pt idx="83">
                  <c:v>3.52689E-3</c:v>
                </c:pt>
                <c:pt idx="84">
                  <c:v>3.5668900000000001E-3</c:v>
                </c:pt>
                <c:pt idx="85">
                  <c:v>3.6068900000000002E-3</c:v>
                </c:pt>
                <c:pt idx="86">
                  <c:v>3.6468899999999999E-3</c:v>
                </c:pt>
                <c:pt idx="87">
                  <c:v>3.68689E-3</c:v>
                </c:pt>
                <c:pt idx="88">
                  <c:v>3.7268900000000001E-3</c:v>
                </c:pt>
                <c:pt idx="89">
                  <c:v>3.7668900000000002E-3</c:v>
                </c:pt>
                <c:pt idx="90">
                  <c:v>3.8068899999999998E-3</c:v>
                </c:pt>
                <c:pt idx="91">
                  <c:v>3.8468899999999999E-3</c:v>
                </c:pt>
                <c:pt idx="92">
                  <c:v>3.88689E-3</c:v>
                </c:pt>
                <c:pt idx="93">
                  <c:v>3.9268899999999997E-3</c:v>
                </c:pt>
                <c:pt idx="94">
                  <c:v>3.9668899999999998E-3</c:v>
                </c:pt>
                <c:pt idx="95">
                  <c:v>4.0068899999999999E-3</c:v>
                </c:pt>
                <c:pt idx="96">
                  <c:v>4.04689E-3</c:v>
                </c:pt>
                <c:pt idx="97">
                  <c:v>4.0868900000000001E-3</c:v>
                </c:pt>
                <c:pt idx="98">
                  <c:v>4.1268900000000002E-3</c:v>
                </c:pt>
                <c:pt idx="99">
                  <c:v>4.1668900000000004E-3</c:v>
                </c:pt>
                <c:pt idx="100">
                  <c:v>4.2068899999999996E-3</c:v>
                </c:pt>
                <c:pt idx="101">
                  <c:v>4.2468899999999997E-3</c:v>
                </c:pt>
                <c:pt idx="102">
                  <c:v>4.2868899999999998E-3</c:v>
                </c:pt>
                <c:pt idx="103">
                  <c:v>4.3268899999999999E-3</c:v>
                </c:pt>
                <c:pt idx="104">
                  <c:v>4.36689E-3</c:v>
                </c:pt>
                <c:pt idx="105">
                  <c:v>4.4068900000000001E-3</c:v>
                </c:pt>
                <c:pt idx="106">
                  <c:v>4.4468900000000002E-3</c:v>
                </c:pt>
                <c:pt idx="107">
                  <c:v>4.4868900000000003E-3</c:v>
                </c:pt>
                <c:pt idx="108">
                  <c:v>4.5268900000000004E-3</c:v>
                </c:pt>
                <c:pt idx="109">
                  <c:v>4.5668899999999997E-3</c:v>
                </c:pt>
                <c:pt idx="110">
                  <c:v>4.6068899999999998E-3</c:v>
                </c:pt>
                <c:pt idx="111">
                  <c:v>4.6468899999999999E-3</c:v>
                </c:pt>
                <c:pt idx="112">
                  <c:v>4.68689E-3</c:v>
                </c:pt>
                <c:pt idx="113">
                  <c:v>4.7268900000000001E-3</c:v>
                </c:pt>
                <c:pt idx="114">
                  <c:v>4.7668900000000002E-3</c:v>
                </c:pt>
                <c:pt idx="115">
                  <c:v>4.8068900000000003E-3</c:v>
                </c:pt>
                <c:pt idx="116">
                  <c:v>4.8468900000000004E-3</c:v>
                </c:pt>
                <c:pt idx="117">
                  <c:v>4.8868899999999996E-3</c:v>
                </c:pt>
                <c:pt idx="118">
                  <c:v>4.9268899999999997E-3</c:v>
                </c:pt>
                <c:pt idx="119">
                  <c:v>4.9668899999999998E-3</c:v>
                </c:pt>
                <c:pt idx="120">
                  <c:v>5.00689E-3</c:v>
                </c:pt>
                <c:pt idx="121">
                  <c:v>5.0468900000000001E-3</c:v>
                </c:pt>
                <c:pt idx="122">
                  <c:v>5.0868900000000002E-3</c:v>
                </c:pt>
                <c:pt idx="123">
                  <c:v>5.1268900000000003E-3</c:v>
                </c:pt>
                <c:pt idx="124">
                  <c:v>5.1668900000000004E-3</c:v>
                </c:pt>
                <c:pt idx="125">
                  <c:v>5.2068899999999996E-3</c:v>
                </c:pt>
                <c:pt idx="126">
                  <c:v>5.2468899999999997E-3</c:v>
                </c:pt>
                <c:pt idx="127">
                  <c:v>5.2868899999999998E-3</c:v>
                </c:pt>
                <c:pt idx="128">
                  <c:v>5.3268899999999999E-3</c:v>
                </c:pt>
                <c:pt idx="129">
                  <c:v>5.36689E-3</c:v>
                </c:pt>
                <c:pt idx="130">
                  <c:v>5.4068900000000001E-3</c:v>
                </c:pt>
                <c:pt idx="131">
                  <c:v>5.4468900000000002E-3</c:v>
                </c:pt>
                <c:pt idx="132">
                  <c:v>5.4868900000000003E-3</c:v>
                </c:pt>
                <c:pt idx="133">
                  <c:v>5.5268899999999996E-3</c:v>
                </c:pt>
                <c:pt idx="134">
                  <c:v>5.5668899999999997E-3</c:v>
                </c:pt>
                <c:pt idx="135">
                  <c:v>5.6068899999999998E-3</c:v>
                </c:pt>
                <c:pt idx="136">
                  <c:v>5.6468899999999999E-3</c:v>
                </c:pt>
                <c:pt idx="137">
                  <c:v>5.68689E-3</c:v>
                </c:pt>
                <c:pt idx="138">
                  <c:v>5.7268900000000001E-3</c:v>
                </c:pt>
                <c:pt idx="139">
                  <c:v>5.7668900000000002E-3</c:v>
                </c:pt>
                <c:pt idx="140">
                  <c:v>5.8068900000000003E-3</c:v>
                </c:pt>
                <c:pt idx="141">
                  <c:v>5.8468900000000004E-3</c:v>
                </c:pt>
                <c:pt idx="142">
                  <c:v>5.8868899999999997E-3</c:v>
                </c:pt>
                <c:pt idx="143">
                  <c:v>5.9268899999999998E-3</c:v>
                </c:pt>
                <c:pt idx="144">
                  <c:v>5.9668899999999999E-3</c:v>
                </c:pt>
                <c:pt idx="145">
                  <c:v>6.00689E-3</c:v>
                </c:pt>
                <c:pt idx="146">
                  <c:v>6.0468900000000001E-3</c:v>
                </c:pt>
                <c:pt idx="147">
                  <c:v>6.0868900000000002E-3</c:v>
                </c:pt>
                <c:pt idx="148">
                  <c:v>6.1268900000000003E-3</c:v>
                </c:pt>
                <c:pt idx="149">
                  <c:v>6.1668900000000004E-3</c:v>
                </c:pt>
                <c:pt idx="150">
                  <c:v>6.2068899999999996E-3</c:v>
                </c:pt>
                <c:pt idx="151">
                  <c:v>6.2468899999999997E-3</c:v>
                </c:pt>
                <c:pt idx="152">
                  <c:v>6.2868899999999998E-3</c:v>
                </c:pt>
                <c:pt idx="153">
                  <c:v>6.3268899999999999E-3</c:v>
                </c:pt>
                <c:pt idx="154">
                  <c:v>6.36689E-3</c:v>
                </c:pt>
                <c:pt idx="155">
                  <c:v>6.4068900000000002E-3</c:v>
                </c:pt>
                <c:pt idx="156">
                  <c:v>6.4468900000000003E-3</c:v>
                </c:pt>
                <c:pt idx="157">
                  <c:v>6.4868900000000004E-3</c:v>
                </c:pt>
                <c:pt idx="158">
                  <c:v>6.5268899999999996E-3</c:v>
                </c:pt>
                <c:pt idx="159">
                  <c:v>6.5668899999999997E-3</c:v>
                </c:pt>
                <c:pt idx="160">
                  <c:v>6.6068899999999998E-3</c:v>
                </c:pt>
                <c:pt idx="161">
                  <c:v>6.6468899999999999E-3</c:v>
                </c:pt>
                <c:pt idx="162">
                  <c:v>6.68689E-3</c:v>
                </c:pt>
                <c:pt idx="163">
                  <c:v>6.7268900000000001E-3</c:v>
                </c:pt>
                <c:pt idx="164">
                  <c:v>6.7668900000000002E-3</c:v>
                </c:pt>
                <c:pt idx="165">
                  <c:v>6.8068900000000003E-3</c:v>
                </c:pt>
                <c:pt idx="166">
                  <c:v>6.8468899999999996E-3</c:v>
                </c:pt>
                <c:pt idx="167">
                  <c:v>6.8868899999999997E-3</c:v>
                </c:pt>
                <c:pt idx="168">
                  <c:v>6.9268899999999998E-3</c:v>
                </c:pt>
                <c:pt idx="169">
                  <c:v>6.9668899999999999E-3</c:v>
                </c:pt>
                <c:pt idx="170">
                  <c:v>7.00689E-3</c:v>
                </c:pt>
                <c:pt idx="171">
                  <c:v>7.0468900000000001E-3</c:v>
                </c:pt>
                <c:pt idx="172">
                  <c:v>7.0868900000000002E-3</c:v>
                </c:pt>
                <c:pt idx="173">
                  <c:v>7.1268900000000003E-3</c:v>
                </c:pt>
                <c:pt idx="174">
                  <c:v>7.1668900000000004E-3</c:v>
                </c:pt>
                <c:pt idx="175">
                  <c:v>7.2068899999999997E-3</c:v>
                </c:pt>
                <c:pt idx="176">
                  <c:v>7.2468899999999998E-3</c:v>
                </c:pt>
                <c:pt idx="177">
                  <c:v>7.2868899999999999E-3</c:v>
                </c:pt>
                <c:pt idx="178">
                  <c:v>7.32689E-3</c:v>
                </c:pt>
                <c:pt idx="179">
                  <c:v>7.3668900000000001E-3</c:v>
                </c:pt>
                <c:pt idx="180">
                  <c:v>7.4068900000000002E-3</c:v>
                </c:pt>
                <c:pt idx="181">
                  <c:v>7.4468900000000003E-3</c:v>
                </c:pt>
                <c:pt idx="182">
                  <c:v>7.4868900000000004E-3</c:v>
                </c:pt>
                <c:pt idx="183">
                  <c:v>7.5268899999999996E-3</c:v>
                </c:pt>
                <c:pt idx="184">
                  <c:v>7.5668899999999997E-3</c:v>
                </c:pt>
                <c:pt idx="185">
                  <c:v>7.6068899999999998E-3</c:v>
                </c:pt>
                <c:pt idx="186">
                  <c:v>7.6468899999999999E-3</c:v>
                </c:pt>
                <c:pt idx="187">
                  <c:v>7.68689E-3</c:v>
                </c:pt>
                <c:pt idx="188">
                  <c:v>7.7268900000000001E-3</c:v>
                </c:pt>
                <c:pt idx="189">
                  <c:v>7.7668900000000003E-3</c:v>
                </c:pt>
                <c:pt idx="190">
                  <c:v>7.8068900000000004E-3</c:v>
                </c:pt>
                <c:pt idx="191">
                  <c:v>7.8468900000000005E-3</c:v>
                </c:pt>
                <c:pt idx="192">
                  <c:v>7.8868900000000006E-3</c:v>
                </c:pt>
                <c:pt idx="193">
                  <c:v>7.9268900000000007E-3</c:v>
                </c:pt>
                <c:pt idx="194">
                  <c:v>7.9668900000000008E-3</c:v>
                </c:pt>
                <c:pt idx="195">
                  <c:v>8.0068899999999991E-3</c:v>
                </c:pt>
                <c:pt idx="196">
                  <c:v>8.0468899999999993E-3</c:v>
                </c:pt>
                <c:pt idx="197">
                  <c:v>8.0868899999999994E-3</c:v>
                </c:pt>
                <c:pt idx="198">
                  <c:v>8.1268899999999995E-3</c:v>
                </c:pt>
                <c:pt idx="199">
                  <c:v>8.1668899999999996E-3</c:v>
                </c:pt>
                <c:pt idx="200">
                  <c:v>8.2068899999999997E-3</c:v>
                </c:pt>
                <c:pt idx="201">
                  <c:v>8.2468899999999998E-3</c:v>
                </c:pt>
                <c:pt idx="202">
                  <c:v>8.2868899999999999E-3</c:v>
                </c:pt>
                <c:pt idx="203">
                  <c:v>8.32689E-3</c:v>
                </c:pt>
                <c:pt idx="204">
                  <c:v>8.3668900000000001E-3</c:v>
                </c:pt>
                <c:pt idx="205">
                  <c:v>8.4068900000000002E-3</c:v>
                </c:pt>
                <c:pt idx="206">
                  <c:v>8.4468900000000003E-3</c:v>
                </c:pt>
                <c:pt idx="207">
                  <c:v>8.4868900000000004E-3</c:v>
                </c:pt>
                <c:pt idx="208">
                  <c:v>8.5268900000000005E-3</c:v>
                </c:pt>
                <c:pt idx="209">
                  <c:v>8.5668900000000006E-3</c:v>
                </c:pt>
                <c:pt idx="210">
                  <c:v>8.6068900000000007E-3</c:v>
                </c:pt>
                <c:pt idx="211">
                  <c:v>8.6468900000000008E-3</c:v>
                </c:pt>
                <c:pt idx="212">
                  <c:v>8.6868899999999992E-3</c:v>
                </c:pt>
                <c:pt idx="213">
                  <c:v>8.7268899999999993E-3</c:v>
                </c:pt>
                <c:pt idx="214">
                  <c:v>8.7668899999999994E-3</c:v>
                </c:pt>
                <c:pt idx="215">
                  <c:v>8.8068899999999995E-3</c:v>
                </c:pt>
                <c:pt idx="216">
                  <c:v>8.8468899999999996E-3</c:v>
                </c:pt>
                <c:pt idx="217">
                  <c:v>8.8868899999999997E-3</c:v>
                </c:pt>
                <c:pt idx="218">
                  <c:v>8.9268899999999998E-3</c:v>
                </c:pt>
                <c:pt idx="219">
                  <c:v>8.9668899999999999E-3</c:v>
                </c:pt>
                <c:pt idx="220">
                  <c:v>9.00689E-3</c:v>
                </c:pt>
                <c:pt idx="221">
                  <c:v>9.0468900000000001E-3</c:v>
                </c:pt>
                <c:pt idx="222">
                  <c:v>9.0868900000000002E-3</c:v>
                </c:pt>
                <c:pt idx="223">
                  <c:v>9.1268900000000003E-3</c:v>
                </c:pt>
                <c:pt idx="224">
                  <c:v>9.1668900000000005E-3</c:v>
                </c:pt>
                <c:pt idx="225">
                  <c:v>9.2068900000000006E-3</c:v>
                </c:pt>
                <c:pt idx="226">
                  <c:v>9.2468900000000007E-3</c:v>
                </c:pt>
                <c:pt idx="227">
                  <c:v>9.2868900000000008E-3</c:v>
                </c:pt>
                <c:pt idx="228">
                  <c:v>9.3268899999999991E-3</c:v>
                </c:pt>
                <c:pt idx="229">
                  <c:v>9.3668899999999992E-3</c:v>
                </c:pt>
                <c:pt idx="230">
                  <c:v>9.4068899999999993E-3</c:v>
                </c:pt>
                <c:pt idx="231">
                  <c:v>9.4468899999999995E-3</c:v>
                </c:pt>
                <c:pt idx="232">
                  <c:v>9.4868899999999996E-3</c:v>
                </c:pt>
                <c:pt idx="233">
                  <c:v>9.5268899999999997E-3</c:v>
                </c:pt>
                <c:pt idx="234">
                  <c:v>9.5668899999999998E-3</c:v>
                </c:pt>
                <c:pt idx="235">
                  <c:v>9.6068899999999999E-3</c:v>
                </c:pt>
                <c:pt idx="236">
                  <c:v>9.64689E-3</c:v>
                </c:pt>
                <c:pt idx="237">
                  <c:v>9.6868900000000001E-3</c:v>
                </c:pt>
                <c:pt idx="238">
                  <c:v>9.7268900000000002E-3</c:v>
                </c:pt>
                <c:pt idx="239">
                  <c:v>9.7668900000000003E-3</c:v>
                </c:pt>
                <c:pt idx="240">
                  <c:v>9.8068900000000004E-3</c:v>
                </c:pt>
                <c:pt idx="241">
                  <c:v>9.8468900000000005E-3</c:v>
                </c:pt>
                <c:pt idx="242">
                  <c:v>9.8868900000000006E-3</c:v>
                </c:pt>
                <c:pt idx="243">
                  <c:v>9.9268900000000007E-3</c:v>
                </c:pt>
                <c:pt idx="244">
                  <c:v>9.9668900000000008E-3</c:v>
                </c:pt>
                <c:pt idx="245">
                  <c:v>1.0006900000000001E-2</c:v>
                </c:pt>
                <c:pt idx="246">
                  <c:v>1.0046899999999999E-2</c:v>
                </c:pt>
                <c:pt idx="247">
                  <c:v>1.0086899999999999E-2</c:v>
                </c:pt>
                <c:pt idx="248">
                  <c:v>1.0126899999999999E-2</c:v>
                </c:pt>
                <c:pt idx="249">
                  <c:v>1.01669E-2</c:v>
                </c:pt>
                <c:pt idx="250">
                  <c:v>1.02069E-2</c:v>
                </c:pt>
                <c:pt idx="251">
                  <c:v>1.02469E-2</c:v>
                </c:pt>
                <c:pt idx="252">
                  <c:v>1.02869E-2</c:v>
                </c:pt>
                <c:pt idx="253">
                  <c:v>1.03269E-2</c:v>
                </c:pt>
                <c:pt idx="254">
                  <c:v>1.03669E-2</c:v>
                </c:pt>
                <c:pt idx="255">
                  <c:v>1.04069E-2</c:v>
                </c:pt>
                <c:pt idx="256">
                  <c:v>1.04469E-2</c:v>
                </c:pt>
                <c:pt idx="257">
                  <c:v>1.04869E-2</c:v>
                </c:pt>
                <c:pt idx="258">
                  <c:v>1.05269E-2</c:v>
                </c:pt>
                <c:pt idx="259">
                  <c:v>1.0566900000000001E-2</c:v>
                </c:pt>
                <c:pt idx="260">
                  <c:v>1.0606900000000001E-2</c:v>
                </c:pt>
                <c:pt idx="261">
                  <c:v>1.0646900000000001E-2</c:v>
                </c:pt>
                <c:pt idx="262">
                  <c:v>1.0686899999999999E-2</c:v>
                </c:pt>
                <c:pt idx="263">
                  <c:v>1.0726899999999999E-2</c:v>
                </c:pt>
                <c:pt idx="264">
                  <c:v>1.0766899999999999E-2</c:v>
                </c:pt>
                <c:pt idx="265">
                  <c:v>1.0806899999999999E-2</c:v>
                </c:pt>
                <c:pt idx="266">
                  <c:v>1.08469E-2</c:v>
                </c:pt>
                <c:pt idx="267">
                  <c:v>1.08869E-2</c:v>
                </c:pt>
                <c:pt idx="268">
                  <c:v>1.09269E-2</c:v>
                </c:pt>
                <c:pt idx="269">
                  <c:v>1.09669E-2</c:v>
                </c:pt>
                <c:pt idx="270">
                  <c:v>1.10069E-2</c:v>
                </c:pt>
                <c:pt idx="271">
                  <c:v>1.10469E-2</c:v>
                </c:pt>
                <c:pt idx="272">
                  <c:v>1.10869E-2</c:v>
                </c:pt>
                <c:pt idx="273">
                  <c:v>1.11269E-2</c:v>
                </c:pt>
                <c:pt idx="274">
                  <c:v>1.11669E-2</c:v>
                </c:pt>
                <c:pt idx="275">
                  <c:v>1.1206900000000001E-2</c:v>
                </c:pt>
                <c:pt idx="276">
                  <c:v>1.1246900000000001E-2</c:v>
                </c:pt>
                <c:pt idx="277">
                  <c:v>1.1286900000000001E-2</c:v>
                </c:pt>
                <c:pt idx="278">
                  <c:v>1.1326900000000001E-2</c:v>
                </c:pt>
                <c:pt idx="279">
                  <c:v>1.1366899999999999E-2</c:v>
                </c:pt>
                <c:pt idx="280">
                  <c:v>1.1406899999999999E-2</c:v>
                </c:pt>
                <c:pt idx="281">
                  <c:v>1.1446899999999999E-2</c:v>
                </c:pt>
                <c:pt idx="282">
                  <c:v>1.14869E-2</c:v>
                </c:pt>
                <c:pt idx="283">
                  <c:v>1.15269E-2</c:v>
                </c:pt>
                <c:pt idx="284">
                  <c:v>1.15669E-2</c:v>
                </c:pt>
                <c:pt idx="285">
                  <c:v>1.16069E-2</c:v>
                </c:pt>
                <c:pt idx="286">
                  <c:v>1.16469E-2</c:v>
                </c:pt>
                <c:pt idx="287">
                  <c:v>1.16869E-2</c:v>
                </c:pt>
                <c:pt idx="288">
                  <c:v>1.17269E-2</c:v>
                </c:pt>
                <c:pt idx="289">
                  <c:v>1.17669E-2</c:v>
                </c:pt>
                <c:pt idx="290">
                  <c:v>1.18069E-2</c:v>
                </c:pt>
                <c:pt idx="291">
                  <c:v>1.18469E-2</c:v>
                </c:pt>
                <c:pt idx="292">
                  <c:v>1.1886900000000001E-2</c:v>
                </c:pt>
                <c:pt idx="293">
                  <c:v>1.1926900000000001E-2</c:v>
                </c:pt>
                <c:pt idx="294">
                  <c:v>1.1966900000000001E-2</c:v>
                </c:pt>
                <c:pt idx="295">
                  <c:v>1.2006899999999999E-2</c:v>
                </c:pt>
                <c:pt idx="296">
                  <c:v>1.2046899999999999E-2</c:v>
                </c:pt>
                <c:pt idx="297">
                  <c:v>1.2086899999999999E-2</c:v>
                </c:pt>
                <c:pt idx="298">
                  <c:v>1.2126899999999999E-2</c:v>
                </c:pt>
                <c:pt idx="299">
                  <c:v>1.21669E-2</c:v>
                </c:pt>
                <c:pt idx="300">
                  <c:v>1.22069E-2</c:v>
                </c:pt>
                <c:pt idx="301">
                  <c:v>1.22469E-2</c:v>
                </c:pt>
                <c:pt idx="302">
                  <c:v>1.22869E-2</c:v>
                </c:pt>
                <c:pt idx="303">
                  <c:v>1.23269E-2</c:v>
                </c:pt>
                <c:pt idx="304">
                  <c:v>1.23669E-2</c:v>
                </c:pt>
                <c:pt idx="305">
                  <c:v>1.24069E-2</c:v>
                </c:pt>
                <c:pt idx="306">
                  <c:v>1.24469E-2</c:v>
                </c:pt>
                <c:pt idx="307">
                  <c:v>1.24869E-2</c:v>
                </c:pt>
                <c:pt idx="308">
                  <c:v>1.2526900000000001E-2</c:v>
                </c:pt>
                <c:pt idx="309">
                  <c:v>1.2566900000000001E-2</c:v>
                </c:pt>
                <c:pt idx="310">
                  <c:v>1.2606900000000001E-2</c:v>
                </c:pt>
                <c:pt idx="311">
                  <c:v>1.2646900000000001E-2</c:v>
                </c:pt>
                <c:pt idx="312">
                  <c:v>1.2686899999999999E-2</c:v>
                </c:pt>
                <c:pt idx="313">
                  <c:v>1.2726899999999999E-2</c:v>
                </c:pt>
                <c:pt idx="314">
                  <c:v>1.2766899999999999E-2</c:v>
                </c:pt>
                <c:pt idx="315">
                  <c:v>1.28069E-2</c:v>
                </c:pt>
                <c:pt idx="316">
                  <c:v>1.28469E-2</c:v>
                </c:pt>
                <c:pt idx="317">
                  <c:v>1.28869E-2</c:v>
                </c:pt>
                <c:pt idx="318">
                  <c:v>1.29269E-2</c:v>
                </c:pt>
                <c:pt idx="319">
                  <c:v>1.29669E-2</c:v>
                </c:pt>
                <c:pt idx="320">
                  <c:v>1.30069E-2</c:v>
                </c:pt>
                <c:pt idx="321">
                  <c:v>1.30469E-2</c:v>
                </c:pt>
                <c:pt idx="322">
                  <c:v>1.30869E-2</c:v>
                </c:pt>
                <c:pt idx="323">
                  <c:v>1.31269E-2</c:v>
                </c:pt>
                <c:pt idx="324">
                  <c:v>1.31669E-2</c:v>
                </c:pt>
                <c:pt idx="325">
                  <c:v>1.3206900000000001E-2</c:v>
                </c:pt>
                <c:pt idx="326">
                  <c:v>1.3246900000000001E-2</c:v>
                </c:pt>
                <c:pt idx="327">
                  <c:v>1.3286900000000001E-2</c:v>
                </c:pt>
                <c:pt idx="328">
                  <c:v>1.3326899999999999E-2</c:v>
                </c:pt>
                <c:pt idx="329">
                  <c:v>1.3366899999999999E-2</c:v>
                </c:pt>
                <c:pt idx="330">
                  <c:v>1.3406899999999999E-2</c:v>
                </c:pt>
                <c:pt idx="331">
                  <c:v>1.3446899999999999E-2</c:v>
                </c:pt>
                <c:pt idx="332">
                  <c:v>1.34869E-2</c:v>
                </c:pt>
                <c:pt idx="333">
                  <c:v>1.35269E-2</c:v>
                </c:pt>
                <c:pt idx="334">
                  <c:v>1.35669E-2</c:v>
                </c:pt>
                <c:pt idx="335">
                  <c:v>1.36069E-2</c:v>
                </c:pt>
                <c:pt idx="336">
                  <c:v>1.36469E-2</c:v>
                </c:pt>
                <c:pt idx="337">
                  <c:v>1.36869E-2</c:v>
                </c:pt>
                <c:pt idx="338">
                  <c:v>1.37269E-2</c:v>
                </c:pt>
                <c:pt idx="339">
                  <c:v>1.37669E-2</c:v>
                </c:pt>
                <c:pt idx="340">
                  <c:v>1.38069E-2</c:v>
                </c:pt>
                <c:pt idx="341">
                  <c:v>1.3846900000000001E-2</c:v>
                </c:pt>
                <c:pt idx="342">
                  <c:v>1.3886900000000001E-2</c:v>
                </c:pt>
                <c:pt idx="343">
                  <c:v>1.3926900000000001E-2</c:v>
                </c:pt>
                <c:pt idx="344">
                  <c:v>1.3966900000000001E-2</c:v>
                </c:pt>
                <c:pt idx="345">
                  <c:v>1.4006899999999999E-2</c:v>
                </c:pt>
                <c:pt idx="346">
                  <c:v>1.4046899999999999E-2</c:v>
                </c:pt>
                <c:pt idx="347">
                  <c:v>1.4086899999999999E-2</c:v>
                </c:pt>
                <c:pt idx="348">
                  <c:v>1.41269E-2</c:v>
                </c:pt>
                <c:pt idx="349">
                  <c:v>1.41669E-2</c:v>
                </c:pt>
                <c:pt idx="350">
                  <c:v>1.42069E-2</c:v>
                </c:pt>
                <c:pt idx="351">
                  <c:v>1.42469E-2</c:v>
                </c:pt>
                <c:pt idx="352">
                  <c:v>1.42869E-2</c:v>
                </c:pt>
                <c:pt idx="353">
                  <c:v>1.43269E-2</c:v>
                </c:pt>
                <c:pt idx="354">
                  <c:v>1.43669E-2</c:v>
                </c:pt>
                <c:pt idx="355">
                  <c:v>1.44069E-2</c:v>
                </c:pt>
                <c:pt idx="356">
                  <c:v>1.44469E-2</c:v>
                </c:pt>
                <c:pt idx="357">
                  <c:v>1.44869E-2</c:v>
                </c:pt>
                <c:pt idx="358">
                  <c:v>1.4526900000000001E-2</c:v>
                </c:pt>
                <c:pt idx="359">
                  <c:v>1.4566900000000001E-2</c:v>
                </c:pt>
                <c:pt idx="360">
                  <c:v>1.4606900000000001E-2</c:v>
                </c:pt>
                <c:pt idx="361">
                  <c:v>1.4646899999999999E-2</c:v>
                </c:pt>
                <c:pt idx="362">
                  <c:v>1.4686899999999999E-2</c:v>
                </c:pt>
                <c:pt idx="363">
                  <c:v>1.4726899999999999E-2</c:v>
                </c:pt>
                <c:pt idx="364">
                  <c:v>1.4766899999999999E-2</c:v>
                </c:pt>
                <c:pt idx="365">
                  <c:v>1.48069E-2</c:v>
                </c:pt>
                <c:pt idx="366">
                  <c:v>1.48469E-2</c:v>
                </c:pt>
                <c:pt idx="367">
                  <c:v>1.48869E-2</c:v>
                </c:pt>
                <c:pt idx="368">
                  <c:v>1.49269E-2</c:v>
                </c:pt>
                <c:pt idx="369">
                  <c:v>1.49669E-2</c:v>
                </c:pt>
                <c:pt idx="370">
                  <c:v>1.50069E-2</c:v>
                </c:pt>
                <c:pt idx="371">
                  <c:v>1.50469E-2</c:v>
                </c:pt>
                <c:pt idx="372">
                  <c:v>1.50869E-2</c:v>
                </c:pt>
                <c:pt idx="373">
                  <c:v>1.51269E-2</c:v>
                </c:pt>
                <c:pt idx="374">
                  <c:v>1.5166900000000001E-2</c:v>
                </c:pt>
                <c:pt idx="375">
                  <c:v>1.5206900000000001E-2</c:v>
                </c:pt>
                <c:pt idx="376">
                  <c:v>1.5246900000000001E-2</c:v>
                </c:pt>
                <c:pt idx="377">
                  <c:v>1.5286900000000001E-2</c:v>
                </c:pt>
                <c:pt idx="378">
                  <c:v>1.5326899999999999E-2</c:v>
                </c:pt>
                <c:pt idx="379">
                  <c:v>1.5366899999999999E-2</c:v>
                </c:pt>
                <c:pt idx="380">
                  <c:v>1.5406899999999999E-2</c:v>
                </c:pt>
                <c:pt idx="381">
                  <c:v>1.54469E-2</c:v>
                </c:pt>
                <c:pt idx="382">
                  <c:v>1.54869E-2</c:v>
                </c:pt>
                <c:pt idx="383">
                  <c:v>1.55269E-2</c:v>
                </c:pt>
                <c:pt idx="384">
                  <c:v>1.55669E-2</c:v>
                </c:pt>
                <c:pt idx="385">
                  <c:v>1.56069E-2</c:v>
                </c:pt>
                <c:pt idx="386">
                  <c:v>1.5646899999999998E-2</c:v>
                </c:pt>
                <c:pt idx="387">
                  <c:v>1.56869E-2</c:v>
                </c:pt>
                <c:pt idx="388">
                  <c:v>1.5726899999999999E-2</c:v>
                </c:pt>
                <c:pt idx="389">
                  <c:v>1.57669E-2</c:v>
                </c:pt>
                <c:pt idx="390">
                  <c:v>1.5806899999999999E-2</c:v>
                </c:pt>
                <c:pt idx="391">
                  <c:v>1.5846900000000001E-2</c:v>
                </c:pt>
                <c:pt idx="392">
                  <c:v>1.5886899999999999E-2</c:v>
                </c:pt>
                <c:pt idx="393">
                  <c:v>1.5926900000000001E-2</c:v>
                </c:pt>
                <c:pt idx="394">
                  <c:v>1.5966899999999999E-2</c:v>
                </c:pt>
                <c:pt idx="395">
                  <c:v>1.6006900000000001E-2</c:v>
                </c:pt>
                <c:pt idx="396">
                  <c:v>1.6046899999999999E-2</c:v>
                </c:pt>
                <c:pt idx="397">
                  <c:v>1.6086900000000001E-2</c:v>
                </c:pt>
                <c:pt idx="398">
                  <c:v>1.61269E-2</c:v>
                </c:pt>
                <c:pt idx="399">
                  <c:v>1.6166900000000001E-2</c:v>
                </c:pt>
                <c:pt idx="400">
                  <c:v>1.62069E-2</c:v>
                </c:pt>
                <c:pt idx="401">
                  <c:v>1.6246900000000002E-2</c:v>
                </c:pt>
                <c:pt idx="402">
                  <c:v>1.62869E-2</c:v>
                </c:pt>
                <c:pt idx="403">
                  <c:v>1.6326899999999998E-2</c:v>
                </c:pt>
                <c:pt idx="404">
                  <c:v>1.63669E-2</c:v>
                </c:pt>
                <c:pt idx="405">
                  <c:v>1.6406899999999999E-2</c:v>
                </c:pt>
                <c:pt idx="406">
                  <c:v>1.64469E-2</c:v>
                </c:pt>
                <c:pt idx="407">
                  <c:v>1.6486899999999999E-2</c:v>
                </c:pt>
                <c:pt idx="408">
                  <c:v>1.6526900000000001E-2</c:v>
                </c:pt>
                <c:pt idx="409">
                  <c:v>1.6566899999999999E-2</c:v>
                </c:pt>
                <c:pt idx="410">
                  <c:v>1.6606900000000001E-2</c:v>
                </c:pt>
                <c:pt idx="411">
                  <c:v>1.6646899999999999E-2</c:v>
                </c:pt>
                <c:pt idx="412">
                  <c:v>1.6686900000000001E-2</c:v>
                </c:pt>
                <c:pt idx="413">
                  <c:v>1.6726899999999999E-2</c:v>
                </c:pt>
                <c:pt idx="414">
                  <c:v>1.6766900000000001E-2</c:v>
                </c:pt>
                <c:pt idx="415">
                  <c:v>1.68069E-2</c:v>
                </c:pt>
                <c:pt idx="416">
                  <c:v>1.6846900000000001E-2</c:v>
                </c:pt>
                <c:pt idx="417">
                  <c:v>1.68869E-2</c:v>
                </c:pt>
                <c:pt idx="418">
                  <c:v>1.6926900000000002E-2</c:v>
                </c:pt>
                <c:pt idx="419">
                  <c:v>1.69669E-2</c:v>
                </c:pt>
                <c:pt idx="420">
                  <c:v>1.7006899999999998E-2</c:v>
                </c:pt>
                <c:pt idx="421">
                  <c:v>1.70469E-2</c:v>
                </c:pt>
                <c:pt idx="422">
                  <c:v>1.7086899999999999E-2</c:v>
                </c:pt>
                <c:pt idx="423">
                  <c:v>1.71269E-2</c:v>
                </c:pt>
                <c:pt idx="424">
                  <c:v>1.7166899999999999E-2</c:v>
                </c:pt>
                <c:pt idx="425">
                  <c:v>1.7206900000000001E-2</c:v>
                </c:pt>
                <c:pt idx="426">
                  <c:v>1.7246899999999999E-2</c:v>
                </c:pt>
                <c:pt idx="427">
                  <c:v>1.7286900000000001E-2</c:v>
                </c:pt>
                <c:pt idx="428">
                  <c:v>1.7326899999999999E-2</c:v>
                </c:pt>
                <c:pt idx="429">
                  <c:v>1.7366900000000001E-2</c:v>
                </c:pt>
                <c:pt idx="430">
                  <c:v>1.7406899999999999E-2</c:v>
                </c:pt>
                <c:pt idx="431">
                  <c:v>1.7446900000000001E-2</c:v>
                </c:pt>
                <c:pt idx="432">
                  <c:v>1.74869E-2</c:v>
                </c:pt>
                <c:pt idx="433">
                  <c:v>1.7526900000000002E-2</c:v>
                </c:pt>
                <c:pt idx="434">
                  <c:v>1.75669E-2</c:v>
                </c:pt>
                <c:pt idx="435">
                  <c:v>1.7606900000000002E-2</c:v>
                </c:pt>
                <c:pt idx="436">
                  <c:v>1.76469E-2</c:v>
                </c:pt>
                <c:pt idx="437">
                  <c:v>1.7686899999999998E-2</c:v>
                </c:pt>
                <c:pt idx="438">
                  <c:v>1.77269E-2</c:v>
                </c:pt>
                <c:pt idx="439">
                  <c:v>1.7766899999999999E-2</c:v>
                </c:pt>
                <c:pt idx="440">
                  <c:v>1.7806900000000001E-2</c:v>
                </c:pt>
                <c:pt idx="441">
                  <c:v>1.7846899999999999E-2</c:v>
                </c:pt>
                <c:pt idx="442">
                  <c:v>1.7886900000000001E-2</c:v>
                </c:pt>
                <c:pt idx="443">
                  <c:v>1.7926899999999999E-2</c:v>
                </c:pt>
                <c:pt idx="444">
                  <c:v>1.7966900000000001E-2</c:v>
                </c:pt>
                <c:pt idx="445">
                  <c:v>1.8006899999999999E-2</c:v>
                </c:pt>
                <c:pt idx="446">
                  <c:v>1.8046900000000001E-2</c:v>
                </c:pt>
                <c:pt idx="447">
                  <c:v>1.80869E-2</c:v>
                </c:pt>
                <c:pt idx="448">
                  <c:v>1.8126900000000001E-2</c:v>
                </c:pt>
                <c:pt idx="449">
                  <c:v>1.81669E-2</c:v>
                </c:pt>
                <c:pt idx="450">
                  <c:v>1.8206900000000002E-2</c:v>
                </c:pt>
                <c:pt idx="451">
                  <c:v>1.82469E-2</c:v>
                </c:pt>
                <c:pt idx="452">
                  <c:v>1.8286899999999998E-2</c:v>
                </c:pt>
                <c:pt idx="453">
                  <c:v>1.83269E-2</c:v>
                </c:pt>
                <c:pt idx="454">
                  <c:v>1.8366899999999999E-2</c:v>
                </c:pt>
                <c:pt idx="455">
                  <c:v>1.84069E-2</c:v>
                </c:pt>
                <c:pt idx="456">
                  <c:v>1.8446899999999999E-2</c:v>
                </c:pt>
                <c:pt idx="457">
                  <c:v>1.8486900000000001E-2</c:v>
                </c:pt>
                <c:pt idx="458">
                  <c:v>1.8526899999999999E-2</c:v>
                </c:pt>
                <c:pt idx="459">
                  <c:v>1.8566900000000001E-2</c:v>
                </c:pt>
                <c:pt idx="460">
                  <c:v>1.8606899999999999E-2</c:v>
                </c:pt>
                <c:pt idx="461">
                  <c:v>1.8646900000000001E-2</c:v>
                </c:pt>
                <c:pt idx="462">
                  <c:v>1.8686899999999999E-2</c:v>
                </c:pt>
                <c:pt idx="463">
                  <c:v>1.8726900000000001E-2</c:v>
                </c:pt>
                <c:pt idx="464">
                  <c:v>1.87669E-2</c:v>
                </c:pt>
                <c:pt idx="465">
                  <c:v>1.8806900000000001E-2</c:v>
                </c:pt>
                <c:pt idx="466">
                  <c:v>1.88469E-2</c:v>
                </c:pt>
                <c:pt idx="467">
                  <c:v>1.8886900000000002E-2</c:v>
                </c:pt>
                <c:pt idx="468">
                  <c:v>1.89269E-2</c:v>
                </c:pt>
                <c:pt idx="469">
                  <c:v>1.8966899999999998E-2</c:v>
                </c:pt>
                <c:pt idx="470">
                  <c:v>1.90069E-2</c:v>
                </c:pt>
                <c:pt idx="471">
                  <c:v>1.9046899999999999E-2</c:v>
                </c:pt>
                <c:pt idx="472">
                  <c:v>1.90869E-2</c:v>
                </c:pt>
                <c:pt idx="473">
                  <c:v>1.9126899999999999E-2</c:v>
                </c:pt>
                <c:pt idx="474">
                  <c:v>1.9166900000000001E-2</c:v>
                </c:pt>
                <c:pt idx="475">
                  <c:v>1.9206899999999999E-2</c:v>
                </c:pt>
                <c:pt idx="476">
                  <c:v>1.9246900000000001E-2</c:v>
                </c:pt>
                <c:pt idx="477">
                  <c:v>1.9286899999999999E-2</c:v>
                </c:pt>
                <c:pt idx="478">
                  <c:v>1.9326900000000001E-2</c:v>
                </c:pt>
                <c:pt idx="479">
                  <c:v>1.9366899999999999E-2</c:v>
                </c:pt>
                <c:pt idx="480">
                  <c:v>1.9406900000000001E-2</c:v>
                </c:pt>
                <c:pt idx="481">
                  <c:v>1.94469E-2</c:v>
                </c:pt>
                <c:pt idx="482">
                  <c:v>1.9486900000000001E-2</c:v>
                </c:pt>
                <c:pt idx="483">
                  <c:v>1.95269E-2</c:v>
                </c:pt>
                <c:pt idx="484">
                  <c:v>1.9566900000000002E-2</c:v>
                </c:pt>
                <c:pt idx="485">
                  <c:v>1.96069E-2</c:v>
                </c:pt>
                <c:pt idx="486">
                  <c:v>1.9646899999999998E-2</c:v>
                </c:pt>
                <c:pt idx="487">
                  <c:v>1.96869E-2</c:v>
                </c:pt>
                <c:pt idx="488">
                  <c:v>1.9726899999999999E-2</c:v>
                </c:pt>
                <c:pt idx="489">
                  <c:v>1.97669E-2</c:v>
                </c:pt>
                <c:pt idx="490">
                  <c:v>1.9806899999999999E-2</c:v>
                </c:pt>
                <c:pt idx="491">
                  <c:v>1.9846900000000001E-2</c:v>
                </c:pt>
                <c:pt idx="492">
                  <c:v>1.9886899999999999E-2</c:v>
                </c:pt>
                <c:pt idx="493">
                  <c:v>1.9926900000000001E-2</c:v>
                </c:pt>
                <c:pt idx="494">
                  <c:v>1.9966899999999999E-2</c:v>
                </c:pt>
                <c:pt idx="495">
                  <c:v>2.0006900000000001E-2</c:v>
                </c:pt>
                <c:pt idx="496">
                  <c:v>2.0046899999999999E-2</c:v>
                </c:pt>
                <c:pt idx="497">
                  <c:v>2.0086900000000001E-2</c:v>
                </c:pt>
                <c:pt idx="498">
                  <c:v>2.01269E-2</c:v>
                </c:pt>
                <c:pt idx="499">
                  <c:v>2.0166900000000001E-2</c:v>
                </c:pt>
                <c:pt idx="500">
                  <c:v>2.02069E-2</c:v>
                </c:pt>
                <c:pt idx="501">
                  <c:v>2.0246900000000002E-2</c:v>
                </c:pt>
                <c:pt idx="502">
                  <c:v>2.02869E-2</c:v>
                </c:pt>
                <c:pt idx="503">
                  <c:v>2.0326899999999998E-2</c:v>
                </c:pt>
                <c:pt idx="504">
                  <c:v>2.03669E-2</c:v>
                </c:pt>
                <c:pt idx="505">
                  <c:v>2.0406899999999999E-2</c:v>
                </c:pt>
                <c:pt idx="506">
                  <c:v>2.04469E-2</c:v>
                </c:pt>
                <c:pt idx="507">
                  <c:v>2.0486899999999999E-2</c:v>
                </c:pt>
                <c:pt idx="508">
                  <c:v>2.0526900000000001E-2</c:v>
                </c:pt>
                <c:pt idx="509">
                  <c:v>2.0566899999999999E-2</c:v>
                </c:pt>
                <c:pt idx="510">
                  <c:v>2.0606900000000001E-2</c:v>
                </c:pt>
                <c:pt idx="511">
                  <c:v>2.0646899999999999E-2</c:v>
                </c:pt>
                <c:pt idx="512">
                  <c:v>2.0686900000000001E-2</c:v>
                </c:pt>
                <c:pt idx="513">
                  <c:v>2.0726899999999999E-2</c:v>
                </c:pt>
                <c:pt idx="514">
                  <c:v>2.0766900000000001E-2</c:v>
                </c:pt>
                <c:pt idx="515">
                  <c:v>2.08069E-2</c:v>
                </c:pt>
                <c:pt idx="516">
                  <c:v>2.0846900000000002E-2</c:v>
                </c:pt>
                <c:pt idx="517">
                  <c:v>2.08869E-2</c:v>
                </c:pt>
                <c:pt idx="518">
                  <c:v>2.0926899999999998E-2</c:v>
                </c:pt>
                <c:pt idx="519">
                  <c:v>2.09669E-2</c:v>
                </c:pt>
                <c:pt idx="520">
                  <c:v>2.1006899999999998E-2</c:v>
                </c:pt>
                <c:pt idx="521">
                  <c:v>2.10469E-2</c:v>
                </c:pt>
                <c:pt idx="522">
                  <c:v>2.1086899999999999E-2</c:v>
                </c:pt>
                <c:pt idx="523">
                  <c:v>2.1126900000000001E-2</c:v>
                </c:pt>
                <c:pt idx="524">
                  <c:v>2.1166899999999999E-2</c:v>
                </c:pt>
                <c:pt idx="525">
                  <c:v>2.1206900000000001E-2</c:v>
                </c:pt>
                <c:pt idx="526">
                  <c:v>2.1246899999999999E-2</c:v>
                </c:pt>
                <c:pt idx="527">
                  <c:v>2.1286900000000001E-2</c:v>
                </c:pt>
                <c:pt idx="528">
                  <c:v>2.1326899999999999E-2</c:v>
                </c:pt>
                <c:pt idx="529">
                  <c:v>2.1366900000000001E-2</c:v>
                </c:pt>
                <c:pt idx="530">
                  <c:v>2.14069E-2</c:v>
                </c:pt>
                <c:pt idx="531">
                  <c:v>2.1446900000000001E-2</c:v>
                </c:pt>
                <c:pt idx="532">
                  <c:v>2.14869E-2</c:v>
                </c:pt>
                <c:pt idx="533">
                  <c:v>2.1526900000000002E-2</c:v>
                </c:pt>
                <c:pt idx="534">
                  <c:v>2.15669E-2</c:v>
                </c:pt>
                <c:pt idx="535">
                  <c:v>2.1606899999999998E-2</c:v>
                </c:pt>
                <c:pt idx="536">
                  <c:v>2.16469E-2</c:v>
                </c:pt>
                <c:pt idx="537">
                  <c:v>2.1686899999999999E-2</c:v>
                </c:pt>
                <c:pt idx="538">
                  <c:v>2.17269E-2</c:v>
                </c:pt>
                <c:pt idx="539">
                  <c:v>2.1766899999999999E-2</c:v>
                </c:pt>
                <c:pt idx="540">
                  <c:v>2.1806900000000001E-2</c:v>
                </c:pt>
                <c:pt idx="541">
                  <c:v>2.1846899999999999E-2</c:v>
                </c:pt>
                <c:pt idx="542">
                  <c:v>2.1886900000000001E-2</c:v>
                </c:pt>
                <c:pt idx="543">
                  <c:v>2.1926899999999999E-2</c:v>
                </c:pt>
                <c:pt idx="544">
                  <c:v>2.1966900000000001E-2</c:v>
                </c:pt>
                <c:pt idx="545">
                  <c:v>2.2006899999999999E-2</c:v>
                </c:pt>
                <c:pt idx="546">
                  <c:v>2.2046900000000001E-2</c:v>
                </c:pt>
                <c:pt idx="547">
                  <c:v>2.20869E-2</c:v>
                </c:pt>
                <c:pt idx="548">
                  <c:v>2.2126900000000001E-2</c:v>
                </c:pt>
                <c:pt idx="549">
                  <c:v>2.21669E-2</c:v>
                </c:pt>
                <c:pt idx="550">
                  <c:v>2.2206900000000002E-2</c:v>
                </c:pt>
                <c:pt idx="551">
                  <c:v>2.22469E-2</c:v>
                </c:pt>
                <c:pt idx="552">
                  <c:v>2.2286899999999998E-2</c:v>
                </c:pt>
                <c:pt idx="553">
                  <c:v>2.23269E-2</c:v>
                </c:pt>
                <c:pt idx="554">
                  <c:v>2.2366899999999999E-2</c:v>
                </c:pt>
                <c:pt idx="555">
                  <c:v>2.24069E-2</c:v>
                </c:pt>
                <c:pt idx="556">
                  <c:v>2.2446899999999999E-2</c:v>
                </c:pt>
                <c:pt idx="557">
                  <c:v>2.2486900000000001E-2</c:v>
                </c:pt>
                <c:pt idx="558">
                  <c:v>2.2526899999999999E-2</c:v>
                </c:pt>
                <c:pt idx="559">
                  <c:v>2.2566900000000001E-2</c:v>
                </c:pt>
                <c:pt idx="560">
                  <c:v>2.2606899999999999E-2</c:v>
                </c:pt>
                <c:pt idx="561">
                  <c:v>2.2646900000000001E-2</c:v>
                </c:pt>
                <c:pt idx="562">
                  <c:v>2.2686899999999999E-2</c:v>
                </c:pt>
                <c:pt idx="563">
                  <c:v>2.2726900000000001E-2</c:v>
                </c:pt>
                <c:pt idx="564">
                  <c:v>2.27669E-2</c:v>
                </c:pt>
                <c:pt idx="565">
                  <c:v>2.2806900000000001E-2</c:v>
                </c:pt>
                <c:pt idx="566">
                  <c:v>2.28469E-2</c:v>
                </c:pt>
                <c:pt idx="567">
                  <c:v>2.2886900000000002E-2</c:v>
                </c:pt>
                <c:pt idx="568">
                  <c:v>2.29269E-2</c:v>
                </c:pt>
                <c:pt idx="569">
                  <c:v>2.2966899999999998E-2</c:v>
                </c:pt>
                <c:pt idx="570">
                  <c:v>2.30069E-2</c:v>
                </c:pt>
                <c:pt idx="571">
                  <c:v>2.3046899999999999E-2</c:v>
                </c:pt>
                <c:pt idx="572">
                  <c:v>2.30869E-2</c:v>
                </c:pt>
                <c:pt idx="573">
                  <c:v>2.3126899999999999E-2</c:v>
                </c:pt>
                <c:pt idx="574">
                  <c:v>2.3166900000000001E-2</c:v>
                </c:pt>
                <c:pt idx="575">
                  <c:v>2.3206899999999999E-2</c:v>
                </c:pt>
                <c:pt idx="576">
                  <c:v>2.3246900000000001E-2</c:v>
                </c:pt>
                <c:pt idx="577">
                  <c:v>2.3286899999999999E-2</c:v>
                </c:pt>
                <c:pt idx="578">
                  <c:v>2.3326900000000001E-2</c:v>
                </c:pt>
                <c:pt idx="579">
                  <c:v>2.3366899999999999E-2</c:v>
                </c:pt>
                <c:pt idx="580">
                  <c:v>2.3406900000000001E-2</c:v>
                </c:pt>
                <c:pt idx="581">
                  <c:v>2.34469E-2</c:v>
                </c:pt>
                <c:pt idx="582">
                  <c:v>2.3486900000000002E-2</c:v>
                </c:pt>
                <c:pt idx="583">
                  <c:v>2.35269E-2</c:v>
                </c:pt>
                <c:pt idx="584">
                  <c:v>2.3566899999999998E-2</c:v>
                </c:pt>
                <c:pt idx="585">
                  <c:v>2.36069E-2</c:v>
                </c:pt>
                <c:pt idx="586">
                  <c:v>2.3646899999999998E-2</c:v>
                </c:pt>
                <c:pt idx="587">
                  <c:v>2.36869E-2</c:v>
                </c:pt>
                <c:pt idx="588">
                  <c:v>2.3726899999999999E-2</c:v>
                </c:pt>
                <c:pt idx="589">
                  <c:v>2.3766900000000001E-2</c:v>
                </c:pt>
                <c:pt idx="590">
                  <c:v>2.3806899999999999E-2</c:v>
                </c:pt>
                <c:pt idx="591">
                  <c:v>2.3846900000000001E-2</c:v>
                </c:pt>
                <c:pt idx="592">
                  <c:v>2.3886899999999999E-2</c:v>
                </c:pt>
                <c:pt idx="593">
                  <c:v>2.3926900000000001E-2</c:v>
                </c:pt>
                <c:pt idx="594">
                  <c:v>2.3966899999999999E-2</c:v>
                </c:pt>
                <c:pt idx="595">
                  <c:v>2.4006900000000001E-2</c:v>
                </c:pt>
                <c:pt idx="596">
                  <c:v>2.40469E-2</c:v>
                </c:pt>
                <c:pt idx="597">
                  <c:v>2.4086900000000001E-2</c:v>
                </c:pt>
                <c:pt idx="598">
                  <c:v>2.41269E-2</c:v>
                </c:pt>
                <c:pt idx="599">
                  <c:v>2.4166900000000002E-2</c:v>
                </c:pt>
                <c:pt idx="600">
                  <c:v>2.42069E-2</c:v>
                </c:pt>
                <c:pt idx="601">
                  <c:v>2.4246899999999998E-2</c:v>
                </c:pt>
                <c:pt idx="602">
                  <c:v>2.42869E-2</c:v>
                </c:pt>
                <c:pt idx="603">
                  <c:v>2.4326899999999999E-2</c:v>
                </c:pt>
                <c:pt idx="604">
                  <c:v>2.43669E-2</c:v>
                </c:pt>
                <c:pt idx="605">
                  <c:v>2.4406899999999999E-2</c:v>
                </c:pt>
                <c:pt idx="606">
                  <c:v>2.4446900000000001E-2</c:v>
                </c:pt>
                <c:pt idx="607">
                  <c:v>2.4486899999999999E-2</c:v>
                </c:pt>
                <c:pt idx="608">
                  <c:v>2.4526900000000001E-2</c:v>
                </c:pt>
                <c:pt idx="609">
                  <c:v>2.4566899999999999E-2</c:v>
                </c:pt>
                <c:pt idx="610">
                  <c:v>2.4606900000000001E-2</c:v>
                </c:pt>
                <c:pt idx="611">
                  <c:v>2.4646899999999999E-2</c:v>
                </c:pt>
                <c:pt idx="612">
                  <c:v>2.4686900000000001E-2</c:v>
                </c:pt>
                <c:pt idx="613">
                  <c:v>2.47269E-2</c:v>
                </c:pt>
                <c:pt idx="614">
                  <c:v>2.4766900000000001E-2</c:v>
                </c:pt>
                <c:pt idx="615">
                  <c:v>2.48069E-2</c:v>
                </c:pt>
                <c:pt idx="616">
                  <c:v>2.4846900000000002E-2</c:v>
                </c:pt>
                <c:pt idx="617">
                  <c:v>2.48869E-2</c:v>
                </c:pt>
                <c:pt idx="618">
                  <c:v>2.4926899999999998E-2</c:v>
                </c:pt>
                <c:pt idx="619">
                  <c:v>2.49669E-2</c:v>
                </c:pt>
                <c:pt idx="620">
                  <c:v>2.5006899999999999E-2</c:v>
                </c:pt>
                <c:pt idx="621">
                  <c:v>2.50469E-2</c:v>
                </c:pt>
                <c:pt idx="622">
                  <c:v>2.5086899999999999E-2</c:v>
                </c:pt>
                <c:pt idx="623">
                  <c:v>2.5126900000000001E-2</c:v>
                </c:pt>
                <c:pt idx="624">
                  <c:v>2.5166899999999999E-2</c:v>
                </c:pt>
                <c:pt idx="625">
                  <c:v>2.5206900000000001E-2</c:v>
                </c:pt>
                <c:pt idx="626">
                  <c:v>2.5246899999999999E-2</c:v>
                </c:pt>
                <c:pt idx="627">
                  <c:v>2.5286900000000001E-2</c:v>
                </c:pt>
                <c:pt idx="628">
                  <c:v>2.5326899999999999E-2</c:v>
                </c:pt>
                <c:pt idx="629">
                  <c:v>2.5366900000000001E-2</c:v>
                </c:pt>
                <c:pt idx="630">
                  <c:v>2.54069E-2</c:v>
                </c:pt>
                <c:pt idx="631">
                  <c:v>2.5446900000000001E-2</c:v>
                </c:pt>
                <c:pt idx="632">
                  <c:v>2.54869E-2</c:v>
                </c:pt>
                <c:pt idx="633">
                  <c:v>2.5526900000000002E-2</c:v>
                </c:pt>
                <c:pt idx="634">
                  <c:v>2.55669E-2</c:v>
                </c:pt>
                <c:pt idx="635">
                  <c:v>2.5606899999999998E-2</c:v>
                </c:pt>
                <c:pt idx="636">
                  <c:v>2.56469E-2</c:v>
                </c:pt>
                <c:pt idx="637">
                  <c:v>2.5686899999999999E-2</c:v>
                </c:pt>
                <c:pt idx="638">
                  <c:v>2.57269E-2</c:v>
                </c:pt>
                <c:pt idx="639">
                  <c:v>2.5766899999999999E-2</c:v>
                </c:pt>
                <c:pt idx="640">
                  <c:v>2.5806900000000001E-2</c:v>
                </c:pt>
                <c:pt idx="641">
                  <c:v>2.5846899999999999E-2</c:v>
                </c:pt>
                <c:pt idx="642">
                  <c:v>2.5886900000000001E-2</c:v>
                </c:pt>
                <c:pt idx="643">
                  <c:v>2.5926899999999999E-2</c:v>
                </c:pt>
                <c:pt idx="644">
                  <c:v>2.5966900000000001E-2</c:v>
                </c:pt>
                <c:pt idx="645">
                  <c:v>2.6006899999999999E-2</c:v>
                </c:pt>
                <c:pt idx="646">
                  <c:v>2.6046900000000001E-2</c:v>
                </c:pt>
                <c:pt idx="647">
                  <c:v>2.60869E-2</c:v>
                </c:pt>
                <c:pt idx="648">
                  <c:v>2.6126900000000002E-2</c:v>
                </c:pt>
                <c:pt idx="649">
                  <c:v>2.61669E-2</c:v>
                </c:pt>
                <c:pt idx="650">
                  <c:v>2.6206900000000002E-2</c:v>
                </c:pt>
                <c:pt idx="651">
                  <c:v>2.62469E-2</c:v>
                </c:pt>
                <c:pt idx="652">
                  <c:v>2.6286899999999998E-2</c:v>
                </c:pt>
                <c:pt idx="653">
                  <c:v>2.63269E-2</c:v>
                </c:pt>
                <c:pt idx="654">
                  <c:v>2.6366899999999999E-2</c:v>
                </c:pt>
                <c:pt idx="655">
                  <c:v>2.6406900000000001E-2</c:v>
                </c:pt>
                <c:pt idx="656">
                  <c:v>2.6446899999999999E-2</c:v>
                </c:pt>
                <c:pt idx="657">
                  <c:v>2.6486900000000001E-2</c:v>
                </c:pt>
                <c:pt idx="658">
                  <c:v>2.6526899999999999E-2</c:v>
                </c:pt>
                <c:pt idx="659">
                  <c:v>2.6566900000000001E-2</c:v>
                </c:pt>
                <c:pt idx="660">
                  <c:v>2.6606899999999999E-2</c:v>
                </c:pt>
                <c:pt idx="661">
                  <c:v>2.6646900000000001E-2</c:v>
                </c:pt>
                <c:pt idx="662">
                  <c:v>2.66869E-2</c:v>
                </c:pt>
                <c:pt idx="663">
                  <c:v>2.6726900000000001E-2</c:v>
                </c:pt>
                <c:pt idx="664">
                  <c:v>2.67669E-2</c:v>
                </c:pt>
                <c:pt idx="665">
                  <c:v>2.6806900000000002E-2</c:v>
                </c:pt>
                <c:pt idx="666">
                  <c:v>2.68469E-2</c:v>
                </c:pt>
                <c:pt idx="667">
                  <c:v>2.6886899999999998E-2</c:v>
                </c:pt>
                <c:pt idx="668">
                  <c:v>2.69269E-2</c:v>
                </c:pt>
                <c:pt idx="669">
                  <c:v>2.6966899999999999E-2</c:v>
                </c:pt>
                <c:pt idx="670">
                  <c:v>2.70069E-2</c:v>
                </c:pt>
                <c:pt idx="671">
                  <c:v>2.7046899999999999E-2</c:v>
                </c:pt>
                <c:pt idx="672">
                  <c:v>2.7086900000000001E-2</c:v>
                </c:pt>
                <c:pt idx="673">
                  <c:v>2.7126899999999999E-2</c:v>
                </c:pt>
                <c:pt idx="674">
                  <c:v>2.7166900000000001E-2</c:v>
                </c:pt>
                <c:pt idx="675">
                  <c:v>2.7206899999999999E-2</c:v>
                </c:pt>
                <c:pt idx="676">
                  <c:v>2.7246900000000001E-2</c:v>
                </c:pt>
                <c:pt idx="677">
                  <c:v>2.7286899999999999E-2</c:v>
                </c:pt>
                <c:pt idx="678">
                  <c:v>2.7326900000000001E-2</c:v>
                </c:pt>
                <c:pt idx="679">
                  <c:v>2.73669E-2</c:v>
                </c:pt>
                <c:pt idx="680">
                  <c:v>2.7406900000000001E-2</c:v>
                </c:pt>
                <c:pt idx="681">
                  <c:v>2.74469E-2</c:v>
                </c:pt>
                <c:pt idx="682">
                  <c:v>2.7486900000000002E-2</c:v>
                </c:pt>
                <c:pt idx="683">
                  <c:v>2.75269E-2</c:v>
                </c:pt>
                <c:pt idx="684">
                  <c:v>2.7566899999999998E-2</c:v>
                </c:pt>
                <c:pt idx="685">
                  <c:v>2.76069E-2</c:v>
                </c:pt>
                <c:pt idx="686">
                  <c:v>2.7646899999999999E-2</c:v>
                </c:pt>
                <c:pt idx="687">
                  <c:v>2.76869E-2</c:v>
                </c:pt>
                <c:pt idx="688">
                  <c:v>2.7726899999999999E-2</c:v>
                </c:pt>
                <c:pt idx="689">
                  <c:v>2.7766900000000001E-2</c:v>
                </c:pt>
                <c:pt idx="690">
                  <c:v>2.7806899999999999E-2</c:v>
                </c:pt>
                <c:pt idx="691">
                  <c:v>2.7846900000000001E-2</c:v>
                </c:pt>
                <c:pt idx="692">
                  <c:v>2.7886899999999999E-2</c:v>
                </c:pt>
                <c:pt idx="693">
                  <c:v>2.7926900000000001E-2</c:v>
                </c:pt>
                <c:pt idx="694">
                  <c:v>2.7966899999999999E-2</c:v>
                </c:pt>
                <c:pt idx="695">
                  <c:v>2.8006900000000001E-2</c:v>
                </c:pt>
                <c:pt idx="696">
                  <c:v>2.80469E-2</c:v>
                </c:pt>
                <c:pt idx="697">
                  <c:v>2.8086900000000001E-2</c:v>
                </c:pt>
                <c:pt idx="698">
                  <c:v>2.81269E-2</c:v>
                </c:pt>
                <c:pt idx="699">
                  <c:v>2.8166900000000002E-2</c:v>
                </c:pt>
                <c:pt idx="700">
                  <c:v>2.82069E-2</c:v>
                </c:pt>
                <c:pt idx="701">
                  <c:v>2.8246899999999998E-2</c:v>
                </c:pt>
                <c:pt idx="702">
                  <c:v>2.82869E-2</c:v>
                </c:pt>
                <c:pt idx="703">
                  <c:v>2.8326899999999999E-2</c:v>
                </c:pt>
                <c:pt idx="704">
                  <c:v>2.83669E-2</c:v>
                </c:pt>
                <c:pt idx="705">
                  <c:v>2.8406899999999999E-2</c:v>
                </c:pt>
                <c:pt idx="706">
                  <c:v>2.8446900000000001E-2</c:v>
                </c:pt>
                <c:pt idx="707">
                  <c:v>2.8486899999999999E-2</c:v>
                </c:pt>
                <c:pt idx="708">
                  <c:v>2.8526900000000001E-2</c:v>
                </c:pt>
                <c:pt idx="709">
                  <c:v>2.8566899999999999E-2</c:v>
                </c:pt>
                <c:pt idx="710">
                  <c:v>2.8606900000000001E-2</c:v>
                </c:pt>
                <c:pt idx="711">
                  <c:v>2.8646899999999999E-2</c:v>
                </c:pt>
                <c:pt idx="712">
                  <c:v>2.8686900000000001E-2</c:v>
                </c:pt>
                <c:pt idx="713">
                  <c:v>2.87269E-2</c:v>
                </c:pt>
                <c:pt idx="714">
                  <c:v>2.8766900000000001E-2</c:v>
                </c:pt>
                <c:pt idx="715">
                  <c:v>2.88069E-2</c:v>
                </c:pt>
                <c:pt idx="716">
                  <c:v>2.8846900000000002E-2</c:v>
                </c:pt>
                <c:pt idx="717">
                  <c:v>2.88869E-2</c:v>
                </c:pt>
                <c:pt idx="718">
                  <c:v>2.8926899999999998E-2</c:v>
                </c:pt>
                <c:pt idx="719">
                  <c:v>2.89669E-2</c:v>
                </c:pt>
                <c:pt idx="720">
                  <c:v>2.9006899999999999E-2</c:v>
                </c:pt>
                <c:pt idx="721">
                  <c:v>2.90469E-2</c:v>
                </c:pt>
                <c:pt idx="722">
                  <c:v>2.9086899999999999E-2</c:v>
                </c:pt>
                <c:pt idx="723">
                  <c:v>2.9126900000000001E-2</c:v>
                </c:pt>
                <c:pt idx="724">
                  <c:v>2.9166899999999999E-2</c:v>
                </c:pt>
                <c:pt idx="725">
                  <c:v>2.9206900000000001E-2</c:v>
                </c:pt>
                <c:pt idx="726">
                  <c:v>2.9246899999999999E-2</c:v>
                </c:pt>
                <c:pt idx="727">
                  <c:v>2.9286900000000001E-2</c:v>
                </c:pt>
                <c:pt idx="728">
                  <c:v>2.9326899999999999E-2</c:v>
                </c:pt>
                <c:pt idx="729">
                  <c:v>2.9366900000000001E-2</c:v>
                </c:pt>
                <c:pt idx="730">
                  <c:v>2.94069E-2</c:v>
                </c:pt>
                <c:pt idx="731">
                  <c:v>2.9446900000000002E-2</c:v>
                </c:pt>
                <c:pt idx="732">
                  <c:v>2.94869E-2</c:v>
                </c:pt>
                <c:pt idx="733">
                  <c:v>2.9526899999999998E-2</c:v>
                </c:pt>
                <c:pt idx="734">
                  <c:v>2.95669E-2</c:v>
                </c:pt>
                <c:pt idx="735">
                  <c:v>2.9606899999999998E-2</c:v>
                </c:pt>
                <c:pt idx="736">
                  <c:v>2.96469E-2</c:v>
                </c:pt>
                <c:pt idx="737">
                  <c:v>2.9686899999999999E-2</c:v>
                </c:pt>
                <c:pt idx="738">
                  <c:v>2.9726900000000001E-2</c:v>
                </c:pt>
                <c:pt idx="739">
                  <c:v>2.9766899999999999E-2</c:v>
                </c:pt>
                <c:pt idx="740">
                  <c:v>2.9806900000000001E-2</c:v>
                </c:pt>
                <c:pt idx="741">
                  <c:v>2.9846899999999999E-2</c:v>
                </c:pt>
                <c:pt idx="742">
                  <c:v>2.9886900000000001E-2</c:v>
                </c:pt>
                <c:pt idx="743">
                  <c:v>2.9926899999999999E-2</c:v>
                </c:pt>
                <c:pt idx="744">
                  <c:v>2.9966900000000001E-2</c:v>
                </c:pt>
                <c:pt idx="745">
                  <c:v>3.00069E-2</c:v>
                </c:pt>
                <c:pt idx="746">
                  <c:v>3.0046900000000001E-2</c:v>
                </c:pt>
                <c:pt idx="747">
                  <c:v>3.00869E-2</c:v>
                </c:pt>
                <c:pt idx="748">
                  <c:v>3.0126900000000002E-2</c:v>
                </c:pt>
                <c:pt idx="749">
                  <c:v>3.01669E-2</c:v>
                </c:pt>
                <c:pt idx="750">
                  <c:v>3.0206899999999998E-2</c:v>
                </c:pt>
                <c:pt idx="751">
                  <c:v>3.02469E-2</c:v>
                </c:pt>
                <c:pt idx="752">
                  <c:v>3.0286899999999999E-2</c:v>
                </c:pt>
                <c:pt idx="753">
                  <c:v>3.03269E-2</c:v>
                </c:pt>
                <c:pt idx="754">
                  <c:v>3.0366899999999999E-2</c:v>
                </c:pt>
                <c:pt idx="755">
                  <c:v>3.0406900000000001E-2</c:v>
                </c:pt>
                <c:pt idx="756">
                  <c:v>3.0446899999999999E-2</c:v>
                </c:pt>
                <c:pt idx="757">
                  <c:v>3.0486900000000001E-2</c:v>
                </c:pt>
                <c:pt idx="758">
                  <c:v>3.0526899999999999E-2</c:v>
                </c:pt>
                <c:pt idx="759">
                  <c:v>3.0566900000000001E-2</c:v>
                </c:pt>
                <c:pt idx="760">
                  <c:v>3.0606899999999999E-2</c:v>
                </c:pt>
                <c:pt idx="761">
                  <c:v>3.0646900000000001E-2</c:v>
                </c:pt>
                <c:pt idx="762">
                  <c:v>3.06869E-2</c:v>
                </c:pt>
                <c:pt idx="763">
                  <c:v>3.0726900000000001E-2</c:v>
                </c:pt>
                <c:pt idx="764">
                  <c:v>3.07669E-2</c:v>
                </c:pt>
                <c:pt idx="765">
                  <c:v>3.0806900000000002E-2</c:v>
                </c:pt>
                <c:pt idx="766">
                  <c:v>3.08469E-2</c:v>
                </c:pt>
                <c:pt idx="767">
                  <c:v>3.0886899999999998E-2</c:v>
                </c:pt>
                <c:pt idx="768">
                  <c:v>3.09269E-2</c:v>
                </c:pt>
                <c:pt idx="769">
                  <c:v>3.0966899999999999E-2</c:v>
                </c:pt>
                <c:pt idx="770">
                  <c:v>3.10069E-2</c:v>
                </c:pt>
                <c:pt idx="771">
                  <c:v>3.1046899999999999E-2</c:v>
                </c:pt>
                <c:pt idx="772">
                  <c:v>3.1086900000000001E-2</c:v>
                </c:pt>
                <c:pt idx="773">
                  <c:v>3.1126899999999999E-2</c:v>
                </c:pt>
                <c:pt idx="774">
                  <c:v>3.1166900000000001E-2</c:v>
                </c:pt>
                <c:pt idx="775">
                  <c:v>3.1206899999999999E-2</c:v>
                </c:pt>
                <c:pt idx="776">
                  <c:v>3.1246900000000001E-2</c:v>
                </c:pt>
                <c:pt idx="777">
                  <c:v>3.1286899999999999E-2</c:v>
                </c:pt>
                <c:pt idx="778">
                  <c:v>3.1326899999999998E-2</c:v>
                </c:pt>
                <c:pt idx="779">
                  <c:v>3.1366900000000003E-2</c:v>
                </c:pt>
                <c:pt idx="780">
                  <c:v>3.1406900000000001E-2</c:v>
                </c:pt>
                <c:pt idx="781">
                  <c:v>3.14469E-2</c:v>
                </c:pt>
                <c:pt idx="782">
                  <c:v>3.1486899999999998E-2</c:v>
                </c:pt>
                <c:pt idx="783">
                  <c:v>3.1526899999999997E-2</c:v>
                </c:pt>
                <c:pt idx="784">
                  <c:v>3.1566900000000002E-2</c:v>
                </c:pt>
                <c:pt idx="785">
                  <c:v>3.16069E-2</c:v>
                </c:pt>
                <c:pt idx="786">
                  <c:v>3.1646899999999999E-2</c:v>
                </c:pt>
                <c:pt idx="787">
                  <c:v>3.1686899999999997E-2</c:v>
                </c:pt>
                <c:pt idx="788">
                  <c:v>3.1726900000000002E-2</c:v>
                </c:pt>
                <c:pt idx="789">
                  <c:v>3.1766900000000001E-2</c:v>
                </c:pt>
                <c:pt idx="790">
                  <c:v>3.1806899999999999E-2</c:v>
                </c:pt>
                <c:pt idx="791">
                  <c:v>3.1846899999999997E-2</c:v>
                </c:pt>
                <c:pt idx="792">
                  <c:v>3.1886900000000003E-2</c:v>
                </c:pt>
                <c:pt idx="793">
                  <c:v>3.1926900000000001E-2</c:v>
                </c:pt>
                <c:pt idx="794">
                  <c:v>3.1966899999999999E-2</c:v>
                </c:pt>
                <c:pt idx="795">
                  <c:v>3.2006899999999998E-2</c:v>
                </c:pt>
                <c:pt idx="796">
                  <c:v>3.2046900000000003E-2</c:v>
                </c:pt>
                <c:pt idx="797">
                  <c:v>3.2086900000000002E-2</c:v>
                </c:pt>
                <c:pt idx="798">
                  <c:v>3.21269E-2</c:v>
                </c:pt>
                <c:pt idx="799">
                  <c:v>3.2166899999999998E-2</c:v>
                </c:pt>
                <c:pt idx="800">
                  <c:v>3.2206899999999997E-2</c:v>
                </c:pt>
                <c:pt idx="801">
                  <c:v>3.2246900000000002E-2</c:v>
                </c:pt>
                <c:pt idx="802">
                  <c:v>3.22869E-2</c:v>
                </c:pt>
                <c:pt idx="803">
                  <c:v>3.2326899999999999E-2</c:v>
                </c:pt>
                <c:pt idx="804">
                  <c:v>3.2366899999999997E-2</c:v>
                </c:pt>
                <c:pt idx="805">
                  <c:v>3.2406900000000002E-2</c:v>
                </c:pt>
                <c:pt idx="806">
                  <c:v>3.2446900000000001E-2</c:v>
                </c:pt>
                <c:pt idx="807">
                  <c:v>3.2486899999999999E-2</c:v>
                </c:pt>
                <c:pt idx="808">
                  <c:v>3.2526899999999997E-2</c:v>
                </c:pt>
                <c:pt idx="809">
                  <c:v>3.2566900000000003E-2</c:v>
                </c:pt>
                <c:pt idx="810">
                  <c:v>3.2606900000000001E-2</c:v>
                </c:pt>
                <c:pt idx="811">
                  <c:v>3.26469E-2</c:v>
                </c:pt>
                <c:pt idx="812">
                  <c:v>3.2686899999999998E-2</c:v>
                </c:pt>
                <c:pt idx="813">
                  <c:v>3.2726900000000003E-2</c:v>
                </c:pt>
                <c:pt idx="814">
                  <c:v>3.2766900000000002E-2</c:v>
                </c:pt>
                <c:pt idx="815">
                  <c:v>3.28069E-2</c:v>
                </c:pt>
                <c:pt idx="816">
                  <c:v>3.2846899999999998E-2</c:v>
                </c:pt>
                <c:pt idx="817">
                  <c:v>3.2886899999999997E-2</c:v>
                </c:pt>
                <c:pt idx="818">
                  <c:v>3.2926900000000002E-2</c:v>
                </c:pt>
                <c:pt idx="819">
                  <c:v>3.29669E-2</c:v>
                </c:pt>
                <c:pt idx="820">
                  <c:v>3.3006899999999999E-2</c:v>
                </c:pt>
                <c:pt idx="821">
                  <c:v>3.3046899999999997E-2</c:v>
                </c:pt>
                <c:pt idx="822">
                  <c:v>3.3086900000000002E-2</c:v>
                </c:pt>
                <c:pt idx="823">
                  <c:v>3.3126900000000001E-2</c:v>
                </c:pt>
                <c:pt idx="824">
                  <c:v>3.3166899999999999E-2</c:v>
                </c:pt>
                <c:pt idx="825">
                  <c:v>3.3206899999999998E-2</c:v>
                </c:pt>
                <c:pt idx="826">
                  <c:v>3.3246900000000003E-2</c:v>
                </c:pt>
                <c:pt idx="827">
                  <c:v>3.3286900000000001E-2</c:v>
                </c:pt>
                <c:pt idx="828">
                  <c:v>3.33269E-2</c:v>
                </c:pt>
                <c:pt idx="829">
                  <c:v>3.3366899999999998E-2</c:v>
                </c:pt>
                <c:pt idx="830">
                  <c:v>3.3406900000000003E-2</c:v>
                </c:pt>
                <c:pt idx="831">
                  <c:v>3.3446900000000002E-2</c:v>
                </c:pt>
                <c:pt idx="832">
                  <c:v>3.34869E-2</c:v>
                </c:pt>
                <c:pt idx="833">
                  <c:v>3.3526899999999998E-2</c:v>
                </c:pt>
                <c:pt idx="834">
                  <c:v>3.3566899999999997E-2</c:v>
                </c:pt>
                <c:pt idx="835">
                  <c:v>3.3606900000000002E-2</c:v>
                </c:pt>
                <c:pt idx="836">
                  <c:v>3.36469E-2</c:v>
                </c:pt>
                <c:pt idx="837">
                  <c:v>3.3686899999999999E-2</c:v>
                </c:pt>
                <c:pt idx="838">
                  <c:v>3.3726899999999997E-2</c:v>
                </c:pt>
                <c:pt idx="839">
                  <c:v>3.3766900000000002E-2</c:v>
                </c:pt>
                <c:pt idx="840">
                  <c:v>3.3806900000000001E-2</c:v>
                </c:pt>
                <c:pt idx="841">
                  <c:v>3.3846899999999999E-2</c:v>
                </c:pt>
                <c:pt idx="842">
                  <c:v>3.3886899999999998E-2</c:v>
                </c:pt>
                <c:pt idx="843">
                  <c:v>3.3926900000000003E-2</c:v>
                </c:pt>
                <c:pt idx="844">
                  <c:v>3.3966900000000001E-2</c:v>
                </c:pt>
                <c:pt idx="845">
                  <c:v>3.40069E-2</c:v>
                </c:pt>
                <c:pt idx="846">
                  <c:v>3.4046899999999998E-2</c:v>
                </c:pt>
                <c:pt idx="847">
                  <c:v>3.4086900000000003E-2</c:v>
                </c:pt>
                <c:pt idx="848">
                  <c:v>3.4126900000000002E-2</c:v>
                </c:pt>
                <c:pt idx="849">
                  <c:v>3.41669E-2</c:v>
                </c:pt>
                <c:pt idx="850">
                  <c:v>3.4206899999999998E-2</c:v>
                </c:pt>
                <c:pt idx="851">
                  <c:v>3.4246899999999997E-2</c:v>
                </c:pt>
                <c:pt idx="852">
                  <c:v>3.4286900000000002E-2</c:v>
                </c:pt>
                <c:pt idx="853">
                  <c:v>3.43269E-2</c:v>
                </c:pt>
                <c:pt idx="854">
                  <c:v>3.4366899999999999E-2</c:v>
                </c:pt>
                <c:pt idx="855">
                  <c:v>3.4406899999999997E-2</c:v>
                </c:pt>
                <c:pt idx="856">
                  <c:v>3.4446900000000003E-2</c:v>
                </c:pt>
                <c:pt idx="857">
                  <c:v>3.4486900000000001E-2</c:v>
                </c:pt>
                <c:pt idx="858">
                  <c:v>3.4526899999999999E-2</c:v>
                </c:pt>
                <c:pt idx="859">
                  <c:v>3.4566899999999998E-2</c:v>
                </c:pt>
                <c:pt idx="860">
                  <c:v>3.4606900000000003E-2</c:v>
                </c:pt>
                <c:pt idx="861">
                  <c:v>3.4646900000000001E-2</c:v>
                </c:pt>
                <c:pt idx="862">
                  <c:v>3.46869E-2</c:v>
                </c:pt>
                <c:pt idx="863">
                  <c:v>3.4726899999999998E-2</c:v>
                </c:pt>
                <c:pt idx="864">
                  <c:v>3.4766900000000003E-2</c:v>
                </c:pt>
                <c:pt idx="865">
                  <c:v>3.4806900000000002E-2</c:v>
                </c:pt>
                <c:pt idx="866">
                  <c:v>3.48469E-2</c:v>
                </c:pt>
                <c:pt idx="867">
                  <c:v>3.4886899999999998E-2</c:v>
                </c:pt>
                <c:pt idx="868">
                  <c:v>3.4926899999999997E-2</c:v>
                </c:pt>
                <c:pt idx="869">
                  <c:v>3.4966900000000002E-2</c:v>
                </c:pt>
                <c:pt idx="870">
                  <c:v>3.5006900000000001E-2</c:v>
                </c:pt>
                <c:pt idx="871">
                  <c:v>3.5046899999999999E-2</c:v>
                </c:pt>
                <c:pt idx="872">
                  <c:v>3.5086899999999997E-2</c:v>
                </c:pt>
                <c:pt idx="873">
                  <c:v>3.5126900000000003E-2</c:v>
                </c:pt>
                <c:pt idx="874">
                  <c:v>3.5166900000000001E-2</c:v>
                </c:pt>
                <c:pt idx="875">
                  <c:v>3.5206899999999999E-2</c:v>
                </c:pt>
                <c:pt idx="876">
                  <c:v>3.5246899999999998E-2</c:v>
                </c:pt>
                <c:pt idx="877">
                  <c:v>3.5286900000000003E-2</c:v>
                </c:pt>
                <c:pt idx="878">
                  <c:v>3.5326900000000001E-2</c:v>
                </c:pt>
                <c:pt idx="879">
                  <c:v>3.53669E-2</c:v>
                </c:pt>
                <c:pt idx="880">
                  <c:v>3.5406899999999998E-2</c:v>
                </c:pt>
                <c:pt idx="881">
                  <c:v>3.5446900000000003E-2</c:v>
                </c:pt>
                <c:pt idx="882">
                  <c:v>3.5486900000000002E-2</c:v>
                </c:pt>
                <c:pt idx="883">
                  <c:v>3.55269E-2</c:v>
                </c:pt>
                <c:pt idx="884">
                  <c:v>3.5566899999999999E-2</c:v>
                </c:pt>
                <c:pt idx="885">
                  <c:v>3.5606899999999997E-2</c:v>
                </c:pt>
                <c:pt idx="886">
                  <c:v>3.5646900000000002E-2</c:v>
                </c:pt>
                <c:pt idx="887">
                  <c:v>3.5686900000000001E-2</c:v>
                </c:pt>
                <c:pt idx="888">
                  <c:v>3.5726899999999999E-2</c:v>
                </c:pt>
                <c:pt idx="889">
                  <c:v>3.5766899999999997E-2</c:v>
                </c:pt>
                <c:pt idx="890">
                  <c:v>3.5806900000000003E-2</c:v>
                </c:pt>
                <c:pt idx="891">
                  <c:v>3.5846900000000001E-2</c:v>
                </c:pt>
                <c:pt idx="892">
                  <c:v>3.5886899999999999E-2</c:v>
                </c:pt>
                <c:pt idx="893">
                  <c:v>3.5926899999999998E-2</c:v>
                </c:pt>
                <c:pt idx="894">
                  <c:v>3.5966900000000003E-2</c:v>
                </c:pt>
                <c:pt idx="895">
                  <c:v>3.6006900000000001E-2</c:v>
                </c:pt>
                <c:pt idx="896">
                  <c:v>3.60469E-2</c:v>
                </c:pt>
                <c:pt idx="897">
                  <c:v>3.6086899999999998E-2</c:v>
                </c:pt>
                <c:pt idx="898">
                  <c:v>3.6126900000000003E-2</c:v>
                </c:pt>
                <c:pt idx="899">
                  <c:v>3.6166900000000002E-2</c:v>
                </c:pt>
                <c:pt idx="900">
                  <c:v>3.62069E-2</c:v>
                </c:pt>
                <c:pt idx="901">
                  <c:v>3.6246899999999999E-2</c:v>
                </c:pt>
                <c:pt idx="902">
                  <c:v>3.6286899999999997E-2</c:v>
                </c:pt>
                <c:pt idx="903">
                  <c:v>3.6326900000000002E-2</c:v>
                </c:pt>
                <c:pt idx="904">
                  <c:v>3.6366900000000001E-2</c:v>
                </c:pt>
                <c:pt idx="905">
                  <c:v>3.6406899999999999E-2</c:v>
                </c:pt>
                <c:pt idx="906">
                  <c:v>3.6446899999999997E-2</c:v>
                </c:pt>
                <c:pt idx="907">
                  <c:v>3.6486900000000003E-2</c:v>
                </c:pt>
                <c:pt idx="908">
                  <c:v>3.6526900000000001E-2</c:v>
                </c:pt>
                <c:pt idx="909">
                  <c:v>3.6566899999999999E-2</c:v>
                </c:pt>
                <c:pt idx="910">
                  <c:v>3.6606899999999998E-2</c:v>
                </c:pt>
                <c:pt idx="911">
                  <c:v>3.6646900000000003E-2</c:v>
                </c:pt>
                <c:pt idx="912">
                  <c:v>3.6686900000000001E-2</c:v>
                </c:pt>
                <c:pt idx="913">
                  <c:v>3.67269E-2</c:v>
                </c:pt>
                <c:pt idx="914">
                  <c:v>3.6766899999999998E-2</c:v>
                </c:pt>
                <c:pt idx="915">
                  <c:v>3.6806899999999997E-2</c:v>
                </c:pt>
                <c:pt idx="916">
                  <c:v>3.6846900000000002E-2</c:v>
                </c:pt>
                <c:pt idx="917">
                  <c:v>3.68869E-2</c:v>
                </c:pt>
                <c:pt idx="918">
                  <c:v>3.6926899999999999E-2</c:v>
                </c:pt>
                <c:pt idx="919">
                  <c:v>3.6966899999999997E-2</c:v>
                </c:pt>
                <c:pt idx="920">
                  <c:v>3.7006900000000002E-2</c:v>
                </c:pt>
                <c:pt idx="921">
                  <c:v>3.7046900000000001E-2</c:v>
                </c:pt>
                <c:pt idx="922">
                  <c:v>3.7086899999999999E-2</c:v>
                </c:pt>
                <c:pt idx="923">
                  <c:v>3.7126899999999997E-2</c:v>
                </c:pt>
                <c:pt idx="924">
                  <c:v>3.7166900000000003E-2</c:v>
                </c:pt>
                <c:pt idx="925">
                  <c:v>3.7206900000000001E-2</c:v>
                </c:pt>
                <c:pt idx="926">
                  <c:v>3.7246899999999999E-2</c:v>
                </c:pt>
                <c:pt idx="927">
                  <c:v>3.7286899999999998E-2</c:v>
                </c:pt>
                <c:pt idx="928">
                  <c:v>3.7326900000000003E-2</c:v>
                </c:pt>
                <c:pt idx="929">
                  <c:v>3.7366900000000002E-2</c:v>
                </c:pt>
                <c:pt idx="930">
                  <c:v>3.74069E-2</c:v>
                </c:pt>
                <c:pt idx="931">
                  <c:v>3.7446899999999998E-2</c:v>
                </c:pt>
                <c:pt idx="932">
                  <c:v>3.7486899999999997E-2</c:v>
                </c:pt>
                <c:pt idx="933">
                  <c:v>3.7526900000000002E-2</c:v>
                </c:pt>
                <c:pt idx="934">
                  <c:v>3.75669E-2</c:v>
                </c:pt>
                <c:pt idx="935">
                  <c:v>3.7606899999999999E-2</c:v>
                </c:pt>
                <c:pt idx="936">
                  <c:v>3.7646899999999997E-2</c:v>
                </c:pt>
                <c:pt idx="937">
                  <c:v>3.7686900000000002E-2</c:v>
                </c:pt>
                <c:pt idx="938">
                  <c:v>3.7726900000000001E-2</c:v>
                </c:pt>
                <c:pt idx="939">
                  <c:v>3.7766899999999999E-2</c:v>
                </c:pt>
                <c:pt idx="940">
                  <c:v>3.7806899999999997E-2</c:v>
                </c:pt>
                <c:pt idx="941">
                  <c:v>3.7846900000000003E-2</c:v>
                </c:pt>
                <c:pt idx="942">
                  <c:v>3.7886900000000001E-2</c:v>
                </c:pt>
                <c:pt idx="943">
                  <c:v>3.79269E-2</c:v>
                </c:pt>
                <c:pt idx="944">
                  <c:v>3.7966899999999998E-2</c:v>
                </c:pt>
                <c:pt idx="945">
                  <c:v>3.8006900000000003E-2</c:v>
                </c:pt>
                <c:pt idx="946">
                  <c:v>3.8046900000000002E-2</c:v>
                </c:pt>
                <c:pt idx="947">
                  <c:v>3.80869E-2</c:v>
                </c:pt>
                <c:pt idx="948">
                  <c:v>3.8126899999999998E-2</c:v>
                </c:pt>
                <c:pt idx="949">
                  <c:v>3.8166899999999997E-2</c:v>
                </c:pt>
                <c:pt idx="950">
                  <c:v>3.8206900000000002E-2</c:v>
                </c:pt>
                <c:pt idx="951">
                  <c:v>3.82469E-2</c:v>
                </c:pt>
                <c:pt idx="952">
                  <c:v>3.8286899999999999E-2</c:v>
                </c:pt>
                <c:pt idx="953">
                  <c:v>3.8326899999999997E-2</c:v>
                </c:pt>
                <c:pt idx="954">
                  <c:v>3.8366900000000002E-2</c:v>
                </c:pt>
                <c:pt idx="955">
                  <c:v>3.8406900000000001E-2</c:v>
                </c:pt>
                <c:pt idx="956">
                  <c:v>3.8446899999999999E-2</c:v>
                </c:pt>
                <c:pt idx="957">
                  <c:v>3.8486899999999998E-2</c:v>
                </c:pt>
                <c:pt idx="958">
                  <c:v>3.8526900000000003E-2</c:v>
                </c:pt>
                <c:pt idx="959">
                  <c:v>3.8566900000000001E-2</c:v>
                </c:pt>
                <c:pt idx="960">
                  <c:v>3.86069E-2</c:v>
                </c:pt>
                <c:pt idx="961">
                  <c:v>3.8646899999999998E-2</c:v>
                </c:pt>
                <c:pt idx="962">
                  <c:v>3.8686900000000003E-2</c:v>
                </c:pt>
                <c:pt idx="963">
                  <c:v>3.8726900000000002E-2</c:v>
                </c:pt>
                <c:pt idx="964">
                  <c:v>3.87669E-2</c:v>
                </c:pt>
                <c:pt idx="965">
                  <c:v>3.8806899999999998E-2</c:v>
                </c:pt>
                <c:pt idx="966">
                  <c:v>3.8846899999999997E-2</c:v>
                </c:pt>
                <c:pt idx="967">
                  <c:v>3.8886900000000002E-2</c:v>
                </c:pt>
                <c:pt idx="968">
                  <c:v>3.89269E-2</c:v>
                </c:pt>
                <c:pt idx="969">
                  <c:v>3.8966899999999999E-2</c:v>
                </c:pt>
                <c:pt idx="970">
                  <c:v>3.9006899999999997E-2</c:v>
                </c:pt>
                <c:pt idx="971">
                  <c:v>3.9046900000000002E-2</c:v>
                </c:pt>
                <c:pt idx="972">
                  <c:v>3.9086900000000001E-2</c:v>
                </c:pt>
                <c:pt idx="973">
                  <c:v>3.9126899999999999E-2</c:v>
                </c:pt>
                <c:pt idx="974">
                  <c:v>3.9166899999999998E-2</c:v>
                </c:pt>
                <c:pt idx="975">
                  <c:v>3.9206900000000003E-2</c:v>
                </c:pt>
                <c:pt idx="976">
                  <c:v>3.9246900000000001E-2</c:v>
                </c:pt>
                <c:pt idx="977">
                  <c:v>3.92869E-2</c:v>
                </c:pt>
                <c:pt idx="978">
                  <c:v>3.9326899999999998E-2</c:v>
                </c:pt>
                <c:pt idx="979">
                  <c:v>3.9366900000000003E-2</c:v>
                </c:pt>
                <c:pt idx="980">
                  <c:v>3.9406900000000002E-2</c:v>
                </c:pt>
                <c:pt idx="981">
                  <c:v>3.94469E-2</c:v>
                </c:pt>
                <c:pt idx="982">
                  <c:v>3.9486899999999998E-2</c:v>
                </c:pt>
                <c:pt idx="983">
                  <c:v>3.9526899999999997E-2</c:v>
                </c:pt>
                <c:pt idx="984">
                  <c:v>3.9566900000000002E-2</c:v>
                </c:pt>
                <c:pt idx="985">
                  <c:v>3.96069E-2</c:v>
                </c:pt>
                <c:pt idx="986">
                  <c:v>3.9646899999999999E-2</c:v>
                </c:pt>
                <c:pt idx="987">
                  <c:v>3.9686899999999997E-2</c:v>
                </c:pt>
                <c:pt idx="988">
                  <c:v>3.9726900000000002E-2</c:v>
                </c:pt>
                <c:pt idx="989">
                  <c:v>3.9766900000000001E-2</c:v>
                </c:pt>
                <c:pt idx="990">
                  <c:v>3.9806899999999999E-2</c:v>
                </c:pt>
                <c:pt idx="991">
                  <c:v>3.9846899999999998E-2</c:v>
                </c:pt>
                <c:pt idx="992">
                  <c:v>3.9886900000000003E-2</c:v>
                </c:pt>
                <c:pt idx="993">
                  <c:v>3.9926900000000001E-2</c:v>
                </c:pt>
                <c:pt idx="994">
                  <c:v>3.99669E-2</c:v>
                </c:pt>
                <c:pt idx="995">
                  <c:v>4.0006899999999998E-2</c:v>
                </c:pt>
                <c:pt idx="996">
                  <c:v>4.0046900000000003E-2</c:v>
                </c:pt>
                <c:pt idx="997">
                  <c:v>4.0086900000000002E-2</c:v>
                </c:pt>
                <c:pt idx="998">
                  <c:v>4.01269E-2</c:v>
                </c:pt>
                <c:pt idx="999">
                  <c:v>4.0166899999999998E-2</c:v>
                </c:pt>
                <c:pt idx="1000">
                  <c:v>4.0206899999999997E-2</c:v>
                </c:pt>
                <c:pt idx="1001">
                  <c:v>4.0246900000000002E-2</c:v>
                </c:pt>
                <c:pt idx="1002">
                  <c:v>4.02869E-2</c:v>
                </c:pt>
                <c:pt idx="1003">
                  <c:v>4.0326899999999999E-2</c:v>
                </c:pt>
                <c:pt idx="1004">
                  <c:v>4.0366899999999997E-2</c:v>
                </c:pt>
                <c:pt idx="1005">
                  <c:v>4.0406900000000003E-2</c:v>
                </c:pt>
                <c:pt idx="1006">
                  <c:v>4.0446900000000001E-2</c:v>
                </c:pt>
                <c:pt idx="1007">
                  <c:v>4.0486899999999999E-2</c:v>
                </c:pt>
                <c:pt idx="1008">
                  <c:v>4.0526899999999998E-2</c:v>
                </c:pt>
                <c:pt idx="1009">
                  <c:v>4.0566900000000003E-2</c:v>
                </c:pt>
                <c:pt idx="1010">
                  <c:v>4.0606900000000001E-2</c:v>
                </c:pt>
                <c:pt idx="1011">
                  <c:v>4.06469E-2</c:v>
                </c:pt>
                <c:pt idx="1012">
                  <c:v>4.0686899999999998E-2</c:v>
                </c:pt>
                <c:pt idx="1013">
                  <c:v>4.0726900000000003E-2</c:v>
                </c:pt>
                <c:pt idx="1014">
                  <c:v>4.0766900000000002E-2</c:v>
                </c:pt>
                <c:pt idx="1015">
                  <c:v>4.08069E-2</c:v>
                </c:pt>
                <c:pt idx="1016">
                  <c:v>4.0846899999999998E-2</c:v>
                </c:pt>
                <c:pt idx="1017">
                  <c:v>4.0886899999999997E-2</c:v>
                </c:pt>
                <c:pt idx="1018">
                  <c:v>4.0926900000000002E-2</c:v>
                </c:pt>
                <c:pt idx="1019">
                  <c:v>4.0966900000000001E-2</c:v>
                </c:pt>
                <c:pt idx="1020">
                  <c:v>4.1006899999999999E-2</c:v>
                </c:pt>
                <c:pt idx="1021">
                  <c:v>4.1046899999999997E-2</c:v>
                </c:pt>
                <c:pt idx="1022">
                  <c:v>4.1086900000000003E-2</c:v>
                </c:pt>
                <c:pt idx="1023">
                  <c:v>4.1126900000000001E-2</c:v>
                </c:pt>
                <c:pt idx="1024">
                  <c:v>4.1166899999999999E-2</c:v>
                </c:pt>
                <c:pt idx="1025">
                  <c:v>4.1206899999999998E-2</c:v>
                </c:pt>
                <c:pt idx="1026">
                  <c:v>4.1246900000000003E-2</c:v>
                </c:pt>
                <c:pt idx="1027">
                  <c:v>4.1286900000000001E-2</c:v>
                </c:pt>
                <c:pt idx="1028">
                  <c:v>4.13269E-2</c:v>
                </c:pt>
                <c:pt idx="1029">
                  <c:v>4.1366899999999998E-2</c:v>
                </c:pt>
                <c:pt idx="1030">
                  <c:v>4.1406900000000003E-2</c:v>
                </c:pt>
                <c:pt idx="1031">
                  <c:v>4.1446900000000002E-2</c:v>
                </c:pt>
                <c:pt idx="1032">
                  <c:v>4.14869E-2</c:v>
                </c:pt>
                <c:pt idx="1033">
                  <c:v>4.1526899999999999E-2</c:v>
                </c:pt>
                <c:pt idx="1034">
                  <c:v>4.1566899999999997E-2</c:v>
                </c:pt>
                <c:pt idx="1035">
                  <c:v>4.1606900000000002E-2</c:v>
                </c:pt>
                <c:pt idx="1036">
                  <c:v>4.1646900000000001E-2</c:v>
                </c:pt>
                <c:pt idx="1037">
                  <c:v>4.1686899999999999E-2</c:v>
                </c:pt>
                <c:pt idx="1038">
                  <c:v>4.1726899999999997E-2</c:v>
                </c:pt>
                <c:pt idx="1039">
                  <c:v>4.1766900000000003E-2</c:v>
                </c:pt>
                <c:pt idx="1040">
                  <c:v>4.1806900000000001E-2</c:v>
                </c:pt>
                <c:pt idx="1041">
                  <c:v>4.1846899999999999E-2</c:v>
                </c:pt>
                <c:pt idx="1042">
                  <c:v>4.1886899999999998E-2</c:v>
                </c:pt>
                <c:pt idx="1043">
                  <c:v>4.1926900000000003E-2</c:v>
                </c:pt>
                <c:pt idx="1044">
                  <c:v>4.1966900000000001E-2</c:v>
                </c:pt>
                <c:pt idx="1045">
                  <c:v>4.20069E-2</c:v>
                </c:pt>
                <c:pt idx="1046">
                  <c:v>4.2046899999999998E-2</c:v>
                </c:pt>
                <c:pt idx="1047">
                  <c:v>4.2086899999999997E-2</c:v>
                </c:pt>
                <c:pt idx="1048">
                  <c:v>4.2126900000000002E-2</c:v>
                </c:pt>
                <c:pt idx="1049">
                  <c:v>4.21669E-2</c:v>
                </c:pt>
                <c:pt idx="1050">
                  <c:v>4.2206899999999999E-2</c:v>
                </c:pt>
                <c:pt idx="1051">
                  <c:v>4.2246899999999997E-2</c:v>
                </c:pt>
                <c:pt idx="1052">
                  <c:v>4.2286900000000002E-2</c:v>
                </c:pt>
                <c:pt idx="1053">
                  <c:v>4.2326900000000001E-2</c:v>
                </c:pt>
                <c:pt idx="1054">
                  <c:v>4.2366899999999999E-2</c:v>
                </c:pt>
                <c:pt idx="1055">
                  <c:v>4.2406899999999997E-2</c:v>
                </c:pt>
                <c:pt idx="1056">
                  <c:v>4.2446900000000003E-2</c:v>
                </c:pt>
                <c:pt idx="1057">
                  <c:v>4.2486900000000001E-2</c:v>
                </c:pt>
                <c:pt idx="1058">
                  <c:v>4.2526899999999999E-2</c:v>
                </c:pt>
                <c:pt idx="1059">
                  <c:v>4.2566899999999998E-2</c:v>
                </c:pt>
                <c:pt idx="1060">
                  <c:v>4.2606900000000003E-2</c:v>
                </c:pt>
                <c:pt idx="1061">
                  <c:v>4.2646900000000001E-2</c:v>
                </c:pt>
                <c:pt idx="1062">
                  <c:v>4.26869E-2</c:v>
                </c:pt>
                <c:pt idx="1063">
                  <c:v>4.2726899999999998E-2</c:v>
                </c:pt>
                <c:pt idx="1064">
                  <c:v>4.2766899999999997E-2</c:v>
                </c:pt>
                <c:pt idx="1065">
                  <c:v>4.2806900000000002E-2</c:v>
                </c:pt>
                <c:pt idx="1066">
                  <c:v>4.28469E-2</c:v>
                </c:pt>
                <c:pt idx="1067">
                  <c:v>4.2886899999999999E-2</c:v>
                </c:pt>
                <c:pt idx="1068">
                  <c:v>4.2926899999999997E-2</c:v>
                </c:pt>
                <c:pt idx="1069">
                  <c:v>4.2966900000000002E-2</c:v>
                </c:pt>
                <c:pt idx="1070">
                  <c:v>4.3006900000000001E-2</c:v>
                </c:pt>
                <c:pt idx="1071">
                  <c:v>4.3046899999999999E-2</c:v>
                </c:pt>
                <c:pt idx="1072">
                  <c:v>4.3086899999999997E-2</c:v>
                </c:pt>
                <c:pt idx="1073">
                  <c:v>4.3126900000000003E-2</c:v>
                </c:pt>
                <c:pt idx="1074">
                  <c:v>4.3166900000000001E-2</c:v>
                </c:pt>
                <c:pt idx="1075">
                  <c:v>4.3206899999999999E-2</c:v>
                </c:pt>
                <c:pt idx="1076">
                  <c:v>4.3246899999999998E-2</c:v>
                </c:pt>
                <c:pt idx="1077">
                  <c:v>4.3286900000000003E-2</c:v>
                </c:pt>
                <c:pt idx="1078">
                  <c:v>4.3326900000000002E-2</c:v>
                </c:pt>
                <c:pt idx="1079">
                  <c:v>4.33669E-2</c:v>
                </c:pt>
                <c:pt idx="1080">
                  <c:v>4.3406899999999998E-2</c:v>
                </c:pt>
                <c:pt idx="1081">
                  <c:v>4.3446899999999997E-2</c:v>
                </c:pt>
                <c:pt idx="1082">
                  <c:v>4.3486900000000002E-2</c:v>
                </c:pt>
                <c:pt idx="1083">
                  <c:v>4.35269E-2</c:v>
                </c:pt>
                <c:pt idx="1084">
                  <c:v>4.3566899999999999E-2</c:v>
                </c:pt>
                <c:pt idx="1085">
                  <c:v>4.3606899999999997E-2</c:v>
                </c:pt>
                <c:pt idx="1086">
                  <c:v>4.3646900000000002E-2</c:v>
                </c:pt>
                <c:pt idx="1087">
                  <c:v>4.3686900000000001E-2</c:v>
                </c:pt>
                <c:pt idx="1088">
                  <c:v>4.3726899999999999E-2</c:v>
                </c:pt>
                <c:pt idx="1089">
                  <c:v>4.3766899999999997E-2</c:v>
                </c:pt>
                <c:pt idx="1090">
                  <c:v>4.3806900000000003E-2</c:v>
                </c:pt>
                <c:pt idx="1091">
                  <c:v>4.3846900000000001E-2</c:v>
                </c:pt>
                <c:pt idx="1092">
                  <c:v>4.38869E-2</c:v>
                </c:pt>
                <c:pt idx="1093">
                  <c:v>4.3926899999999998E-2</c:v>
                </c:pt>
                <c:pt idx="1094">
                  <c:v>4.3966900000000003E-2</c:v>
                </c:pt>
                <c:pt idx="1095">
                  <c:v>4.4006900000000002E-2</c:v>
                </c:pt>
                <c:pt idx="1096">
                  <c:v>4.40469E-2</c:v>
                </c:pt>
                <c:pt idx="1097">
                  <c:v>4.4086899999999998E-2</c:v>
                </c:pt>
                <c:pt idx="1098">
                  <c:v>4.4126899999999997E-2</c:v>
                </c:pt>
                <c:pt idx="1099">
                  <c:v>4.4166900000000002E-2</c:v>
                </c:pt>
                <c:pt idx="1100">
                  <c:v>4.42069E-2</c:v>
                </c:pt>
                <c:pt idx="1101">
                  <c:v>4.4246899999999999E-2</c:v>
                </c:pt>
                <c:pt idx="1102">
                  <c:v>4.4286899999999997E-2</c:v>
                </c:pt>
                <c:pt idx="1103">
                  <c:v>4.4326900000000002E-2</c:v>
                </c:pt>
                <c:pt idx="1104">
                  <c:v>4.4366900000000001E-2</c:v>
                </c:pt>
                <c:pt idx="1105">
                  <c:v>4.4406899999999999E-2</c:v>
                </c:pt>
                <c:pt idx="1106">
                  <c:v>4.4446899999999998E-2</c:v>
                </c:pt>
                <c:pt idx="1107">
                  <c:v>4.4486900000000003E-2</c:v>
                </c:pt>
                <c:pt idx="1108">
                  <c:v>4.4526900000000001E-2</c:v>
                </c:pt>
                <c:pt idx="1109">
                  <c:v>4.45669E-2</c:v>
                </c:pt>
                <c:pt idx="1110">
                  <c:v>4.4606899999999998E-2</c:v>
                </c:pt>
                <c:pt idx="1111">
                  <c:v>4.4646900000000003E-2</c:v>
                </c:pt>
                <c:pt idx="1112">
                  <c:v>4.4686900000000002E-2</c:v>
                </c:pt>
                <c:pt idx="1113">
                  <c:v>4.47269E-2</c:v>
                </c:pt>
                <c:pt idx="1114">
                  <c:v>4.4766899999999998E-2</c:v>
                </c:pt>
                <c:pt idx="1115">
                  <c:v>4.4806899999999997E-2</c:v>
                </c:pt>
                <c:pt idx="1116">
                  <c:v>4.4846900000000002E-2</c:v>
                </c:pt>
                <c:pt idx="1117">
                  <c:v>4.48869E-2</c:v>
                </c:pt>
                <c:pt idx="1118">
                  <c:v>4.4926899999999999E-2</c:v>
                </c:pt>
                <c:pt idx="1119">
                  <c:v>4.4966899999999997E-2</c:v>
                </c:pt>
                <c:pt idx="1120">
                  <c:v>4.5006900000000002E-2</c:v>
                </c:pt>
                <c:pt idx="1121">
                  <c:v>4.5046900000000001E-2</c:v>
                </c:pt>
                <c:pt idx="1122">
                  <c:v>4.5086899999999999E-2</c:v>
                </c:pt>
                <c:pt idx="1123">
                  <c:v>4.5126899999999998E-2</c:v>
                </c:pt>
                <c:pt idx="1124">
                  <c:v>4.5166900000000003E-2</c:v>
                </c:pt>
                <c:pt idx="1125">
                  <c:v>4.5206900000000001E-2</c:v>
                </c:pt>
                <c:pt idx="1126">
                  <c:v>4.52469E-2</c:v>
                </c:pt>
                <c:pt idx="1127">
                  <c:v>4.5286899999999998E-2</c:v>
                </c:pt>
                <c:pt idx="1128">
                  <c:v>4.5326900000000003E-2</c:v>
                </c:pt>
                <c:pt idx="1129">
                  <c:v>4.5366900000000002E-2</c:v>
                </c:pt>
                <c:pt idx="1130">
                  <c:v>4.54069E-2</c:v>
                </c:pt>
                <c:pt idx="1131">
                  <c:v>4.5446899999999998E-2</c:v>
                </c:pt>
                <c:pt idx="1132">
                  <c:v>4.5486899999999997E-2</c:v>
                </c:pt>
                <c:pt idx="1133">
                  <c:v>4.5526900000000002E-2</c:v>
                </c:pt>
                <c:pt idx="1134">
                  <c:v>4.55669E-2</c:v>
                </c:pt>
                <c:pt idx="1135">
                  <c:v>4.5606899999999999E-2</c:v>
                </c:pt>
                <c:pt idx="1136">
                  <c:v>4.5646899999999997E-2</c:v>
                </c:pt>
                <c:pt idx="1137">
                  <c:v>4.5686900000000003E-2</c:v>
                </c:pt>
                <c:pt idx="1138">
                  <c:v>4.5726900000000001E-2</c:v>
                </c:pt>
                <c:pt idx="1139">
                  <c:v>4.5766899999999999E-2</c:v>
                </c:pt>
                <c:pt idx="1140">
                  <c:v>4.5806899999999998E-2</c:v>
                </c:pt>
                <c:pt idx="1141">
                  <c:v>4.5846900000000003E-2</c:v>
                </c:pt>
                <c:pt idx="1142">
                  <c:v>4.5886900000000001E-2</c:v>
                </c:pt>
                <c:pt idx="1143">
                  <c:v>4.59269E-2</c:v>
                </c:pt>
                <c:pt idx="1144">
                  <c:v>4.5966899999999998E-2</c:v>
                </c:pt>
                <c:pt idx="1145">
                  <c:v>4.6006900000000003E-2</c:v>
                </c:pt>
                <c:pt idx="1146">
                  <c:v>4.6046900000000002E-2</c:v>
                </c:pt>
                <c:pt idx="1147">
                  <c:v>4.60869E-2</c:v>
                </c:pt>
                <c:pt idx="1148">
                  <c:v>4.6126899999999998E-2</c:v>
                </c:pt>
                <c:pt idx="1149">
                  <c:v>4.6166899999999997E-2</c:v>
                </c:pt>
                <c:pt idx="1150">
                  <c:v>4.6206900000000002E-2</c:v>
                </c:pt>
                <c:pt idx="1151">
                  <c:v>4.6246900000000001E-2</c:v>
                </c:pt>
                <c:pt idx="1152">
                  <c:v>4.6286899999999999E-2</c:v>
                </c:pt>
                <c:pt idx="1153">
                  <c:v>4.6326899999999997E-2</c:v>
                </c:pt>
                <c:pt idx="1154">
                  <c:v>4.6366900000000003E-2</c:v>
                </c:pt>
                <c:pt idx="1155">
                  <c:v>4.6406900000000001E-2</c:v>
                </c:pt>
                <c:pt idx="1156">
                  <c:v>4.6446899999999999E-2</c:v>
                </c:pt>
                <c:pt idx="1157">
                  <c:v>4.6486899999999998E-2</c:v>
                </c:pt>
                <c:pt idx="1158">
                  <c:v>4.6526900000000003E-2</c:v>
                </c:pt>
                <c:pt idx="1159">
                  <c:v>4.6566900000000001E-2</c:v>
                </c:pt>
                <c:pt idx="1160">
                  <c:v>4.66069E-2</c:v>
                </c:pt>
                <c:pt idx="1161">
                  <c:v>4.6646899999999998E-2</c:v>
                </c:pt>
                <c:pt idx="1162">
                  <c:v>4.6686900000000003E-2</c:v>
                </c:pt>
                <c:pt idx="1163">
                  <c:v>4.6726900000000002E-2</c:v>
                </c:pt>
                <c:pt idx="1164">
                  <c:v>4.67669E-2</c:v>
                </c:pt>
                <c:pt idx="1165">
                  <c:v>4.6806899999999999E-2</c:v>
                </c:pt>
                <c:pt idx="1166">
                  <c:v>4.6846899999999997E-2</c:v>
                </c:pt>
                <c:pt idx="1167">
                  <c:v>4.6886900000000002E-2</c:v>
                </c:pt>
                <c:pt idx="1168">
                  <c:v>4.6926900000000001E-2</c:v>
                </c:pt>
                <c:pt idx="1169">
                  <c:v>4.6966899999999999E-2</c:v>
                </c:pt>
                <c:pt idx="1170">
                  <c:v>4.7006899999999997E-2</c:v>
                </c:pt>
                <c:pt idx="1171">
                  <c:v>4.7046900000000003E-2</c:v>
                </c:pt>
                <c:pt idx="1172">
                  <c:v>4.7086900000000001E-2</c:v>
                </c:pt>
                <c:pt idx="1173">
                  <c:v>4.7126899999999999E-2</c:v>
                </c:pt>
                <c:pt idx="1174">
                  <c:v>4.7166899999999998E-2</c:v>
                </c:pt>
                <c:pt idx="1175">
                  <c:v>4.7206900000000003E-2</c:v>
                </c:pt>
                <c:pt idx="1176">
                  <c:v>4.7246900000000001E-2</c:v>
                </c:pt>
                <c:pt idx="1177">
                  <c:v>4.72869E-2</c:v>
                </c:pt>
                <c:pt idx="1178">
                  <c:v>4.7326899999999998E-2</c:v>
                </c:pt>
                <c:pt idx="1179">
                  <c:v>4.7366900000000003E-2</c:v>
                </c:pt>
                <c:pt idx="1180">
                  <c:v>4.7406900000000002E-2</c:v>
                </c:pt>
                <c:pt idx="1181">
                  <c:v>4.74469E-2</c:v>
                </c:pt>
                <c:pt idx="1182">
                  <c:v>4.7486899999999999E-2</c:v>
                </c:pt>
                <c:pt idx="1183">
                  <c:v>4.7526899999999997E-2</c:v>
                </c:pt>
                <c:pt idx="1184">
                  <c:v>4.7566900000000002E-2</c:v>
                </c:pt>
                <c:pt idx="1185">
                  <c:v>4.7606900000000001E-2</c:v>
                </c:pt>
                <c:pt idx="1186">
                  <c:v>4.7646899999999999E-2</c:v>
                </c:pt>
                <c:pt idx="1187">
                  <c:v>4.7686899999999997E-2</c:v>
                </c:pt>
                <c:pt idx="1188">
                  <c:v>4.7726900000000003E-2</c:v>
                </c:pt>
                <c:pt idx="1189">
                  <c:v>4.7766900000000001E-2</c:v>
                </c:pt>
                <c:pt idx="1190">
                  <c:v>4.7806899999999999E-2</c:v>
                </c:pt>
                <c:pt idx="1191">
                  <c:v>4.7846899999999998E-2</c:v>
                </c:pt>
                <c:pt idx="1192">
                  <c:v>4.7886900000000003E-2</c:v>
                </c:pt>
                <c:pt idx="1193">
                  <c:v>4.7926900000000001E-2</c:v>
                </c:pt>
                <c:pt idx="1194">
                  <c:v>4.79669E-2</c:v>
                </c:pt>
                <c:pt idx="1195">
                  <c:v>4.8006899999999998E-2</c:v>
                </c:pt>
                <c:pt idx="1196">
                  <c:v>4.8046899999999997E-2</c:v>
                </c:pt>
                <c:pt idx="1197">
                  <c:v>4.8086900000000002E-2</c:v>
                </c:pt>
                <c:pt idx="1198">
                  <c:v>4.81269E-2</c:v>
                </c:pt>
                <c:pt idx="1199">
                  <c:v>4.8166899999999999E-2</c:v>
                </c:pt>
                <c:pt idx="1200">
                  <c:v>4.8206899999999997E-2</c:v>
                </c:pt>
                <c:pt idx="1201">
                  <c:v>4.8246900000000002E-2</c:v>
                </c:pt>
                <c:pt idx="1202">
                  <c:v>4.8286900000000001E-2</c:v>
                </c:pt>
                <c:pt idx="1203">
                  <c:v>4.8326899999999999E-2</c:v>
                </c:pt>
                <c:pt idx="1204">
                  <c:v>4.8366899999999997E-2</c:v>
                </c:pt>
                <c:pt idx="1205">
                  <c:v>4.8406900000000003E-2</c:v>
                </c:pt>
                <c:pt idx="1206">
                  <c:v>4.8446900000000001E-2</c:v>
                </c:pt>
                <c:pt idx="1207">
                  <c:v>4.8486899999999999E-2</c:v>
                </c:pt>
                <c:pt idx="1208">
                  <c:v>4.8526899999999998E-2</c:v>
                </c:pt>
                <c:pt idx="1209">
                  <c:v>4.8566900000000003E-2</c:v>
                </c:pt>
                <c:pt idx="1210">
                  <c:v>4.8606900000000001E-2</c:v>
                </c:pt>
                <c:pt idx="1211">
                  <c:v>4.86469E-2</c:v>
                </c:pt>
                <c:pt idx="1212">
                  <c:v>4.8686899999999998E-2</c:v>
                </c:pt>
                <c:pt idx="1213">
                  <c:v>4.8726899999999997E-2</c:v>
                </c:pt>
                <c:pt idx="1214">
                  <c:v>4.8766900000000002E-2</c:v>
                </c:pt>
                <c:pt idx="1215">
                  <c:v>4.88069E-2</c:v>
                </c:pt>
                <c:pt idx="1216">
                  <c:v>4.8846899999999999E-2</c:v>
                </c:pt>
                <c:pt idx="1217">
                  <c:v>4.8886899999999997E-2</c:v>
                </c:pt>
                <c:pt idx="1218">
                  <c:v>4.8926900000000002E-2</c:v>
                </c:pt>
                <c:pt idx="1219">
                  <c:v>4.8966900000000001E-2</c:v>
                </c:pt>
                <c:pt idx="1220">
                  <c:v>4.9006899999999999E-2</c:v>
                </c:pt>
                <c:pt idx="1221">
                  <c:v>4.9046899999999997E-2</c:v>
                </c:pt>
                <c:pt idx="1222">
                  <c:v>4.9086900000000003E-2</c:v>
                </c:pt>
                <c:pt idx="1223">
                  <c:v>4.9126900000000001E-2</c:v>
                </c:pt>
                <c:pt idx="1224">
                  <c:v>4.9166899999999999E-2</c:v>
                </c:pt>
                <c:pt idx="1225">
                  <c:v>4.9206899999999998E-2</c:v>
                </c:pt>
                <c:pt idx="1226">
                  <c:v>4.9246900000000003E-2</c:v>
                </c:pt>
                <c:pt idx="1227">
                  <c:v>4.9286900000000002E-2</c:v>
                </c:pt>
                <c:pt idx="1228">
                  <c:v>4.93269E-2</c:v>
                </c:pt>
                <c:pt idx="1229">
                  <c:v>4.9366899999999998E-2</c:v>
                </c:pt>
                <c:pt idx="1230">
                  <c:v>4.9406899999999997E-2</c:v>
                </c:pt>
                <c:pt idx="1231">
                  <c:v>4.9446900000000002E-2</c:v>
                </c:pt>
                <c:pt idx="1232">
                  <c:v>4.94869E-2</c:v>
                </c:pt>
                <c:pt idx="1233">
                  <c:v>4.9526899999999999E-2</c:v>
                </c:pt>
                <c:pt idx="1234">
                  <c:v>4.9566899999999997E-2</c:v>
                </c:pt>
                <c:pt idx="1235">
                  <c:v>4.9606900000000002E-2</c:v>
                </c:pt>
                <c:pt idx="1236">
                  <c:v>4.9646900000000001E-2</c:v>
                </c:pt>
                <c:pt idx="1237">
                  <c:v>4.9686899999999999E-2</c:v>
                </c:pt>
                <c:pt idx="1238">
                  <c:v>4.9726899999999997E-2</c:v>
                </c:pt>
                <c:pt idx="1239">
                  <c:v>4.9766900000000003E-2</c:v>
                </c:pt>
                <c:pt idx="1240">
                  <c:v>4.9806900000000001E-2</c:v>
                </c:pt>
                <c:pt idx="1241">
                  <c:v>4.98469E-2</c:v>
                </c:pt>
                <c:pt idx="1242">
                  <c:v>4.9886899999999998E-2</c:v>
                </c:pt>
                <c:pt idx="1243">
                  <c:v>4.9926900000000003E-2</c:v>
                </c:pt>
                <c:pt idx="1244">
                  <c:v>4.9966900000000002E-2</c:v>
                </c:pt>
                <c:pt idx="1245">
                  <c:v>5.00069E-2</c:v>
                </c:pt>
                <c:pt idx="1246">
                  <c:v>5.0046899999999998E-2</c:v>
                </c:pt>
                <c:pt idx="1247">
                  <c:v>5.0086899999999997E-2</c:v>
                </c:pt>
                <c:pt idx="1248">
                  <c:v>5.0126900000000002E-2</c:v>
                </c:pt>
                <c:pt idx="1249">
                  <c:v>5.01669E-2</c:v>
                </c:pt>
                <c:pt idx="1250">
                  <c:v>5.0206899999999999E-2</c:v>
                </c:pt>
                <c:pt idx="1251">
                  <c:v>5.0246899999999997E-2</c:v>
                </c:pt>
                <c:pt idx="1252">
                  <c:v>5.0286900000000002E-2</c:v>
                </c:pt>
                <c:pt idx="1253">
                  <c:v>5.0326900000000001E-2</c:v>
                </c:pt>
                <c:pt idx="1254">
                  <c:v>5.0366899999999999E-2</c:v>
                </c:pt>
                <c:pt idx="1255">
                  <c:v>5.0406899999999998E-2</c:v>
                </c:pt>
                <c:pt idx="1256">
                  <c:v>5.0446900000000003E-2</c:v>
                </c:pt>
                <c:pt idx="1257">
                  <c:v>5.0486900000000001E-2</c:v>
                </c:pt>
                <c:pt idx="1258">
                  <c:v>5.05269E-2</c:v>
                </c:pt>
                <c:pt idx="1259">
                  <c:v>5.0566899999999998E-2</c:v>
                </c:pt>
                <c:pt idx="1260">
                  <c:v>5.0606900000000003E-2</c:v>
                </c:pt>
                <c:pt idx="1261">
                  <c:v>5.0646900000000002E-2</c:v>
                </c:pt>
                <c:pt idx="1262">
                  <c:v>5.06869E-2</c:v>
                </c:pt>
                <c:pt idx="1263">
                  <c:v>5.0726899999999998E-2</c:v>
                </c:pt>
                <c:pt idx="1264">
                  <c:v>5.0766899999999997E-2</c:v>
                </c:pt>
                <c:pt idx="1265">
                  <c:v>5.0806900000000002E-2</c:v>
                </c:pt>
                <c:pt idx="1266">
                  <c:v>5.08469E-2</c:v>
                </c:pt>
                <c:pt idx="1267">
                  <c:v>5.0886899999999999E-2</c:v>
                </c:pt>
                <c:pt idx="1268">
                  <c:v>5.0926899999999997E-2</c:v>
                </c:pt>
                <c:pt idx="1269">
                  <c:v>5.0966900000000002E-2</c:v>
                </c:pt>
                <c:pt idx="1270">
                  <c:v>5.1006900000000001E-2</c:v>
                </c:pt>
                <c:pt idx="1271">
                  <c:v>5.1046899999999999E-2</c:v>
                </c:pt>
                <c:pt idx="1272">
                  <c:v>5.1086899999999998E-2</c:v>
                </c:pt>
                <c:pt idx="1273">
                  <c:v>5.1126900000000003E-2</c:v>
                </c:pt>
                <c:pt idx="1274">
                  <c:v>5.1166900000000001E-2</c:v>
                </c:pt>
                <c:pt idx="1275">
                  <c:v>5.12069E-2</c:v>
                </c:pt>
                <c:pt idx="1276">
                  <c:v>5.1246899999999998E-2</c:v>
                </c:pt>
                <c:pt idx="1277">
                  <c:v>5.1286900000000003E-2</c:v>
                </c:pt>
                <c:pt idx="1278">
                  <c:v>5.1326900000000002E-2</c:v>
                </c:pt>
                <c:pt idx="1279">
                  <c:v>5.13669E-2</c:v>
                </c:pt>
                <c:pt idx="1280">
                  <c:v>5.1406899999999998E-2</c:v>
                </c:pt>
                <c:pt idx="1281">
                  <c:v>5.1446899999999997E-2</c:v>
                </c:pt>
                <c:pt idx="1282">
                  <c:v>5.1486900000000002E-2</c:v>
                </c:pt>
                <c:pt idx="1283">
                  <c:v>5.15269E-2</c:v>
                </c:pt>
                <c:pt idx="1284">
                  <c:v>5.1566899999999999E-2</c:v>
                </c:pt>
                <c:pt idx="1285">
                  <c:v>5.1606899999999997E-2</c:v>
                </c:pt>
                <c:pt idx="1286">
                  <c:v>5.1646900000000003E-2</c:v>
                </c:pt>
                <c:pt idx="1287">
                  <c:v>5.1686900000000001E-2</c:v>
                </c:pt>
                <c:pt idx="1288">
                  <c:v>5.1726899999999999E-2</c:v>
                </c:pt>
                <c:pt idx="1289">
                  <c:v>5.1766899999999998E-2</c:v>
                </c:pt>
                <c:pt idx="1290">
                  <c:v>5.1806900000000003E-2</c:v>
                </c:pt>
                <c:pt idx="1291">
                  <c:v>5.1846900000000001E-2</c:v>
                </c:pt>
                <c:pt idx="1292">
                  <c:v>5.18869E-2</c:v>
                </c:pt>
                <c:pt idx="1293">
                  <c:v>5.1926899999999998E-2</c:v>
                </c:pt>
                <c:pt idx="1294">
                  <c:v>5.1966900000000003E-2</c:v>
                </c:pt>
                <c:pt idx="1295">
                  <c:v>5.2006900000000002E-2</c:v>
                </c:pt>
                <c:pt idx="1296">
                  <c:v>5.20469E-2</c:v>
                </c:pt>
                <c:pt idx="1297">
                  <c:v>5.2086899999999998E-2</c:v>
                </c:pt>
                <c:pt idx="1298">
                  <c:v>5.2126899999999997E-2</c:v>
                </c:pt>
                <c:pt idx="1299">
                  <c:v>5.2166900000000002E-2</c:v>
                </c:pt>
                <c:pt idx="1300">
                  <c:v>5.2206900000000001E-2</c:v>
                </c:pt>
                <c:pt idx="1301">
                  <c:v>5.2246899999999999E-2</c:v>
                </c:pt>
                <c:pt idx="1302">
                  <c:v>5.2286899999999997E-2</c:v>
                </c:pt>
                <c:pt idx="1303">
                  <c:v>5.2326900000000003E-2</c:v>
                </c:pt>
                <c:pt idx="1304">
                  <c:v>5.2366900000000001E-2</c:v>
                </c:pt>
                <c:pt idx="1305">
                  <c:v>5.2406899999999999E-2</c:v>
                </c:pt>
                <c:pt idx="1306">
                  <c:v>5.2446899999999998E-2</c:v>
                </c:pt>
                <c:pt idx="1307">
                  <c:v>5.2486900000000003E-2</c:v>
                </c:pt>
                <c:pt idx="1308">
                  <c:v>5.2526900000000001E-2</c:v>
                </c:pt>
                <c:pt idx="1309">
                  <c:v>5.25669E-2</c:v>
                </c:pt>
                <c:pt idx="1310">
                  <c:v>5.2606899999999998E-2</c:v>
                </c:pt>
                <c:pt idx="1311">
                  <c:v>5.2646900000000003E-2</c:v>
                </c:pt>
                <c:pt idx="1312">
                  <c:v>5.2686900000000002E-2</c:v>
                </c:pt>
                <c:pt idx="1313">
                  <c:v>5.27269E-2</c:v>
                </c:pt>
                <c:pt idx="1314">
                  <c:v>5.2766899999999999E-2</c:v>
                </c:pt>
                <c:pt idx="1315">
                  <c:v>5.2806899999999997E-2</c:v>
                </c:pt>
                <c:pt idx="1316">
                  <c:v>5.2846900000000002E-2</c:v>
                </c:pt>
                <c:pt idx="1317">
                  <c:v>5.2886900000000001E-2</c:v>
                </c:pt>
                <c:pt idx="1318">
                  <c:v>5.2926899999999999E-2</c:v>
                </c:pt>
                <c:pt idx="1319">
                  <c:v>5.2966899999999997E-2</c:v>
                </c:pt>
                <c:pt idx="1320">
                  <c:v>5.3006900000000003E-2</c:v>
                </c:pt>
                <c:pt idx="1321">
                  <c:v>5.3046900000000001E-2</c:v>
                </c:pt>
                <c:pt idx="1322">
                  <c:v>5.3086899999999999E-2</c:v>
                </c:pt>
                <c:pt idx="1323">
                  <c:v>5.3126899999999998E-2</c:v>
                </c:pt>
                <c:pt idx="1324">
                  <c:v>5.3166900000000003E-2</c:v>
                </c:pt>
                <c:pt idx="1325">
                  <c:v>5.3206900000000001E-2</c:v>
                </c:pt>
                <c:pt idx="1326">
                  <c:v>5.32469E-2</c:v>
                </c:pt>
                <c:pt idx="1327">
                  <c:v>5.3286899999999998E-2</c:v>
                </c:pt>
                <c:pt idx="1328">
                  <c:v>5.3326900000000003E-2</c:v>
                </c:pt>
                <c:pt idx="1329">
                  <c:v>5.3366900000000002E-2</c:v>
                </c:pt>
                <c:pt idx="1330">
                  <c:v>5.34069E-2</c:v>
                </c:pt>
                <c:pt idx="1331">
                  <c:v>5.3446899999999999E-2</c:v>
                </c:pt>
                <c:pt idx="1332">
                  <c:v>5.3486899999999997E-2</c:v>
                </c:pt>
                <c:pt idx="1333">
                  <c:v>5.3526900000000002E-2</c:v>
                </c:pt>
                <c:pt idx="1334">
                  <c:v>5.3566900000000001E-2</c:v>
                </c:pt>
                <c:pt idx="1335">
                  <c:v>5.3606899999999999E-2</c:v>
                </c:pt>
                <c:pt idx="1336">
                  <c:v>5.3646899999999997E-2</c:v>
                </c:pt>
                <c:pt idx="1337">
                  <c:v>5.3686900000000003E-2</c:v>
                </c:pt>
                <c:pt idx="1338">
                  <c:v>5.3726900000000001E-2</c:v>
                </c:pt>
                <c:pt idx="1339">
                  <c:v>5.3766899999999999E-2</c:v>
                </c:pt>
                <c:pt idx="1340">
                  <c:v>5.3806899999999998E-2</c:v>
                </c:pt>
                <c:pt idx="1341">
                  <c:v>5.3846900000000003E-2</c:v>
                </c:pt>
                <c:pt idx="1342">
                  <c:v>5.3886900000000001E-2</c:v>
                </c:pt>
                <c:pt idx="1343">
                  <c:v>5.39269E-2</c:v>
                </c:pt>
                <c:pt idx="1344">
                  <c:v>5.3966899999999998E-2</c:v>
                </c:pt>
                <c:pt idx="1345">
                  <c:v>5.4006899999999997E-2</c:v>
                </c:pt>
                <c:pt idx="1346">
                  <c:v>5.4046900000000002E-2</c:v>
                </c:pt>
                <c:pt idx="1347">
                  <c:v>5.40869E-2</c:v>
                </c:pt>
                <c:pt idx="1348">
                  <c:v>5.4126899999999999E-2</c:v>
                </c:pt>
                <c:pt idx="1349">
                  <c:v>5.4166899999999997E-2</c:v>
                </c:pt>
                <c:pt idx="1350">
                  <c:v>5.4206900000000002E-2</c:v>
                </c:pt>
                <c:pt idx="1351">
                  <c:v>5.4246900000000001E-2</c:v>
                </c:pt>
                <c:pt idx="1352">
                  <c:v>5.4286899999999999E-2</c:v>
                </c:pt>
                <c:pt idx="1353">
                  <c:v>5.4326899999999997E-2</c:v>
                </c:pt>
                <c:pt idx="1354">
                  <c:v>5.4366900000000003E-2</c:v>
                </c:pt>
                <c:pt idx="1355">
                  <c:v>5.4406900000000001E-2</c:v>
                </c:pt>
                <c:pt idx="1356">
                  <c:v>5.4446899999999999E-2</c:v>
                </c:pt>
                <c:pt idx="1357">
                  <c:v>5.4486899999999998E-2</c:v>
                </c:pt>
                <c:pt idx="1358">
                  <c:v>5.4526900000000003E-2</c:v>
                </c:pt>
                <c:pt idx="1359">
                  <c:v>5.4566900000000002E-2</c:v>
                </c:pt>
                <c:pt idx="1360">
                  <c:v>5.46069E-2</c:v>
                </c:pt>
                <c:pt idx="1361">
                  <c:v>5.4646899999999998E-2</c:v>
                </c:pt>
                <c:pt idx="1362">
                  <c:v>5.4686899999999997E-2</c:v>
                </c:pt>
                <c:pt idx="1363">
                  <c:v>5.4726900000000002E-2</c:v>
                </c:pt>
                <c:pt idx="1364">
                  <c:v>5.47669E-2</c:v>
                </c:pt>
                <c:pt idx="1365">
                  <c:v>5.4806899999999999E-2</c:v>
                </c:pt>
                <c:pt idx="1366">
                  <c:v>5.4846899999999997E-2</c:v>
                </c:pt>
                <c:pt idx="1367">
                  <c:v>5.4886900000000002E-2</c:v>
                </c:pt>
                <c:pt idx="1368">
                  <c:v>5.4926900000000001E-2</c:v>
                </c:pt>
                <c:pt idx="1369">
                  <c:v>5.4966899999999999E-2</c:v>
                </c:pt>
                <c:pt idx="1370">
                  <c:v>5.5006899999999997E-2</c:v>
                </c:pt>
                <c:pt idx="1371">
                  <c:v>5.5046900000000003E-2</c:v>
                </c:pt>
                <c:pt idx="1372">
                  <c:v>5.5086900000000001E-2</c:v>
                </c:pt>
                <c:pt idx="1373">
                  <c:v>5.51269E-2</c:v>
                </c:pt>
                <c:pt idx="1374">
                  <c:v>5.5166899999999998E-2</c:v>
                </c:pt>
                <c:pt idx="1375">
                  <c:v>5.5206900000000003E-2</c:v>
                </c:pt>
                <c:pt idx="1376">
                  <c:v>5.5246900000000002E-2</c:v>
                </c:pt>
                <c:pt idx="1377">
                  <c:v>5.52869E-2</c:v>
                </c:pt>
                <c:pt idx="1378">
                  <c:v>5.5326899999999998E-2</c:v>
                </c:pt>
                <c:pt idx="1379">
                  <c:v>5.5366899999999997E-2</c:v>
                </c:pt>
                <c:pt idx="1380">
                  <c:v>5.5406900000000002E-2</c:v>
                </c:pt>
                <c:pt idx="1381">
                  <c:v>5.54469E-2</c:v>
                </c:pt>
                <c:pt idx="1382">
                  <c:v>5.5486899999999999E-2</c:v>
                </c:pt>
                <c:pt idx="1383">
                  <c:v>5.5526899999999997E-2</c:v>
                </c:pt>
                <c:pt idx="1384">
                  <c:v>5.5566900000000002E-2</c:v>
                </c:pt>
                <c:pt idx="1385">
                  <c:v>5.5606900000000001E-2</c:v>
                </c:pt>
                <c:pt idx="1386">
                  <c:v>5.5646899999999999E-2</c:v>
                </c:pt>
                <c:pt idx="1387">
                  <c:v>5.5686899999999998E-2</c:v>
                </c:pt>
                <c:pt idx="1388">
                  <c:v>5.5726900000000003E-2</c:v>
                </c:pt>
                <c:pt idx="1389">
                  <c:v>5.5766900000000001E-2</c:v>
                </c:pt>
                <c:pt idx="1390">
                  <c:v>5.58069E-2</c:v>
                </c:pt>
                <c:pt idx="1391">
                  <c:v>5.5846899999999998E-2</c:v>
                </c:pt>
                <c:pt idx="1392">
                  <c:v>5.5886900000000003E-2</c:v>
                </c:pt>
                <c:pt idx="1393">
                  <c:v>5.5926900000000002E-2</c:v>
                </c:pt>
                <c:pt idx="1394">
                  <c:v>5.59669E-2</c:v>
                </c:pt>
                <c:pt idx="1395">
                  <c:v>5.6006899999999998E-2</c:v>
                </c:pt>
                <c:pt idx="1396">
                  <c:v>5.6046899999999997E-2</c:v>
                </c:pt>
                <c:pt idx="1397">
                  <c:v>5.6086900000000002E-2</c:v>
                </c:pt>
                <c:pt idx="1398">
                  <c:v>5.61269E-2</c:v>
                </c:pt>
                <c:pt idx="1399">
                  <c:v>5.6166899999999999E-2</c:v>
                </c:pt>
                <c:pt idx="1400">
                  <c:v>5.6206899999999997E-2</c:v>
                </c:pt>
                <c:pt idx="1401">
                  <c:v>5.6246900000000002E-2</c:v>
                </c:pt>
                <c:pt idx="1402">
                  <c:v>5.6286900000000001E-2</c:v>
                </c:pt>
                <c:pt idx="1403">
                  <c:v>5.6326899999999999E-2</c:v>
                </c:pt>
                <c:pt idx="1404">
                  <c:v>5.6366899999999998E-2</c:v>
                </c:pt>
                <c:pt idx="1405">
                  <c:v>5.6406900000000003E-2</c:v>
                </c:pt>
                <c:pt idx="1406">
                  <c:v>5.6446900000000001E-2</c:v>
                </c:pt>
                <c:pt idx="1407">
                  <c:v>5.64869E-2</c:v>
                </c:pt>
                <c:pt idx="1408">
                  <c:v>5.6526899999999998E-2</c:v>
                </c:pt>
                <c:pt idx="1409">
                  <c:v>5.6566900000000003E-2</c:v>
                </c:pt>
                <c:pt idx="1410">
                  <c:v>5.6606900000000002E-2</c:v>
                </c:pt>
                <c:pt idx="1411">
                  <c:v>5.66469E-2</c:v>
                </c:pt>
                <c:pt idx="1412">
                  <c:v>5.6686899999999998E-2</c:v>
                </c:pt>
                <c:pt idx="1413">
                  <c:v>5.6726899999999997E-2</c:v>
                </c:pt>
                <c:pt idx="1414">
                  <c:v>5.6766900000000002E-2</c:v>
                </c:pt>
                <c:pt idx="1415">
                  <c:v>5.68069E-2</c:v>
                </c:pt>
                <c:pt idx="1416">
                  <c:v>5.6846899999999999E-2</c:v>
                </c:pt>
                <c:pt idx="1417">
                  <c:v>5.6886899999999997E-2</c:v>
                </c:pt>
                <c:pt idx="1418">
                  <c:v>5.6926900000000002E-2</c:v>
                </c:pt>
                <c:pt idx="1419">
                  <c:v>5.6966900000000001E-2</c:v>
                </c:pt>
                <c:pt idx="1420">
                  <c:v>5.7006899999999999E-2</c:v>
                </c:pt>
                <c:pt idx="1421">
                  <c:v>5.7046899999999998E-2</c:v>
                </c:pt>
                <c:pt idx="1422">
                  <c:v>5.7086900000000003E-2</c:v>
                </c:pt>
                <c:pt idx="1423">
                  <c:v>5.7126900000000001E-2</c:v>
                </c:pt>
                <c:pt idx="1424">
                  <c:v>5.71669E-2</c:v>
                </c:pt>
                <c:pt idx="1425">
                  <c:v>5.7206899999999998E-2</c:v>
                </c:pt>
                <c:pt idx="1426">
                  <c:v>5.7246900000000003E-2</c:v>
                </c:pt>
                <c:pt idx="1427">
                  <c:v>5.7286900000000002E-2</c:v>
                </c:pt>
                <c:pt idx="1428">
                  <c:v>5.73269E-2</c:v>
                </c:pt>
                <c:pt idx="1429">
                  <c:v>5.7366899999999998E-2</c:v>
                </c:pt>
                <c:pt idx="1430">
                  <c:v>5.7406899999999997E-2</c:v>
                </c:pt>
                <c:pt idx="1431">
                  <c:v>5.7446900000000002E-2</c:v>
                </c:pt>
                <c:pt idx="1432">
                  <c:v>5.74869E-2</c:v>
                </c:pt>
                <c:pt idx="1433">
                  <c:v>5.7526899999999999E-2</c:v>
                </c:pt>
                <c:pt idx="1434">
                  <c:v>5.7566899999999997E-2</c:v>
                </c:pt>
                <c:pt idx="1435">
                  <c:v>5.7606900000000003E-2</c:v>
                </c:pt>
                <c:pt idx="1436">
                  <c:v>5.7646900000000001E-2</c:v>
                </c:pt>
                <c:pt idx="1437">
                  <c:v>5.7686899999999999E-2</c:v>
                </c:pt>
                <c:pt idx="1438">
                  <c:v>5.7726899999999998E-2</c:v>
                </c:pt>
                <c:pt idx="1439">
                  <c:v>5.7766900000000003E-2</c:v>
                </c:pt>
                <c:pt idx="1440">
                  <c:v>5.7806900000000001E-2</c:v>
                </c:pt>
                <c:pt idx="1441">
                  <c:v>5.78469E-2</c:v>
                </c:pt>
                <c:pt idx="1442">
                  <c:v>5.7886899999999998E-2</c:v>
                </c:pt>
                <c:pt idx="1443">
                  <c:v>5.7926900000000003E-2</c:v>
                </c:pt>
                <c:pt idx="1444">
                  <c:v>5.7966900000000002E-2</c:v>
                </c:pt>
                <c:pt idx="1445">
                  <c:v>5.80069E-2</c:v>
                </c:pt>
                <c:pt idx="1446">
                  <c:v>5.8046899999999998E-2</c:v>
                </c:pt>
                <c:pt idx="1447">
                  <c:v>5.8086899999999997E-2</c:v>
                </c:pt>
                <c:pt idx="1448">
                  <c:v>5.8126900000000002E-2</c:v>
                </c:pt>
                <c:pt idx="1449">
                  <c:v>5.8166900000000001E-2</c:v>
                </c:pt>
                <c:pt idx="1450">
                  <c:v>5.8206899999999999E-2</c:v>
                </c:pt>
                <c:pt idx="1451">
                  <c:v>5.8246899999999997E-2</c:v>
                </c:pt>
                <c:pt idx="1452">
                  <c:v>5.8286900000000003E-2</c:v>
                </c:pt>
                <c:pt idx="1453">
                  <c:v>5.8326900000000001E-2</c:v>
                </c:pt>
                <c:pt idx="1454">
                  <c:v>5.8366899999999999E-2</c:v>
                </c:pt>
                <c:pt idx="1455">
                  <c:v>5.8406899999999998E-2</c:v>
                </c:pt>
                <c:pt idx="1456">
                  <c:v>5.8446900000000003E-2</c:v>
                </c:pt>
                <c:pt idx="1457">
                  <c:v>5.8486900000000001E-2</c:v>
                </c:pt>
                <c:pt idx="1458">
                  <c:v>5.85269E-2</c:v>
                </c:pt>
                <c:pt idx="1459">
                  <c:v>5.8566899999999998E-2</c:v>
                </c:pt>
                <c:pt idx="1460">
                  <c:v>5.8606900000000003E-2</c:v>
                </c:pt>
                <c:pt idx="1461">
                  <c:v>5.8646900000000002E-2</c:v>
                </c:pt>
                <c:pt idx="1462">
                  <c:v>5.86869E-2</c:v>
                </c:pt>
                <c:pt idx="1463">
                  <c:v>5.8726899999999999E-2</c:v>
                </c:pt>
                <c:pt idx="1464">
                  <c:v>5.8766899999999997E-2</c:v>
                </c:pt>
                <c:pt idx="1465">
                  <c:v>5.8806900000000002E-2</c:v>
                </c:pt>
                <c:pt idx="1466">
                  <c:v>5.8846900000000001E-2</c:v>
                </c:pt>
                <c:pt idx="1467">
                  <c:v>5.8886899999999999E-2</c:v>
                </c:pt>
                <c:pt idx="1468">
                  <c:v>5.8926899999999997E-2</c:v>
                </c:pt>
                <c:pt idx="1469">
                  <c:v>5.8966900000000003E-2</c:v>
                </c:pt>
                <c:pt idx="1470">
                  <c:v>5.9006900000000001E-2</c:v>
                </c:pt>
                <c:pt idx="1471">
                  <c:v>5.9046899999999999E-2</c:v>
                </c:pt>
                <c:pt idx="1472">
                  <c:v>5.9086899999999998E-2</c:v>
                </c:pt>
                <c:pt idx="1473">
                  <c:v>5.9126900000000003E-2</c:v>
                </c:pt>
                <c:pt idx="1474">
                  <c:v>5.9166900000000001E-2</c:v>
                </c:pt>
                <c:pt idx="1475">
                  <c:v>5.92069E-2</c:v>
                </c:pt>
                <c:pt idx="1476">
                  <c:v>5.9246899999999998E-2</c:v>
                </c:pt>
                <c:pt idx="1477">
                  <c:v>5.9286899999999997E-2</c:v>
                </c:pt>
                <c:pt idx="1478">
                  <c:v>5.9326900000000002E-2</c:v>
                </c:pt>
                <c:pt idx="1479">
                  <c:v>5.93669E-2</c:v>
                </c:pt>
                <c:pt idx="1480">
                  <c:v>5.9406899999999999E-2</c:v>
                </c:pt>
                <c:pt idx="1481">
                  <c:v>5.9446899999999997E-2</c:v>
                </c:pt>
                <c:pt idx="1482">
                  <c:v>5.9486900000000002E-2</c:v>
                </c:pt>
                <c:pt idx="1483">
                  <c:v>5.9526900000000001E-2</c:v>
                </c:pt>
                <c:pt idx="1484">
                  <c:v>5.9566899999999999E-2</c:v>
                </c:pt>
                <c:pt idx="1485">
                  <c:v>5.9606899999999997E-2</c:v>
                </c:pt>
                <c:pt idx="1486">
                  <c:v>5.9646900000000003E-2</c:v>
                </c:pt>
                <c:pt idx="1487">
                  <c:v>5.9686900000000001E-2</c:v>
                </c:pt>
                <c:pt idx="1488">
                  <c:v>5.9726899999999999E-2</c:v>
                </c:pt>
                <c:pt idx="1489">
                  <c:v>5.9766899999999998E-2</c:v>
                </c:pt>
                <c:pt idx="1490">
                  <c:v>5.9806900000000003E-2</c:v>
                </c:pt>
                <c:pt idx="1491">
                  <c:v>5.9846900000000001E-2</c:v>
                </c:pt>
                <c:pt idx="1492">
                  <c:v>5.98869E-2</c:v>
                </c:pt>
                <c:pt idx="1493">
                  <c:v>5.9926899999999998E-2</c:v>
                </c:pt>
                <c:pt idx="1494">
                  <c:v>5.9966899999999997E-2</c:v>
                </c:pt>
                <c:pt idx="1495">
                  <c:v>6.0006900000000002E-2</c:v>
                </c:pt>
                <c:pt idx="1496">
                  <c:v>6.00469E-2</c:v>
                </c:pt>
                <c:pt idx="1497">
                  <c:v>6.0086899999999999E-2</c:v>
                </c:pt>
                <c:pt idx="1498">
                  <c:v>6.0126899999999997E-2</c:v>
                </c:pt>
                <c:pt idx="1499">
                  <c:v>6.0166900000000002E-2</c:v>
                </c:pt>
                <c:pt idx="1500">
                  <c:v>6.0206900000000001E-2</c:v>
                </c:pt>
                <c:pt idx="1501">
                  <c:v>6.0246899999999999E-2</c:v>
                </c:pt>
                <c:pt idx="1502">
                  <c:v>6.0286899999999997E-2</c:v>
                </c:pt>
                <c:pt idx="1503">
                  <c:v>6.0326900000000003E-2</c:v>
                </c:pt>
                <c:pt idx="1504">
                  <c:v>6.0366900000000001E-2</c:v>
                </c:pt>
                <c:pt idx="1505">
                  <c:v>6.0406899999999999E-2</c:v>
                </c:pt>
                <c:pt idx="1506">
                  <c:v>6.0446899999999998E-2</c:v>
                </c:pt>
                <c:pt idx="1507">
                  <c:v>6.0486900000000003E-2</c:v>
                </c:pt>
                <c:pt idx="1508">
                  <c:v>6.0526900000000002E-2</c:v>
                </c:pt>
                <c:pt idx="1509">
                  <c:v>6.05669E-2</c:v>
                </c:pt>
                <c:pt idx="1510">
                  <c:v>6.0606899999999998E-2</c:v>
                </c:pt>
                <c:pt idx="1511">
                  <c:v>6.0646899999999997E-2</c:v>
                </c:pt>
                <c:pt idx="1512">
                  <c:v>6.0686900000000002E-2</c:v>
                </c:pt>
                <c:pt idx="1513">
                  <c:v>6.07269E-2</c:v>
                </c:pt>
                <c:pt idx="1514">
                  <c:v>6.0766899999999999E-2</c:v>
                </c:pt>
                <c:pt idx="1515">
                  <c:v>6.0806899999999997E-2</c:v>
                </c:pt>
                <c:pt idx="1516">
                  <c:v>6.0846900000000002E-2</c:v>
                </c:pt>
                <c:pt idx="1517">
                  <c:v>6.0886900000000001E-2</c:v>
                </c:pt>
                <c:pt idx="1518">
                  <c:v>6.0926899999999999E-2</c:v>
                </c:pt>
                <c:pt idx="1519">
                  <c:v>6.0966899999999997E-2</c:v>
                </c:pt>
                <c:pt idx="1520">
                  <c:v>6.1006900000000003E-2</c:v>
                </c:pt>
                <c:pt idx="1521">
                  <c:v>6.1046900000000001E-2</c:v>
                </c:pt>
                <c:pt idx="1522">
                  <c:v>6.10869E-2</c:v>
                </c:pt>
                <c:pt idx="1523">
                  <c:v>6.1126899999999998E-2</c:v>
                </c:pt>
                <c:pt idx="1524">
                  <c:v>6.1166900000000003E-2</c:v>
                </c:pt>
                <c:pt idx="1525">
                  <c:v>6.1206900000000002E-2</c:v>
                </c:pt>
                <c:pt idx="1526">
                  <c:v>6.12469E-2</c:v>
                </c:pt>
                <c:pt idx="1527">
                  <c:v>6.1286899999999998E-2</c:v>
                </c:pt>
                <c:pt idx="1528">
                  <c:v>6.1326899999999997E-2</c:v>
                </c:pt>
                <c:pt idx="1529">
                  <c:v>6.1366900000000002E-2</c:v>
                </c:pt>
                <c:pt idx="1530">
                  <c:v>6.14069E-2</c:v>
                </c:pt>
                <c:pt idx="1531">
                  <c:v>6.1446899999999999E-2</c:v>
                </c:pt>
                <c:pt idx="1532">
                  <c:v>6.1486899999999997E-2</c:v>
                </c:pt>
                <c:pt idx="1533">
                  <c:v>6.1526900000000002E-2</c:v>
                </c:pt>
                <c:pt idx="1534">
                  <c:v>6.1566900000000001E-2</c:v>
                </c:pt>
                <c:pt idx="1535">
                  <c:v>6.1606899999999999E-2</c:v>
                </c:pt>
                <c:pt idx="1536">
                  <c:v>6.1646899999999998E-2</c:v>
                </c:pt>
                <c:pt idx="1537">
                  <c:v>6.1686900000000003E-2</c:v>
                </c:pt>
                <c:pt idx="1538">
                  <c:v>6.1726900000000001E-2</c:v>
                </c:pt>
                <c:pt idx="1539">
                  <c:v>6.17669E-2</c:v>
                </c:pt>
                <c:pt idx="1540">
                  <c:v>6.1806899999999998E-2</c:v>
                </c:pt>
                <c:pt idx="1541">
                  <c:v>6.1846900000000003E-2</c:v>
                </c:pt>
                <c:pt idx="1542">
                  <c:v>6.1886900000000002E-2</c:v>
                </c:pt>
                <c:pt idx="1543">
                  <c:v>6.19269E-2</c:v>
                </c:pt>
                <c:pt idx="1544">
                  <c:v>6.1966899999999998E-2</c:v>
                </c:pt>
                <c:pt idx="1545">
                  <c:v>6.2006899999999997E-2</c:v>
                </c:pt>
                <c:pt idx="1546">
                  <c:v>6.2046900000000002E-2</c:v>
                </c:pt>
                <c:pt idx="1547">
                  <c:v>6.20869E-2</c:v>
                </c:pt>
                <c:pt idx="1548">
                  <c:v>6.2126899999999999E-2</c:v>
                </c:pt>
                <c:pt idx="1549">
                  <c:v>6.2166899999999997E-2</c:v>
                </c:pt>
                <c:pt idx="1550">
                  <c:v>6.2206900000000002E-2</c:v>
                </c:pt>
                <c:pt idx="1551">
                  <c:v>6.2246900000000001E-2</c:v>
                </c:pt>
                <c:pt idx="1552">
                  <c:v>6.2286899999999999E-2</c:v>
                </c:pt>
                <c:pt idx="1553">
                  <c:v>6.2326899999999998E-2</c:v>
                </c:pt>
                <c:pt idx="1554">
                  <c:v>6.2366900000000003E-2</c:v>
                </c:pt>
                <c:pt idx="1555">
                  <c:v>6.2406900000000001E-2</c:v>
                </c:pt>
                <c:pt idx="1556">
                  <c:v>6.24469E-2</c:v>
                </c:pt>
                <c:pt idx="1557">
                  <c:v>6.2486899999999998E-2</c:v>
                </c:pt>
                <c:pt idx="1558">
                  <c:v>6.2526899999999996E-2</c:v>
                </c:pt>
                <c:pt idx="1559">
                  <c:v>6.2566899999999995E-2</c:v>
                </c:pt>
                <c:pt idx="1560">
                  <c:v>6.2606899999999993E-2</c:v>
                </c:pt>
                <c:pt idx="1561">
                  <c:v>6.2646900000000005E-2</c:v>
                </c:pt>
                <c:pt idx="1562">
                  <c:v>6.2686900000000004E-2</c:v>
                </c:pt>
                <c:pt idx="1563">
                  <c:v>6.2726900000000002E-2</c:v>
                </c:pt>
                <c:pt idx="1564">
                  <c:v>6.27669E-2</c:v>
                </c:pt>
                <c:pt idx="1565">
                  <c:v>6.2806899999999999E-2</c:v>
                </c:pt>
                <c:pt idx="1566">
                  <c:v>6.2846899999999997E-2</c:v>
                </c:pt>
                <c:pt idx="1567">
                  <c:v>6.2886899999999996E-2</c:v>
                </c:pt>
                <c:pt idx="1568">
                  <c:v>6.2926899999999994E-2</c:v>
                </c:pt>
                <c:pt idx="1569">
                  <c:v>6.2966900000000006E-2</c:v>
                </c:pt>
                <c:pt idx="1570">
                  <c:v>6.3006900000000005E-2</c:v>
                </c:pt>
                <c:pt idx="1571">
                  <c:v>6.3046900000000003E-2</c:v>
                </c:pt>
                <c:pt idx="1572">
                  <c:v>6.3086900000000001E-2</c:v>
                </c:pt>
                <c:pt idx="1573">
                  <c:v>6.31269E-2</c:v>
                </c:pt>
                <c:pt idx="1574">
                  <c:v>6.3166899999999998E-2</c:v>
                </c:pt>
                <c:pt idx="1575">
                  <c:v>6.3206899999999996E-2</c:v>
                </c:pt>
                <c:pt idx="1576">
                  <c:v>6.3246899999999995E-2</c:v>
                </c:pt>
                <c:pt idx="1577">
                  <c:v>6.3286899999999993E-2</c:v>
                </c:pt>
                <c:pt idx="1578">
                  <c:v>6.3326900000000005E-2</c:v>
                </c:pt>
                <c:pt idx="1579">
                  <c:v>6.3366900000000004E-2</c:v>
                </c:pt>
                <c:pt idx="1580">
                  <c:v>6.3406900000000002E-2</c:v>
                </c:pt>
                <c:pt idx="1581">
                  <c:v>6.3446900000000001E-2</c:v>
                </c:pt>
                <c:pt idx="1582">
                  <c:v>6.3486899999999999E-2</c:v>
                </c:pt>
                <c:pt idx="1583">
                  <c:v>6.3526899999999997E-2</c:v>
                </c:pt>
                <c:pt idx="1584">
                  <c:v>6.3566899999999996E-2</c:v>
                </c:pt>
                <c:pt idx="1585">
                  <c:v>6.3606899999999994E-2</c:v>
                </c:pt>
                <c:pt idx="1586">
                  <c:v>6.3646900000000006E-2</c:v>
                </c:pt>
                <c:pt idx="1587">
                  <c:v>6.3686900000000005E-2</c:v>
                </c:pt>
                <c:pt idx="1588">
                  <c:v>6.3726900000000003E-2</c:v>
                </c:pt>
                <c:pt idx="1589">
                  <c:v>6.3766900000000001E-2</c:v>
                </c:pt>
                <c:pt idx="1590">
                  <c:v>6.38069E-2</c:v>
                </c:pt>
                <c:pt idx="1591">
                  <c:v>6.3846899999999998E-2</c:v>
                </c:pt>
                <c:pt idx="1592">
                  <c:v>6.3886899999999996E-2</c:v>
                </c:pt>
                <c:pt idx="1593">
                  <c:v>6.3926899999999995E-2</c:v>
                </c:pt>
                <c:pt idx="1594">
                  <c:v>6.3966899999999993E-2</c:v>
                </c:pt>
                <c:pt idx="1595">
                  <c:v>6.4006900000000005E-2</c:v>
                </c:pt>
                <c:pt idx="1596">
                  <c:v>6.4046900000000004E-2</c:v>
                </c:pt>
                <c:pt idx="1597">
                  <c:v>6.4086900000000002E-2</c:v>
                </c:pt>
                <c:pt idx="1598">
                  <c:v>6.4126900000000001E-2</c:v>
                </c:pt>
                <c:pt idx="1599">
                  <c:v>6.4166899999999999E-2</c:v>
                </c:pt>
                <c:pt idx="1600">
                  <c:v>6.4206899999999997E-2</c:v>
                </c:pt>
                <c:pt idx="1601">
                  <c:v>6.4246899999999996E-2</c:v>
                </c:pt>
                <c:pt idx="1602">
                  <c:v>6.4286899999999994E-2</c:v>
                </c:pt>
                <c:pt idx="1603">
                  <c:v>6.4326900000000006E-2</c:v>
                </c:pt>
                <c:pt idx="1604">
                  <c:v>6.4366900000000005E-2</c:v>
                </c:pt>
                <c:pt idx="1605">
                  <c:v>6.4406900000000003E-2</c:v>
                </c:pt>
                <c:pt idx="1606">
                  <c:v>6.4446900000000001E-2</c:v>
                </c:pt>
                <c:pt idx="1607">
                  <c:v>6.44869E-2</c:v>
                </c:pt>
                <c:pt idx="1608">
                  <c:v>6.4526899999999998E-2</c:v>
                </c:pt>
                <c:pt idx="1609">
                  <c:v>6.4566899999999997E-2</c:v>
                </c:pt>
                <c:pt idx="1610">
                  <c:v>6.4606899999999995E-2</c:v>
                </c:pt>
                <c:pt idx="1611">
                  <c:v>6.4646899999999993E-2</c:v>
                </c:pt>
                <c:pt idx="1612">
                  <c:v>6.4686900000000006E-2</c:v>
                </c:pt>
                <c:pt idx="1613">
                  <c:v>6.4726900000000004E-2</c:v>
                </c:pt>
                <c:pt idx="1614">
                  <c:v>6.4766900000000002E-2</c:v>
                </c:pt>
                <c:pt idx="1615">
                  <c:v>6.4806900000000001E-2</c:v>
                </c:pt>
                <c:pt idx="1616">
                  <c:v>6.4846899999999999E-2</c:v>
                </c:pt>
                <c:pt idx="1617">
                  <c:v>6.4886899999999997E-2</c:v>
                </c:pt>
                <c:pt idx="1618">
                  <c:v>6.4926899999999996E-2</c:v>
                </c:pt>
                <c:pt idx="1619">
                  <c:v>6.4966899999999994E-2</c:v>
                </c:pt>
                <c:pt idx="1620">
                  <c:v>6.5006900000000006E-2</c:v>
                </c:pt>
                <c:pt idx="1621">
                  <c:v>6.5046900000000005E-2</c:v>
                </c:pt>
                <c:pt idx="1622">
                  <c:v>6.5086900000000003E-2</c:v>
                </c:pt>
                <c:pt idx="1623">
                  <c:v>6.5126900000000001E-2</c:v>
                </c:pt>
                <c:pt idx="1624">
                  <c:v>6.51669E-2</c:v>
                </c:pt>
                <c:pt idx="1625">
                  <c:v>6.5206899999999998E-2</c:v>
                </c:pt>
                <c:pt idx="1626">
                  <c:v>6.5246899999999997E-2</c:v>
                </c:pt>
                <c:pt idx="1627">
                  <c:v>6.5286899999999995E-2</c:v>
                </c:pt>
                <c:pt idx="1628">
                  <c:v>6.5326899999999993E-2</c:v>
                </c:pt>
                <c:pt idx="1629">
                  <c:v>6.5366900000000006E-2</c:v>
                </c:pt>
                <c:pt idx="1630">
                  <c:v>6.5406900000000004E-2</c:v>
                </c:pt>
                <c:pt idx="1631">
                  <c:v>6.5446900000000002E-2</c:v>
                </c:pt>
                <c:pt idx="1632">
                  <c:v>6.5486900000000001E-2</c:v>
                </c:pt>
                <c:pt idx="1633">
                  <c:v>6.5526899999999999E-2</c:v>
                </c:pt>
                <c:pt idx="1634">
                  <c:v>6.5566899999999997E-2</c:v>
                </c:pt>
                <c:pt idx="1635">
                  <c:v>6.5606899999999996E-2</c:v>
                </c:pt>
                <c:pt idx="1636">
                  <c:v>6.5646899999999994E-2</c:v>
                </c:pt>
                <c:pt idx="1637">
                  <c:v>6.5686900000000006E-2</c:v>
                </c:pt>
                <c:pt idx="1638">
                  <c:v>6.5726900000000005E-2</c:v>
                </c:pt>
                <c:pt idx="1639">
                  <c:v>6.5766900000000003E-2</c:v>
                </c:pt>
                <c:pt idx="1640">
                  <c:v>6.5806900000000002E-2</c:v>
                </c:pt>
                <c:pt idx="1641">
                  <c:v>6.58469E-2</c:v>
                </c:pt>
                <c:pt idx="1642">
                  <c:v>6.5886899999999998E-2</c:v>
                </c:pt>
                <c:pt idx="1643">
                  <c:v>6.5926899999999997E-2</c:v>
                </c:pt>
                <c:pt idx="1644">
                  <c:v>6.5966899999999995E-2</c:v>
                </c:pt>
                <c:pt idx="1645">
                  <c:v>6.6006899999999993E-2</c:v>
                </c:pt>
                <c:pt idx="1646">
                  <c:v>6.6046900000000006E-2</c:v>
                </c:pt>
                <c:pt idx="1647">
                  <c:v>6.6086900000000004E-2</c:v>
                </c:pt>
                <c:pt idx="1648">
                  <c:v>6.6126900000000002E-2</c:v>
                </c:pt>
                <c:pt idx="1649">
                  <c:v>6.6166900000000001E-2</c:v>
                </c:pt>
                <c:pt idx="1650">
                  <c:v>6.6206899999999999E-2</c:v>
                </c:pt>
                <c:pt idx="1651">
                  <c:v>6.6246899999999997E-2</c:v>
                </c:pt>
                <c:pt idx="1652">
                  <c:v>6.6286899999999996E-2</c:v>
                </c:pt>
                <c:pt idx="1653">
                  <c:v>6.6326899999999994E-2</c:v>
                </c:pt>
                <c:pt idx="1654">
                  <c:v>6.6366900000000006E-2</c:v>
                </c:pt>
                <c:pt idx="1655">
                  <c:v>6.6406900000000005E-2</c:v>
                </c:pt>
                <c:pt idx="1656">
                  <c:v>6.6446900000000003E-2</c:v>
                </c:pt>
                <c:pt idx="1657">
                  <c:v>6.6486900000000002E-2</c:v>
                </c:pt>
                <c:pt idx="1658">
                  <c:v>6.65269E-2</c:v>
                </c:pt>
                <c:pt idx="1659">
                  <c:v>6.6566899999999998E-2</c:v>
                </c:pt>
                <c:pt idx="1660">
                  <c:v>6.6606899999999997E-2</c:v>
                </c:pt>
                <c:pt idx="1661">
                  <c:v>6.6646899999999995E-2</c:v>
                </c:pt>
                <c:pt idx="1662">
                  <c:v>6.6686899999999993E-2</c:v>
                </c:pt>
                <c:pt idx="1663">
                  <c:v>6.6726900000000006E-2</c:v>
                </c:pt>
                <c:pt idx="1664">
                  <c:v>6.6766900000000004E-2</c:v>
                </c:pt>
                <c:pt idx="1665">
                  <c:v>6.6806900000000002E-2</c:v>
                </c:pt>
                <c:pt idx="1666">
                  <c:v>6.6846900000000001E-2</c:v>
                </c:pt>
                <c:pt idx="1667">
                  <c:v>6.6886899999999999E-2</c:v>
                </c:pt>
                <c:pt idx="1668">
                  <c:v>6.6926899999999998E-2</c:v>
                </c:pt>
                <c:pt idx="1669">
                  <c:v>6.6966899999999996E-2</c:v>
                </c:pt>
                <c:pt idx="1670">
                  <c:v>6.7006899999999994E-2</c:v>
                </c:pt>
                <c:pt idx="1671">
                  <c:v>6.7046900000000006E-2</c:v>
                </c:pt>
                <c:pt idx="1672">
                  <c:v>6.7086900000000005E-2</c:v>
                </c:pt>
                <c:pt idx="1673">
                  <c:v>6.7126900000000003E-2</c:v>
                </c:pt>
                <c:pt idx="1674">
                  <c:v>6.7166900000000002E-2</c:v>
                </c:pt>
                <c:pt idx="1675">
                  <c:v>6.72069E-2</c:v>
                </c:pt>
                <c:pt idx="1676">
                  <c:v>6.7246899999999998E-2</c:v>
                </c:pt>
                <c:pt idx="1677">
                  <c:v>6.7286899999999997E-2</c:v>
                </c:pt>
                <c:pt idx="1678">
                  <c:v>6.7326899999999995E-2</c:v>
                </c:pt>
                <c:pt idx="1679">
                  <c:v>6.7366899999999993E-2</c:v>
                </c:pt>
                <c:pt idx="1680">
                  <c:v>6.7406900000000006E-2</c:v>
                </c:pt>
                <c:pt idx="1681">
                  <c:v>6.7446900000000004E-2</c:v>
                </c:pt>
                <c:pt idx="1682">
                  <c:v>6.7486900000000002E-2</c:v>
                </c:pt>
                <c:pt idx="1683">
                  <c:v>6.7526900000000001E-2</c:v>
                </c:pt>
                <c:pt idx="1684">
                  <c:v>6.7566899999999999E-2</c:v>
                </c:pt>
                <c:pt idx="1685">
                  <c:v>6.7606899999999998E-2</c:v>
                </c:pt>
                <c:pt idx="1686">
                  <c:v>6.7646899999999996E-2</c:v>
                </c:pt>
                <c:pt idx="1687">
                  <c:v>6.7686899999999994E-2</c:v>
                </c:pt>
                <c:pt idx="1688">
                  <c:v>6.7726900000000007E-2</c:v>
                </c:pt>
                <c:pt idx="1689">
                  <c:v>6.7766900000000005E-2</c:v>
                </c:pt>
                <c:pt idx="1690">
                  <c:v>6.7806900000000003E-2</c:v>
                </c:pt>
                <c:pt idx="1691">
                  <c:v>6.7846900000000002E-2</c:v>
                </c:pt>
                <c:pt idx="1692">
                  <c:v>6.78869E-2</c:v>
                </c:pt>
                <c:pt idx="1693">
                  <c:v>6.7926899999999998E-2</c:v>
                </c:pt>
                <c:pt idx="1694">
                  <c:v>6.7966899999999997E-2</c:v>
                </c:pt>
                <c:pt idx="1695">
                  <c:v>6.8006899999999995E-2</c:v>
                </c:pt>
                <c:pt idx="1696">
                  <c:v>6.8046899999999994E-2</c:v>
                </c:pt>
                <c:pt idx="1697">
                  <c:v>6.8086900000000006E-2</c:v>
                </c:pt>
                <c:pt idx="1698">
                  <c:v>6.8126900000000004E-2</c:v>
                </c:pt>
                <c:pt idx="1699">
                  <c:v>6.8166900000000002E-2</c:v>
                </c:pt>
                <c:pt idx="1700">
                  <c:v>6.8206900000000001E-2</c:v>
                </c:pt>
                <c:pt idx="1701">
                  <c:v>6.8246899999999999E-2</c:v>
                </c:pt>
                <c:pt idx="1702">
                  <c:v>6.8286899999999998E-2</c:v>
                </c:pt>
                <c:pt idx="1703">
                  <c:v>6.8326899999999996E-2</c:v>
                </c:pt>
                <c:pt idx="1704">
                  <c:v>6.8366899999999994E-2</c:v>
                </c:pt>
                <c:pt idx="1705">
                  <c:v>6.8406900000000007E-2</c:v>
                </c:pt>
                <c:pt idx="1706">
                  <c:v>6.8446900000000005E-2</c:v>
                </c:pt>
                <c:pt idx="1707">
                  <c:v>6.8486900000000003E-2</c:v>
                </c:pt>
                <c:pt idx="1708">
                  <c:v>6.8526900000000002E-2</c:v>
                </c:pt>
                <c:pt idx="1709">
                  <c:v>6.85669E-2</c:v>
                </c:pt>
                <c:pt idx="1710">
                  <c:v>6.8606899999999998E-2</c:v>
                </c:pt>
                <c:pt idx="1711">
                  <c:v>6.8646899999999997E-2</c:v>
                </c:pt>
                <c:pt idx="1712">
                  <c:v>6.8686899999999995E-2</c:v>
                </c:pt>
                <c:pt idx="1713">
                  <c:v>6.8726899999999994E-2</c:v>
                </c:pt>
                <c:pt idx="1714">
                  <c:v>6.8766900000000006E-2</c:v>
                </c:pt>
                <c:pt idx="1715">
                  <c:v>6.8806900000000004E-2</c:v>
                </c:pt>
                <c:pt idx="1716">
                  <c:v>6.8846900000000003E-2</c:v>
                </c:pt>
                <c:pt idx="1717">
                  <c:v>6.8886900000000001E-2</c:v>
                </c:pt>
                <c:pt idx="1718">
                  <c:v>6.8926899999999999E-2</c:v>
                </c:pt>
                <c:pt idx="1719">
                  <c:v>6.8966899999999998E-2</c:v>
                </c:pt>
                <c:pt idx="1720">
                  <c:v>6.9006899999999996E-2</c:v>
                </c:pt>
                <c:pt idx="1721">
                  <c:v>6.9046899999999994E-2</c:v>
                </c:pt>
                <c:pt idx="1722">
                  <c:v>6.9086900000000007E-2</c:v>
                </c:pt>
                <c:pt idx="1723">
                  <c:v>6.9126900000000005E-2</c:v>
                </c:pt>
                <c:pt idx="1724">
                  <c:v>6.9166900000000003E-2</c:v>
                </c:pt>
                <c:pt idx="1725">
                  <c:v>6.9206900000000002E-2</c:v>
                </c:pt>
                <c:pt idx="1726">
                  <c:v>6.92469E-2</c:v>
                </c:pt>
                <c:pt idx="1727">
                  <c:v>6.9286899999999998E-2</c:v>
                </c:pt>
                <c:pt idx="1728">
                  <c:v>6.9326899999999997E-2</c:v>
                </c:pt>
                <c:pt idx="1729">
                  <c:v>6.9366899999999995E-2</c:v>
                </c:pt>
                <c:pt idx="1730">
                  <c:v>6.9406899999999994E-2</c:v>
                </c:pt>
                <c:pt idx="1731">
                  <c:v>6.9446900000000006E-2</c:v>
                </c:pt>
                <c:pt idx="1732">
                  <c:v>6.9486900000000004E-2</c:v>
                </c:pt>
                <c:pt idx="1733">
                  <c:v>6.9526900000000003E-2</c:v>
                </c:pt>
                <c:pt idx="1734">
                  <c:v>6.9566900000000001E-2</c:v>
                </c:pt>
                <c:pt idx="1735">
                  <c:v>6.9606899999999999E-2</c:v>
                </c:pt>
                <c:pt idx="1736">
                  <c:v>6.9646899999999998E-2</c:v>
                </c:pt>
                <c:pt idx="1737">
                  <c:v>6.9686899999999996E-2</c:v>
                </c:pt>
                <c:pt idx="1738">
                  <c:v>6.9726899999999994E-2</c:v>
                </c:pt>
                <c:pt idx="1739">
                  <c:v>6.9766900000000007E-2</c:v>
                </c:pt>
                <c:pt idx="1740">
                  <c:v>6.9806900000000005E-2</c:v>
                </c:pt>
                <c:pt idx="1741">
                  <c:v>6.9846900000000003E-2</c:v>
                </c:pt>
                <c:pt idx="1742">
                  <c:v>6.9886900000000002E-2</c:v>
                </c:pt>
                <c:pt idx="1743">
                  <c:v>6.99269E-2</c:v>
                </c:pt>
                <c:pt idx="1744">
                  <c:v>6.9966899999999999E-2</c:v>
                </c:pt>
                <c:pt idx="1745">
                  <c:v>7.0006899999999997E-2</c:v>
                </c:pt>
                <c:pt idx="1746">
                  <c:v>7.0046899999999995E-2</c:v>
                </c:pt>
                <c:pt idx="1747">
                  <c:v>7.0086899999999994E-2</c:v>
                </c:pt>
                <c:pt idx="1748">
                  <c:v>7.0126900000000006E-2</c:v>
                </c:pt>
                <c:pt idx="1749">
                  <c:v>7.0166900000000004E-2</c:v>
                </c:pt>
                <c:pt idx="1750">
                  <c:v>7.0206900000000003E-2</c:v>
                </c:pt>
                <c:pt idx="1751">
                  <c:v>7.0246900000000001E-2</c:v>
                </c:pt>
                <c:pt idx="1752">
                  <c:v>7.0286899999999999E-2</c:v>
                </c:pt>
                <c:pt idx="1753">
                  <c:v>7.0326899999999998E-2</c:v>
                </c:pt>
                <c:pt idx="1754">
                  <c:v>7.0366899999999996E-2</c:v>
                </c:pt>
                <c:pt idx="1755">
                  <c:v>7.0406899999999994E-2</c:v>
                </c:pt>
                <c:pt idx="1756">
                  <c:v>7.0446900000000007E-2</c:v>
                </c:pt>
                <c:pt idx="1757">
                  <c:v>7.0486900000000005E-2</c:v>
                </c:pt>
                <c:pt idx="1758">
                  <c:v>7.0526900000000003E-2</c:v>
                </c:pt>
                <c:pt idx="1759">
                  <c:v>7.0566900000000002E-2</c:v>
                </c:pt>
                <c:pt idx="1760">
                  <c:v>7.06069E-2</c:v>
                </c:pt>
                <c:pt idx="1761">
                  <c:v>7.0646899999999999E-2</c:v>
                </c:pt>
                <c:pt idx="1762">
                  <c:v>7.0686899999999997E-2</c:v>
                </c:pt>
                <c:pt idx="1763">
                  <c:v>7.0726899999999995E-2</c:v>
                </c:pt>
                <c:pt idx="1764">
                  <c:v>7.0766899999999994E-2</c:v>
                </c:pt>
                <c:pt idx="1765">
                  <c:v>7.0806900000000006E-2</c:v>
                </c:pt>
                <c:pt idx="1766">
                  <c:v>7.0846900000000004E-2</c:v>
                </c:pt>
                <c:pt idx="1767">
                  <c:v>7.0886900000000003E-2</c:v>
                </c:pt>
                <c:pt idx="1768">
                  <c:v>7.0926900000000001E-2</c:v>
                </c:pt>
                <c:pt idx="1769">
                  <c:v>7.0966899999999999E-2</c:v>
                </c:pt>
                <c:pt idx="1770">
                  <c:v>7.1006899999999998E-2</c:v>
                </c:pt>
                <c:pt idx="1771">
                  <c:v>7.1046899999999996E-2</c:v>
                </c:pt>
                <c:pt idx="1772">
                  <c:v>7.1086899999999995E-2</c:v>
                </c:pt>
                <c:pt idx="1773">
                  <c:v>7.1126900000000007E-2</c:v>
                </c:pt>
                <c:pt idx="1774">
                  <c:v>7.1166900000000005E-2</c:v>
                </c:pt>
                <c:pt idx="1775">
                  <c:v>7.1206900000000004E-2</c:v>
                </c:pt>
                <c:pt idx="1776">
                  <c:v>7.1246900000000002E-2</c:v>
                </c:pt>
                <c:pt idx="1777">
                  <c:v>7.12869E-2</c:v>
                </c:pt>
                <c:pt idx="1778">
                  <c:v>7.1326899999999999E-2</c:v>
                </c:pt>
                <c:pt idx="1779">
                  <c:v>7.1366899999999997E-2</c:v>
                </c:pt>
                <c:pt idx="1780">
                  <c:v>7.1406899999999995E-2</c:v>
                </c:pt>
                <c:pt idx="1781">
                  <c:v>7.1446899999999994E-2</c:v>
                </c:pt>
                <c:pt idx="1782">
                  <c:v>7.1486900000000006E-2</c:v>
                </c:pt>
                <c:pt idx="1783">
                  <c:v>7.1526900000000004E-2</c:v>
                </c:pt>
                <c:pt idx="1784">
                  <c:v>7.1566900000000003E-2</c:v>
                </c:pt>
                <c:pt idx="1785">
                  <c:v>7.1606900000000001E-2</c:v>
                </c:pt>
                <c:pt idx="1786">
                  <c:v>7.1646899999999999E-2</c:v>
                </c:pt>
                <c:pt idx="1787">
                  <c:v>7.1686899999999998E-2</c:v>
                </c:pt>
                <c:pt idx="1788">
                  <c:v>7.1726899999999996E-2</c:v>
                </c:pt>
                <c:pt idx="1789">
                  <c:v>7.1766899999999995E-2</c:v>
                </c:pt>
                <c:pt idx="1790">
                  <c:v>7.1806900000000007E-2</c:v>
                </c:pt>
                <c:pt idx="1791">
                  <c:v>7.1846900000000005E-2</c:v>
                </c:pt>
                <c:pt idx="1792">
                  <c:v>7.1886900000000004E-2</c:v>
                </c:pt>
                <c:pt idx="1793">
                  <c:v>7.1926900000000002E-2</c:v>
                </c:pt>
                <c:pt idx="1794">
                  <c:v>7.19669E-2</c:v>
                </c:pt>
                <c:pt idx="1795">
                  <c:v>7.2006899999999999E-2</c:v>
                </c:pt>
                <c:pt idx="1796">
                  <c:v>7.2046899999999997E-2</c:v>
                </c:pt>
                <c:pt idx="1797">
                  <c:v>7.2086899999999995E-2</c:v>
                </c:pt>
                <c:pt idx="1798">
                  <c:v>7.2126899999999994E-2</c:v>
                </c:pt>
                <c:pt idx="1799">
                  <c:v>7.2166900000000006E-2</c:v>
                </c:pt>
                <c:pt idx="1800">
                  <c:v>7.2206900000000004E-2</c:v>
                </c:pt>
                <c:pt idx="1801">
                  <c:v>7.2246900000000003E-2</c:v>
                </c:pt>
                <c:pt idx="1802">
                  <c:v>7.2286900000000001E-2</c:v>
                </c:pt>
                <c:pt idx="1803">
                  <c:v>7.23269E-2</c:v>
                </c:pt>
                <c:pt idx="1804">
                  <c:v>7.2366899999999998E-2</c:v>
                </c:pt>
                <c:pt idx="1805">
                  <c:v>7.2406899999999996E-2</c:v>
                </c:pt>
                <c:pt idx="1806">
                  <c:v>7.2446899999999995E-2</c:v>
                </c:pt>
                <c:pt idx="1807">
                  <c:v>7.2486900000000007E-2</c:v>
                </c:pt>
                <c:pt idx="1808">
                  <c:v>7.2526900000000005E-2</c:v>
                </c:pt>
                <c:pt idx="1809">
                  <c:v>7.2566900000000004E-2</c:v>
                </c:pt>
                <c:pt idx="1810">
                  <c:v>7.2606900000000002E-2</c:v>
                </c:pt>
                <c:pt idx="1811">
                  <c:v>7.26469E-2</c:v>
                </c:pt>
                <c:pt idx="1812">
                  <c:v>7.2686899999999999E-2</c:v>
                </c:pt>
                <c:pt idx="1813">
                  <c:v>7.2726899999999997E-2</c:v>
                </c:pt>
                <c:pt idx="1814">
                  <c:v>7.2766899999999995E-2</c:v>
                </c:pt>
                <c:pt idx="1815">
                  <c:v>7.2806899999999994E-2</c:v>
                </c:pt>
                <c:pt idx="1816">
                  <c:v>7.2846900000000006E-2</c:v>
                </c:pt>
                <c:pt idx="1817">
                  <c:v>7.2886900000000004E-2</c:v>
                </c:pt>
                <c:pt idx="1818">
                  <c:v>7.2926900000000003E-2</c:v>
                </c:pt>
                <c:pt idx="1819">
                  <c:v>7.2966900000000001E-2</c:v>
                </c:pt>
                <c:pt idx="1820">
                  <c:v>7.30069E-2</c:v>
                </c:pt>
                <c:pt idx="1821">
                  <c:v>7.3046899999999998E-2</c:v>
                </c:pt>
                <c:pt idx="1822">
                  <c:v>7.3086899999999996E-2</c:v>
                </c:pt>
                <c:pt idx="1823">
                  <c:v>7.3126899999999995E-2</c:v>
                </c:pt>
                <c:pt idx="1824">
                  <c:v>7.3166900000000007E-2</c:v>
                </c:pt>
                <c:pt idx="1825">
                  <c:v>7.3206900000000005E-2</c:v>
                </c:pt>
                <c:pt idx="1826">
                  <c:v>7.3246900000000004E-2</c:v>
                </c:pt>
                <c:pt idx="1827">
                  <c:v>7.3286900000000002E-2</c:v>
                </c:pt>
                <c:pt idx="1828">
                  <c:v>7.33269E-2</c:v>
                </c:pt>
                <c:pt idx="1829">
                  <c:v>7.3366899999999999E-2</c:v>
                </c:pt>
                <c:pt idx="1830">
                  <c:v>7.3406899999999997E-2</c:v>
                </c:pt>
                <c:pt idx="1831">
                  <c:v>7.3446899999999996E-2</c:v>
                </c:pt>
                <c:pt idx="1832">
                  <c:v>7.3486899999999994E-2</c:v>
                </c:pt>
                <c:pt idx="1833">
                  <c:v>7.3526900000000006E-2</c:v>
                </c:pt>
                <c:pt idx="1834">
                  <c:v>7.3566900000000005E-2</c:v>
                </c:pt>
                <c:pt idx="1835">
                  <c:v>7.3606900000000003E-2</c:v>
                </c:pt>
                <c:pt idx="1836">
                  <c:v>7.3646900000000001E-2</c:v>
                </c:pt>
                <c:pt idx="1837">
                  <c:v>7.36869E-2</c:v>
                </c:pt>
                <c:pt idx="1838">
                  <c:v>7.3726899999999998E-2</c:v>
                </c:pt>
                <c:pt idx="1839">
                  <c:v>7.3766899999999996E-2</c:v>
                </c:pt>
                <c:pt idx="1840">
                  <c:v>7.3806899999999995E-2</c:v>
                </c:pt>
                <c:pt idx="1841">
                  <c:v>7.3846899999999993E-2</c:v>
                </c:pt>
                <c:pt idx="1842">
                  <c:v>7.3886900000000005E-2</c:v>
                </c:pt>
                <c:pt idx="1843">
                  <c:v>7.3926900000000004E-2</c:v>
                </c:pt>
                <c:pt idx="1844">
                  <c:v>7.3966900000000002E-2</c:v>
                </c:pt>
                <c:pt idx="1845">
                  <c:v>7.40069E-2</c:v>
                </c:pt>
                <c:pt idx="1846">
                  <c:v>7.4046899999999999E-2</c:v>
                </c:pt>
                <c:pt idx="1847">
                  <c:v>7.4086899999999997E-2</c:v>
                </c:pt>
                <c:pt idx="1848">
                  <c:v>7.4126899999999996E-2</c:v>
                </c:pt>
                <c:pt idx="1849">
                  <c:v>7.4166899999999994E-2</c:v>
                </c:pt>
                <c:pt idx="1850">
                  <c:v>7.4206900000000006E-2</c:v>
                </c:pt>
                <c:pt idx="1851">
                  <c:v>7.4246900000000005E-2</c:v>
                </c:pt>
                <c:pt idx="1852">
                  <c:v>7.4286900000000003E-2</c:v>
                </c:pt>
                <c:pt idx="1853">
                  <c:v>7.4326900000000001E-2</c:v>
                </c:pt>
                <c:pt idx="1854">
                  <c:v>7.43669E-2</c:v>
                </c:pt>
                <c:pt idx="1855">
                  <c:v>7.4406899999999998E-2</c:v>
                </c:pt>
                <c:pt idx="1856">
                  <c:v>7.4446899999999996E-2</c:v>
                </c:pt>
                <c:pt idx="1857">
                  <c:v>7.4486899999999995E-2</c:v>
                </c:pt>
                <c:pt idx="1858">
                  <c:v>7.4526899999999993E-2</c:v>
                </c:pt>
                <c:pt idx="1859">
                  <c:v>7.4566900000000005E-2</c:v>
                </c:pt>
                <c:pt idx="1860">
                  <c:v>7.4606900000000004E-2</c:v>
                </c:pt>
                <c:pt idx="1861">
                  <c:v>7.4646900000000002E-2</c:v>
                </c:pt>
                <c:pt idx="1862">
                  <c:v>7.4686900000000001E-2</c:v>
                </c:pt>
                <c:pt idx="1863">
                  <c:v>7.4726899999999999E-2</c:v>
                </c:pt>
                <c:pt idx="1864">
                  <c:v>7.4766899999999997E-2</c:v>
                </c:pt>
                <c:pt idx="1865">
                  <c:v>7.4806899999999996E-2</c:v>
                </c:pt>
                <c:pt idx="1866">
                  <c:v>7.4846899999999994E-2</c:v>
                </c:pt>
                <c:pt idx="1867">
                  <c:v>7.4886900000000006E-2</c:v>
                </c:pt>
                <c:pt idx="1868">
                  <c:v>7.4926900000000005E-2</c:v>
                </c:pt>
                <c:pt idx="1869">
                  <c:v>7.4966900000000003E-2</c:v>
                </c:pt>
                <c:pt idx="1870">
                  <c:v>7.5006900000000001E-2</c:v>
                </c:pt>
                <c:pt idx="1871">
                  <c:v>7.50469E-2</c:v>
                </c:pt>
                <c:pt idx="1872">
                  <c:v>7.5086899999999998E-2</c:v>
                </c:pt>
                <c:pt idx="1873">
                  <c:v>7.5126899999999996E-2</c:v>
                </c:pt>
                <c:pt idx="1874">
                  <c:v>7.5166899999999995E-2</c:v>
                </c:pt>
                <c:pt idx="1875">
                  <c:v>7.5206899999999993E-2</c:v>
                </c:pt>
                <c:pt idx="1876">
                  <c:v>7.5246900000000005E-2</c:v>
                </c:pt>
                <c:pt idx="1877">
                  <c:v>7.5286900000000004E-2</c:v>
                </c:pt>
                <c:pt idx="1878">
                  <c:v>7.5326900000000002E-2</c:v>
                </c:pt>
                <c:pt idx="1879">
                  <c:v>7.5366900000000001E-2</c:v>
                </c:pt>
                <c:pt idx="1880">
                  <c:v>7.5406899999999999E-2</c:v>
                </c:pt>
                <c:pt idx="1881">
                  <c:v>7.5446899999999997E-2</c:v>
                </c:pt>
                <c:pt idx="1882">
                  <c:v>7.5486899999999996E-2</c:v>
                </c:pt>
                <c:pt idx="1883">
                  <c:v>7.5526899999999994E-2</c:v>
                </c:pt>
                <c:pt idx="1884">
                  <c:v>7.5566900000000006E-2</c:v>
                </c:pt>
                <c:pt idx="1885">
                  <c:v>7.5606900000000005E-2</c:v>
                </c:pt>
                <c:pt idx="1886">
                  <c:v>7.5646900000000003E-2</c:v>
                </c:pt>
                <c:pt idx="1887">
                  <c:v>7.5686900000000001E-2</c:v>
                </c:pt>
                <c:pt idx="1888">
                  <c:v>7.57269E-2</c:v>
                </c:pt>
                <c:pt idx="1889">
                  <c:v>7.5766899999999998E-2</c:v>
                </c:pt>
                <c:pt idx="1890">
                  <c:v>7.5806899999999997E-2</c:v>
                </c:pt>
                <c:pt idx="1891">
                  <c:v>7.5846899999999995E-2</c:v>
                </c:pt>
                <c:pt idx="1892">
                  <c:v>7.5886899999999993E-2</c:v>
                </c:pt>
                <c:pt idx="1893">
                  <c:v>7.5926900000000005E-2</c:v>
                </c:pt>
                <c:pt idx="1894">
                  <c:v>7.5966900000000004E-2</c:v>
                </c:pt>
                <c:pt idx="1895">
                  <c:v>7.6006900000000002E-2</c:v>
                </c:pt>
                <c:pt idx="1896">
                  <c:v>7.6046900000000001E-2</c:v>
                </c:pt>
                <c:pt idx="1897">
                  <c:v>7.6086899999999999E-2</c:v>
                </c:pt>
                <c:pt idx="1898">
                  <c:v>7.6126899999999997E-2</c:v>
                </c:pt>
                <c:pt idx="1899">
                  <c:v>7.6166899999999996E-2</c:v>
                </c:pt>
                <c:pt idx="1900">
                  <c:v>7.6206899999999994E-2</c:v>
                </c:pt>
                <c:pt idx="1901">
                  <c:v>7.6246900000000006E-2</c:v>
                </c:pt>
                <c:pt idx="1902">
                  <c:v>7.6286900000000005E-2</c:v>
                </c:pt>
                <c:pt idx="1903">
                  <c:v>7.6326900000000003E-2</c:v>
                </c:pt>
                <c:pt idx="1904">
                  <c:v>7.6366900000000001E-2</c:v>
                </c:pt>
                <c:pt idx="1905">
                  <c:v>7.64069E-2</c:v>
                </c:pt>
                <c:pt idx="1906">
                  <c:v>7.6446899999999998E-2</c:v>
                </c:pt>
                <c:pt idx="1907">
                  <c:v>7.6486899999999997E-2</c:v>
                </c:pt>
                <c:pt idx="1908">
                  <c:v>7.6526899999999995E-2</c:v>
                </c:pt>
                <c:pt idx="1909">
                  <c:v>7.6566899999999993E-2</c:v>
                </c:pt>
                <c:pt idx="1910">
                  <c:v>7.6606900000000006E-2</c:v>
                </c:pt>
                <c:pt idx="1911">
                  <c:v>7.6646900000000004E-2</c:v>
                </c:pt>
                <c:pt idx="1912">
                  <c:v>7.6686900000000002E-2</c:v>
                </c:pt>
                <c:pt idx="1913">
                  <c:v>7.6726900000000001E-2</c:v>
                </c:pt>
                <c:pt idx="1914">
                  <c:v>7.6766899999999999E-2</c:v>
                </c:pt>
                <c:pt idx="1915">
                  <c:v>7.6806899999999997E-2</c:v>
                </c:pt>
                <c:pt idx="1916">
                  <c:v>7.6846899999999996E-2</c:v>
                </c:pt>
                <c:pt idx="1917">
                  <c:v>7.6886899999999994E-2</c:v>
                </c:pt>
                <c:pt idx="1918">
                  <c:v>7.6926900000000006E-2</c:v>
                </c:pt>
                <c:pt idx="1919">
                  <c:v>7.6966900000000005E-2</c:v>
                </c:pt>
                <c:pt idx="1920">
                  <c:v>7.7006900000000003E-2</c:v>
                </c:pt>
                <c:pt idx="1921">
                  <c:v>7.7046900000000001E-2</c:v>
                </c:pt>
                <c:pt idx="1922">
                  <c:v>7.70869E-2</c:v>
                </c:pt>
                <c:pt idx="1923">
                  <c:v>7.7126899999999998E-2</c:v>
                </c:pt>
                <c:pt idx="1924">
                  <c:v>7.7166899999999997E-2</c:v>
                </c:pt>
                <c:pt idx="1925">
                  <c:v>7.7206899999999995E-2</c:v>
                </c:pt>
                <c:pt idx="1926">
                  <c:v>7.7246899999999993E-2</c:v>
                </c:pt>
                <c:pt idx="1927">
                  <c:v>7.7286900000000006E-2</c:v>
                </c:pt>
                <c:pt idx="1928">
                  <c:v>7.7326900000000004E-2</c:v>
                </c:pt>
                <c:pt idx="1929">
                  <c:v>7.7366900000000002E-2</c:v>
                </c:pt>
                <c:pt idx="1930">
                  <c:v>7.7406900000000001E-2</c:v>
                </c:pt>
                <c:pt idx="1931">
                  <c:v>7.7446899999999999E-2</c:v>
                </c:pt>
                <c:pt idx="1932">
                  <c:v>7.7486899999999997E-2</c:v>
                </c:pt>
                <c:pt idx="1933">
                  <c:v>7.7526899999999996E-2</c:v>
                </c:pt>
                <c:pt idx="1934">
                  <c:v>7.7566899999999994E-2</c:v>
                </c:pt>
                <c:pt idx="1935">
                  <c:v>7.7606900000000006E-2</c:v>
                </c:pt>
                <c:pt idx="1936">
                  <c:v>7.7646900000000005E-2</c:v>
                </c:pt>
                <c:pt idx="1937">
                  <c:v>7.7686900000000003E-2</c:v>
                </c:pt>
                <c:pt idx="1938">
                  <c:v>7.7726900000000002E-2</c:v>
                </c:pt>
                <c:pt idx="1939">
                  <c:v>7.77669E-2</c:v>
                </c:pt>
                <c:pt idx="1940">
                  <c:v>7.7806899999999998E-2</c:v>
                </c:pt>
                <c:pt idx="1941">
                  <c:v>7.7846899999999997E-2</c:v>
                </c:pt>
                <c:pt idx="1942">
                  <c:v>7.7886899999999995E-2</c:v>
                </c:pt>
                <c:pt idx="1943">
                  <c:v>7.7926899999999993E-2</c:v>
                </c:pt>
                <c:pt idx="1944">
                  <c:v>7.7966900000000006E-2</c:v>
                </c:pt>
                <c:pt idx="1945">
                  <c:v>7.8006900000000004E-2</c:v>
                </c:pt>
                <c:pt idx="1946">
                  <c:v>7.8046900000000002E-2</c:v>
                </c:pt>
                <c:pt idx="1947">
                  <c:v>7.8086900000000001E-2</c:v>
                </c:pt>
                <c:pt idx="1948">
                  <c:v>7.8126899999999999E-2</c:v>
                </c:pt>
                <c:pt idx="1949">
                  <c:v>7.8166899999999997E-2</c:v>
                </c:pt>
                <c:pt idx="1950">
                  <c:v>7.8206899999999996E-2</c:v>
                </c:pt>
                <c:pt idx="1951">
                  <c:v>7.8246899999999994E-2</c:v>
                </c:pt>
                <c:pt idx="1952">
                  <c:v>7.8286900000000006E-2</c:v>
                </c:pt>
                <c:pt idx="1953">
                  <c:v>7.8326900000000005E-2</c:v>
                </c:pt>
                <c:pt idx="1954">
                  <c:v>7.8366900000000003E-2</c:v>
                </c:pt>
                <c:pt idx="1955">
                  <c:v>7.8406900000000002E-2</c:v>
                </c:pt>
                <c:pt idx="1956">
                  <c:v>7.84469E-2</c:v>
                </c:pt>
                <c:pt idx="1957">
                  <c:v>7.8486899999999998E-2</c:v>
                </c:pt>
                <c:pt idx="1958">
                  <c:v>7.8526899999999997E-2</c:v>
                </c:pt>
                <c:pt idx="1959">
                  <c:v>7.8566899999999995E-2</c:v>
                </c:pt>
                <c:pt idx="1960">
                  <c:v>7.8606899999999993E-2</c:v>
                </c:pt>
                <c:pt idx="1961">
                  <c:v>7.8646900000000006E-2</c:v>
                </c:pt>
                <c:pt idx="1962">
                  <c:v>7.8686900000000004E-2</c:v>
                </c:pt>
                <c:pt idx="1963">
                  <c:v>7.8726900000000002E-2</c:v>
                </c:pt>
                <c:pt idx="1964">
                  <c:v>7.8766900000000001E-2</c:v>
                </c:pt>
                <c:pt idx="1965">
                  <c:v>7.8806899999999999E-2</c:v>
                </c:pt>
                <c:pt idx="1966">
                  <c:v>7.8846899999999998E-2</c:v>
                </c:pt>
                <c:pt idx="1967">
                  <c:v>7.8886899999999996E-2</c:v>
                </c:pt>
                <c:pt idx="1968">
                  <c:v>7.8926899999999994E-2</c:v>
                </c:pt>
                <c:pt idx="1969">
                  <c:v>7.8966900000000007E-2</c:v>
                </c:pt>
                <c:pt idx="1970">
                  <c:v>7.9006900000000005E-2</c:v>
                </c:pt>
                <c:pt idx="1971">
                  <c:v>7.9046900000000003E-2</c:v>
                </c:pt>
                <c:pt idx="1972">
                  <c:v>7.9086900000000002E-2</c:v>
                </c:pt>
                <c:pt idx="1973">
                  <c:v>7.91269E-2</c:v>
                </c:pt>
                <c:pt idx="1974">
                  <c:v>7.9166899999999998E-2</c:v>
                </c:pt>
                <c:pt idx="1975">
                  <c:v>7.9206899999999997E-2</c:v>
                </c:pt>
                <c:pt idx="1976">
                  <c:v>7.9246899999999995E-2</c:v>
                </c:pt>
                <c:pt idx="1977">
                  <c:v>7.9286899999999993E-2</c:v>
                </c:pt>
                <c:pt idx="1978">
                  <c:v>7.9326900000000006E-2</c:v>
                </c:pt>
                <c:pt idx="1979">
                  <c:v>7.9366900000000004E-2</c:v>
                </c:pt>
                <c:pt idx="1980">
                  <c:v>7.9406900000000002E-2</c:v>
                </c:pt>
                <c:pt idx="1981">
                  <c:v>7.9446900000000001E-2</c:v>
                </c:pt>
                <c:pt idx="1982">
                  <c:v>7.9486899999999999E-2</c:v>
                </c:pt>
                <c:pt idx="1983">
                  <c:v>7.9526899999999998E-2</c:v>
                </c:pt>
                <c:pt idx="1984">
                  <c:v>7.9566899999999996E-2</c:v>
                </c:pt>
                <c:pt idx="1985">
                  <c:v>7.9606899999999994E-2</c:v>
                </c:pt>
                <c:pt idx="1986">
                  <c:v>7.9646900000000007E-2</c:v>
                </c:pt>
                <c:pt idx="1987">
                  <c:v>7.9686900000000005E-2</c:v>
                </c:pt>
                <c:pt idx="1988">
                  <c:v>7.9726900000000003E-2</c:v>
                </c:pt>
                <c:pt idx="1989">
                  <c:v>7.9766900000000002E-2</c:v>
                </c:pt>
                <c:pt idx="1990">
                  <c:v>7.98069E-2</c:v>
                </c:pt>
                <c:pt idx="1991">
                  <c:v>7.9846899999999998E-2</c:v>
                </c:pt>
                <c:pt idx="1992">
                  <c:v>7.9886899999999997E-2</c:v>
                </c:pt>
                <c:pt idx="1993">
                  <c:v>7.9926899999999995E-2</c:v>
                </c:pt>
                <c:pt idx="1994">
                  <c:v>7.9966899999999994E-2</c:v>
                </c:pt>
                <c:pt idx="1995">
                  <c:v>8.0006900000000006E-2</c:v>
                </c:pt>
                <c:pt idx="1996">
                  <c:v>8.0046900000000004E-2</c:v>
                </c:pt>
                <c:pt idx="1997">
                  <c:v>8.0086900000000003E-2</c:v>
                </c:pt>
                <c:pt idx="1998">
                  <c:v>8.0126900000000001E-2</c:v>
                </c:pt>
                <c:pt idx="1999">
                  <c:v>8.0166899999999999E-2</c:v>
                </c:pt>
                <c:pt idx="2000">
                  <c:v>8.0206899999999998E-2</c:v>
                </c:pt>
                <c:pt idx="2001">
                  <c:v>8.0246899999999996E-2</c:v>
                </c:pt>
                <c:pt idx="2002">
                  <c:v>8.0286899999999994E-2</c:v>
                </c:pt>
                <c:pt idx="2003">
                  <c:v>8.0326900000000007E-2</c:v>
                </c:pt>
                <c:pt idx="2004">
                  <c:v>8.0366900000000005E-2</c:v>
                </c:pt>
                <c:pt idx="2005">
                  <c:v>8.0406900000000003E-2</c:v>
                </c:pt>
                <c:pt idx="2006">
                  <c:v>8.0446900000000002E-2</c:v>
                </c:pt>
                <c:pt idx="2007">
                  <c:v>8.04869E-2</c:v>
                </c:pt>
                <c:pt idx="2008">
                  <c:v>8.0526899999999998E-2</c:v>
                </c:pt>
                <c:pt idx="2009">
                  <c:v>8.0566899999999997E-2</c:v>
                </c:pt>
                <c:pt idx="2010">
                  <c:v>8.0606899999999995E-2</c:v>
                </c:pt>
                <c:pt idx="2011">
                  <c:v>8.0646899999999994E-2</c:v>
                </c:pt>
                <c:pt idx="2012">
                  <c:v>8.0686900000000006E-2</c:v>
                </c:pt>
                <c:pt idx="2013">
                  <c:v>8.0726900000000004E-2</c:v>
                </c:pt>
                <c:pt idx="2014">
                  <c:v>8.0766900000000003E-2</c:v>
                </c:pt>
                <c:pt idx="2015">
                  <c:v>8.0806900000000001E-2</c:v>
                </c:pt>
                <c:pt idx="2016">
                  <c:v>8.0846899999999999E-2</c:v>
                </c:pt>
                <c:pt idx="2017">
                  <c:v>8.0886899999999998E-2</c:v>
                </c:pt>
                <c:pt idx="2018">
                  <c:v>8.0926899999999996E-2</c:v>
                </c:pt>
                <c:pt idx="2019">
                  <c:v>8.0966899999999994E-2</c:v>
                </c:pt>
                <c:pt idx="2020">
                  <c:v>8.1006900000000007E-2</c:v>
                </c:pt>
                <c:pt idx="2021">
                  <c:v>8.1046900000000005E-2</c:v>
                </c:pt>
                <c:pt idx="2022">
                  <c:v>8.1086900000000003E-2</c:v>
                </c:pt>
                <c:pt idx="2023">
                  <c:v>8.1126900000000002E-2</c:v>
                </c:pt>
                <c:pt idx="2024">
                  <c:v>8.11669E-2</c:v>
                </c:pt>
                <c:pt idx="2025">
                  <c:v>8.1206899999999999E-2</c:v>
                </c:pt>
                <c:pt idx="2026">
                  <c:v>8.1246899999999997E-2</c:v>
                </c:pt>
                <c:pt idx="2027">
                  <c:v>8.1286899999999995E-2</c:v>
                </c:pt>
                <c:pt idx="2028">
                  <c:v>8.1326899999999994E-2</c:v>
                </c:pt>
                <c:pt idx="2029">
                  <c:v>8.1366900000000006E-2</c:v>
                </c:pt>
                <c:pt idx="2030">
                  <c:v>8.1406900000000004E-2</c:v>
                </c:pt>
                <c:pt idx="2031">
                  <c:v>8.1446900000000003E-2</c:v>
                </c:pt>
                <c:pt idx="2032">
                  <c:v>8.1486900000000001E-2</c:v>
                </c:pt>
                <c:pt idx="2033">
                  <c:v>8.1526899999999999E-2</c:v>
                </c:pt>
                <c:pt idx="2034">
                  <c:v>8.1566899999999998E-2</c:v>
                </c:pt>
                <c:pt idx="2035">
                  <c:v>8.1606899999999996E-2</c:v>
                </c:pt>
                <c:pt idx="2036">
                  <c:v>8.1646899999999994E-2</c:v>
                </c:pt>
                <c:pt idx="2037">
                  <c:v>8.1686900000000007E-2</c:v>
                </c:pt>
                <c:pt idx="2038">
                  <c:v>8.1726900000000005E-2</c:v>
                </c:pt>
                <c:pt idx="2039">
                  <c:v>8.1766900000000003E-2</c:v>
                </c:pt>
                <c:pt idx="2040">
                  <c:v>8.1806900000000002E-2</c:v>
                </c:pt>
                <c:pt idx="2041">
                  <c:v>8.18469E-2</c:v>
                </c:pt>
                <c:pt idx="2042">
                  <c:v>8.1886899999999999E-2</c:v>
                </c:pt>
                <c:pt idx="2043">
                  <c:v>8.1926899999999997E-2</c:v>
                </c:pt>
                <c:pt idx="2044">
                  <c:v>8.1966899999999995E-2</c:v>
                </c:pt>
                <c:pt idx="2045">
                  <c:v>8.2006899999999994E-2</c:v>
                </c:pt>
                <c:pt idx="2046">
                  <c:v>8.2046900000000006E-2</c:v>
                </c:pt>
                <c:pt idx="2047">
                  <c:v>8.2086900000000004E-2</c:v>
                </c:pt>
                <c:pt idx="2048">
                  <c:v>8.2126900000000003E-2</c:v>
                </c:pt>
                <c:pt idx="2049">
                  <c:v>8.2166900000000001E-2</c:v>
                </c:pt>
                <c:pt idx="2050">
                  <c:v>8.2206899999999999E-2</c:v>
                </c:pt>
                <c:pt idx="2051">
                  <c:v>8.2246899999999998E-2</c:v>
                </c:pt>
                <c:pt idx="2052">
                  <c:v>8.2286899999999996E-2</c:v>
                </c:pt>
                <c:pt idx="2053">
                  <c:v>8.2326899999999995E-2</c:v>
                </c:pt>
                <c:pt idx="2054">
                  <c:v>8.2366900000000007E-2</c:v>
                </c:pt>
                <c:pt idx="2055">
                  <c:v>8.2406900000000005E-2</c:v>
                </c:pt>
                <c:pt idx="2056">
                  <c:v>8.2446900000000004E-2</c:v>
                </c:pt>
                <c:pt idx="2057">
                  <c:v>8.2486900000000002E-2</c:v>
                </c:pt>
                <c:pt idx="2058">
                  <c:v>8.25269E-2</c:v>
                </c:pt>
                <c:pt idx="2059">
                  <c:v>8.2566899999999999E-2</c:v>
                </c:pt>
                <c:pt idx="2060">
                  <c:v>8.2606899999999997E-2</c:v>
                </c:pt>
                <c:pt idx="2061">
                  <c:v>8.2646899999999995E-2</c:v>
                </c:pt>
                <c:pt idx="2062">
                  <c:v>8.2686899999999994E-2</c:v>
                </c:pt>
                <c:pt idx="2063">
                  <c:v>8.2726900000000006E-2</c:v>
                </c:pt>
                <c:pt idx="2064">
                  <c:v>8.2766900000000004E-2</c:v>
                </c:pt>
                <c:pt idx="2065">
                  <c:v>8.2806900000000003E-2</c:v>
                </c:pt>
                <c:pt idx="2066">
                  <c:v>8.2846900000000001E-2</c:v>
                </c:pt>
                <c:pt idx="2067">
                  <c:v>8.2886899999999999E-2</c:v>
                </c:pt>
                <c:pt idx="2068">
                  <c:v>8.2926899999999998E-2</c:v>
                </c:pt>
                <c:pt idx="2069">
                  <c:v>8.2966899999999996E-2</c:v>
                </c:pt>
                <c:pt idx="2070">
                  <c:v>8.3006899999999995E-2</c:v>
                </c:pt>
                <c:pt idx="2071">
                  <c:v>8.3046900000000007E-2</c:v>
                </c:pt>
                <c:pt idx="2072">
                  <c:v>8.3086900000000005E-2</c:v>
                </c:pt>
                <c:pt idx="2073">
                  <c:v>8.3126900000000004E-2</c:v>
                </c:pt>
                <c:pt idx="2074">
                  <c:v>8.3166900000000002E-2</c:v>
                </c:pt>
                <c:pt idx="2075">
                  <c:v>8.32069E-2</c:v>
                </c:pt>
                <c:pt idx="2076">
                  <c:v>8.3246899999999999E-2</c:v>
                </c:pt>
                <c:pt idx="2077">
                  <c:v>8.3286899999999997E-2</c:v>
                </c:pt>
                <c:pt idx="2078">
                  <c:v>8.3326899999999995E-2</c:v>
                </c:pt>
                <c:pt idx="2079">
                  <c:v>8.3366899999999994E-2</c:v>
                </c:pt>
                <c:pt idx="2080">
                  <c:v>8.3406900000000006E-2</c:v>
                </c:pt>
                <c:pt idx="2081">
                  <c:v>8.3446900000000004E-2</c:v>
                </c:pt>
                <c:pt idx="2082">
                  <c:v>8.3486900000000003E-2</c:v>
                </c:pt>
                <c:pt idx="2083">
                  <c:v>8.3526900000000001E-2</c:v>
                </c:pt>
                <c:pt idx="2084">
                  <c:v>8.35669E-2</c:v>
                </c:pt>
                <c:pt idx="2085">
                  <c:v>8.3606899999999998E-2</c:v>
                </c:pt>
                <c:pt idx="2086">
                  <c:v>8.3646899999999996E-2</c:v>
                </c:pt>
                <c:pt idx="2087">
                  <c:v>8.3686899999999995E-2</c:v>
                </c:pt>
                <c:pt idx="2088">
                  <c:v>8.3726900000000007E-2</c:v>
                </c:pt>
                <c:pt idx="2089">
                  <c:v>8.3766900000000005E-2</c:v>
                </c:pt>
                <c:pt idx="2090">
                  <c:v>8.3806900000000004E-2</c:v>
                </c:pt>
                <c:pt idx="2091">
                  <c:v>8.3846900000000002E-2</c:v>
                </c:pt>
                <c:pt idx="2092">
                  <c:v>8.38869E-2</c:v>
                </c:pt>
                <c:pt idx="2093">
                  <c:v>8.3926899999999999E-2</c:v>
                </c:pt>
                <c:pt idx="2094">
                  <c:v>8.3966899999999997E-2</c:v>
                </c:pt>
                <c:pt idx="2095">
                  <c:v>8.4006899999999995E-2</c:v>
                </c:pt>
                <c:pt idx="2096">
                  <c:v>8.4046899999999994E-2</c:v>
                </c:pt>
                <c:pt idx="2097">
                  <c:v>8.4086900000000006E-2</c:v>
                </c:pt>
                <c:pt idx="2098">
                  <c:v>8.4126900000000004E-2</c:v>
                </c:pt>
                <c:pt idx="2099">
                  <c:v>8.4166900000000003E-2</c:v>
                </c:pt>
                <c:pt idx="2100">
                  <c:v>8.4206900000000001E-2</c:v>
                </c:pt>
                <c:pt idx="2101">
                  <c:v>8.42469E-2</c:v>
                </c:pt>
                <c:pt idx="2102">
                  <c:v>8.4286899999999998E-2</c:v>
                </c:pt>
                <c:pt idx="2103">
                  <c:v>8.4326899999999996E-2</c:v>
                </c:pt>
                <c:pt idx="2104">
                  <c:v>8.4366899999999995E-2</c:v>
                </c:pt>
                <c:pt idx="2105">
                  <c:v>8.4406900000000007E-2</c:v>
                </c:pt>
                <c:pt idx="2106">
                  <c:v>8.4446900000000005E-2</c:v>
                </c:pt>
                <c:pt idx="2107">
                  <c:v>8.4486900000000004E-2</c:v>
                </c:pt>
                <c:pt idx="2108">
                  <c:v>8.4526900000000002E-2</c:v>
                </c:pt>
                <c:pt idx="2109">
                  <c:v>8.45669E-2</c:v>
                </c:pt>
                <c:pt idx="2110">
                  <c:v>8.4606899999999999E-2</c:v>
                </c:pt>
                <c:pt idx="2111">
                  <c:v>8.4646899999999997E-2</c:v>
                </c:pt>
                <c:pt idx="2112">
                  <c:v>8.4686899999999996E-2</c:v>
                </c:pt>
                <c:pt idx="2113">
                  <c:v>8.4726899999999994E-2</c:v>
                </c:pt>
                <c:pt idx="2114">
                  <c:v>8.4766900000000006E-2</c:v>
                </c:pt>
                <c:pt idx="2115">
                  <c:v>8.4806900000000005E-2</c:v>
                </c:pt>
                <c:pt idx="2116">
                  <c:v>8.4846900000000003E-2</c:v>
                </c:pt>
                <c:pt idx="2117">
                  <c:v>8.4886900000000001E-2</c:v>
                </c:pt>
                <c:pt idx="2118">
                  <c:v>8.49269E-2</c:v>
                </c:pt>
                <c:pt idx="2119">
                  <c:v>8.4966899999999998E-2</c:v>
                </c:pt>
                <c:pt idx="2120">
                  <c:v>8.5006899999999996E-2</c:v>
                </c:pt>
                <c:pt idx="2121">
                  <c:v>8.5046899999999995E-2</c:v>
                </c:pt>
                <c:pt idx="2122">
                  <c:v>8.5086899999999993E-2</c:v>
                </c:pt>
                <c:pt idx="2123">
                  <c:v>8.5126900000000005E-2</c:v>
                </c:pt>
                <c:pt idx="2124">
                  <c:v>8.5166900000000004E-2</c:v>
                </c:pt>
                <c:pt idx="2125">
                  <c:v>8.5206900000000002E-2</c:v>
                </c:pt>
                <c:pt idx="2126">
                  <c:v>8.52469E-2</c:v>
                </c:pt>
                <c:pt idx="2127">
                  <c:v>8.5286899999999999E-2</c:v>
                </c:pt>
                <c:pt idx="2128">
                  <c:v>8.5326899999999997E-2</c:v>
                </c:pt>
                <c:pt idx="2129">
                  <c:v>8.5366899999999996E-2</c:v>
                </c:pt>
                <c:pt idx="2130">
                  <c:v>8.5406899999999994E-2</c:v>
                </c:pt>
                <c:pt idx="2131">
                  <c:v>8.5446900000000006E-2</c:v>
                </c:pt>
                <c:pt idx="2132">
                  <c:v>8.5486900000000005E-2</c:v>
                </c:pt>
                <c:pt idx="2133">
                  <c:v>8.5526900000000003E-2</c:v>
                </c:pt>
                <c:pt idx="2134">
                  <c:v>8.5566900000000001E-2</c:v>
                </c:pt>
                <c:pt idx="2135">
                  <c:v>8.56069E-2</c:v>
                </c:pt>
                <c:pt idx="2136">
                  <c:v>8.5646899999999998E-2</c:v>
                </c:pt>
                <c:pt idx="2137">
                  <c:v>8.5686899999999996E-2</c:v>
                </c:pt>
                <c:pt idx="2138">
                  <c:v>8.5726899999999995E-2</c:v>
                </c:pt>
                <c:pt idx="2139">
                  <c:v>8.5766899999999993E-2</c:v>
                </c:pt>
                <c:pt idx="2140">
                  <c:v>8.5806900000000005E-2</c:v>
                </c:pt>
                <c:pt idx="2141">
                  <c:v>8.5846900000000004E-2</c:v>
                </c:pt>
                <c:pt idx="2142">
                  <c:v>8.5886900000000002E-2</c:v>
                </c:pt>
                <c:pt idx="2143">
                  <c:v>8.5926900000000001E-2</c:v>
                </c:pt>
                <c:pt idx="2144">
                  <c:v>8.5966899999999999E-2</c:v>
                </c:pt>
                <c:pt idx="2145">
                  <c:v>8.6006899999999997E-2</c:v>
                </c:pt>
                <c:pt idx="2146">
                  <c:v>8.6046899999999996E-2</c:v>
                </c:pt>
                <c:pt idx="2147">
                  <c:v>8.6086899999999994E-2</c:v>
                </c:pt>
                <c:pt idx="2148">
                  <c:v>8.6126900000000006E-2</c:v>
                </c:pt>
                <c:pt idx="2149">
                  <c:v>8.6166900000000005E-2</c:v>
                </c:pt>
                <c:pt idx="2150">
                  <c:v>8.6206900000000003E-2</c:v>
                </c:pt>
                <c:pt idx="2151">
                  <c:v>8.6246900000000001E-2</c:v>
                </c:pt>
                <c:pt idx="2152">
                  <c:v>8.62869E-2</c:v>
                </c:pt>
                <c:pt idx="2153">
                  <c:v>8.6326899999999998E-2</c:v>
                </c:pt>
                <c:pt idx="2154">
                  <c:v>8.6366899999999996E-2</c:v>
                </c:pt>
                <c:pt idx="2155">
                  <c:v>8.6406899999999995E-2</c:v>
                </c:pt>
                <c:pt idx="2156">
                  <c:v>8.6446899999999993E-2</c:v>
                </c:pt>
                <c:pt idx="2157">
                  <c:v>8.6486900000000005E-2</c:v>
                </c:pt>
                <c:pt idx="2158">
                  <c:v>8.6526900000000004E-2</c:v>
                </c:pt>
                <c:pt idx="2159">
                  <c:v>8.6566900000000002E-2</c:v>
                </c:pt>
                <c:pt idx="2160">
                  <c:v>8.6606900000000001E-2</c:v>
                </c:pt>
                <c:pt idx="2161">
                  <c:v>8.6646899999999999E-2</c:v>
                </c:pt>
                <c:pt idx="2162">
                  <c:v>8.6686899999999997E-2</c:v>
                </c:pt>
                <c:pt idx="2163">
                  <c:v>8.6726899999999996E-2</c:v>
                </c:pt>
                <c:pt idx="2164">
                  <c:v>8.6766899999999994E-2</c:v>
                </c:pt>
                <c:pt idx="2165">
                  <c:v>8.6806900000000006E-2</c:v>
                </c:pt>
                <c:pt idx="2166">
                  <c:v>8.6846900000000005E-2</c:v>
                </c:pt>
                <c:pt idx="2167">
                  <c:v>8.6886900000000003E-2</c:v>
                </c:pt>
                <c:pt idx="2168">
                  <c:v>8.6926900000000001E-2</c:v>
                </c:pt>
                <c:pt idx="2169">
                  <c:v>8.69669E-2</c:v>
                </c:pt>
                <c:pt idx="2170">
                  <c:v>8.7006899999999998E-2</c:v>
                </c:pt>
                <c:pt idx="2171">
                  <c:v>8.7046899999999997E-2</c:v>
                </c:pt>
                <c:pt idx="2172">
                  <c:v>8.7086899999999995E-2</c:v>
                </c:pt>
                <c:pt idx="2173">
                  <c:v>8.7126899999999993E-2</c:v>
                </c:pt>
                <c:pt idx="2174">
                  <c:v>8.7166900000000005E-2</c:v>
                </c:pt>
                <c:pt idx="2175">
                  <c:v>8.7206900000000004E-2</c:v>
                </c:pt>
                <c:pt idx="2176">
                  <c:v>8.7246900000000002E-2</c:v>
                </c:pt>
                <c:pt idx="2177">
                  <c:v>8.7286900000000001E-2</c:v>
                </c:pt>
                <c:pt idx="2178">
                  <c:v>8.7326899999999999E-2</c:v>
                </c:pt>
                <c:pt idx="2179">
                  <c:v>8.7366899999999997E-2</c:v>
                </c:pt>
                <c:pt idx="2180">
                  <c:v>8.7406899999999996E-2</c:v>
                </c:pt>
                <c:pt idx="2181">
                  <c:v>8.7446899999999994E-2</c:v>
                </c:pt>
                <c:pt idx="2182">
                  <c:v>8.7486900000000006E-2</c:v>
                </c:pt>
                <c:pt idx="2183">
                  <c:v>8.7526900000000005E-2</c:v>
                </c:pt>
                <c:pt idx="2184">
                  <c:v>8.7566900000000003E-2</c:v>
                </c:pt>
                <c:pt idx="2185">
                  <c:v>8.7606900000000001E-2</c:v>
                </c:pt>
                <c:pt idx="2186">
                  <c:v>8.76469E-2</c:v>
                </c:pt>
                <c:pt idx="2187">
                  <c:v>8.7686899999999998E-2</c:v>
                </c:pt>
                <c:pt idx="2188">
                  <c:v>8.7726899999999997E-2</c:v>
                </c:pt>
                <c:pt idx="2189">
                  <c:v>8.7766899999999995E-2</c:v>
                </c:pt>
                <c:pt idx="2190">
                  <c:v>8.7806899999999993E-2</c:v>
                </c:pt>
                <c:pt idx="2191">
                  <c:v>8.7846900000000006E-2</c:v>
                </c:pt>
                <c:pt idx="2192">
                  <c:v>8.7886900000000004E-2</c:v>
                </c:pt>
                <c:pt idx="2193">
                  <c:v>8.7926900000000002E-2</c:v>
                </c:pt>
                <c:pt idx="2194">
                  <c:v>8.7966900000000001E-2</c:v>
                </c:pt>
                <c:pt idx="2195">
                  <c:v>8.8006899999999999E-2</c:v>
                </c:pt>
                <c:pt idx="2196">
                  <c:v>8.8046899999999997E-2</c:v>
                </c:pt>
                <c:pt idx="2197">
                  <c:v>8.8086899999999996E-2</c:v>
                </c:pt>
                <c:pt idx="2198">
                  <c:v>8.8126899999999994E-2</c:v>
                </c:pt>
                <c:pt idx="2199">
                  <c:v>8.8166900000000006E-2</c:v>
                </c:pt>
                <c:pt idx="2200">
                  <c:v>8.8206900000000005E-2</c:v>
                </c:pt>
                <c:pt idx="2201">
                  <c:v>8.8246900000000003E-2</c:v>
                </c:pt>
                <c:pt idx="2202">
                  <c:v>8.8286900000000001E-2</c:v>
                </c:pt>
                <c:pt idx="2203">
                  <c:v>8.83269E-2</c:v>
                </c:pt>
                <c:pt idx="2204">
                  <c:v>8.8366899999999998E-2</c:v>
                </c:pt>
                <c:pt idx="2205">
                  <c:v>8.8406899999999997E-2</c:v>
                </c:pt>
                <c:pt idx="2206">
                  <c:v>8.8446899999999995E-2</c:v>
                </c:pt>
                <c:pt idx="2207">
                  <c:v>8.8486899999999993E-2</c:v>
                </c:pt>
                <c:pt idx="2208">
                  <c:v>8.8526900000000006E-2</c:v>
                </c:pt>
                <c:pt idx="2209">
                  <c:v>8.8566900000000004E-2</c:v>
                </c:pt>
                <c:pt idx="2210">
                  <c:v>8.8606900000000002E-2</c:v>
                </c:pt>
                <c:pt idx="2211">
                  <c:v>8.8646900000000001E-2</c:v>
                </c:pt>
                <c:pt idx="2212">
                  <c:v>8.8686899999999999E-2</c:v>
                </c:pt>
                <c:pt idx="2213">
                  <c:v>8.8726899999999997E-2</c:v>
                </c:pt>
                <c:pt idx="2214">
                  <c:v>8.8766899999999996E-2</c:v>
                </c:pt>
                <c:pt idx="2215">
                  <c:v>8.8806899999999994E-2</c:v>
                </c:pt>
                <c:pt idx="2216">
                  <c:v>8.8846900000000006E-2</c:v>
                </c:pt>
                <c:pt idx="2217">
                  <c:v>8.8886900000000005E-2</c:v>
                </c:pt>
                <c:pt idx="2218">
                  <c:v>8.8926900000000003E-2</c:v>
                </c:pt>
                <c:pt idx="2219">
                  <c:v>8.8966900000000002E-2</c:v>
                </c:pt>
                <c:pt idx="2220">
                  <c:v>8.90069E-2</c:v>
                </c:pt>
                <c:pt idx="2221">
                  <c:v>8.9046899999999998E-2</c:v>
                </c:pt>
                <c:pt idx="2222">
                  <c:v>8.9086899999999997E-2</c:v>
                </c:pt>
                <c:pt idx="2223">
                  <c:v>8.9126899999999995E-2</c:v>
                </c:pt>
                <c:pt idx="2224">
                  <c:v>8.9166899999999993E-2</c:v>
                </c:pt>
                <c:pt idx="2225">
                  <c:v>8.9206900000000006E-2</c:v>
                </c:pt>
                <c:pt idx="2226">
                  <c:v>8.9246900000000004E-2</c:v>
                </c:pt>
                <c:pt idx="2227">
                  <c:v>8.9286900000000002E-2</c:v>
                </c:pt>
                <c:pt idx="2228">
                  <c:v>8.9326900000000001E-2</c:v>
                </c:pt>
                <c:pt idx="2229">
                  <c:v>8.9366899999999999E-2</c:v>
                </c:pt>
                <c:pt idx="2230">
                  <c:v>8.9406899999999997E-2</c:v>
                </c:pt>
                <c:pt idx="2231">
                  <c:v>8.9446899999999996E-2</c:v>
                </c:pt>
                <c:pt idx="2232">
                  <c:v>8.9486899999999994E-2</c:v>
                </c:pt>
                <c:pt idx="2233">
                  <c:v>8.9526900000000006E-2</c:v>
                </c:pt>
                <c:pt idx="2234">
                  <c:v>8.9566900000000005E-2</c:v>
                </c:pt>
                <c:pt idx="2235">
                  <c:v>8.9606900000000003E-2</c:v>
                </c:pt>
                <c:pt idx="2236">
                  <c:v>8.9646900000000002E-2</c:v>
                </c:pt>
                <c:pt idx="2237">
                  <c:v>8.96869E-2</c:v>
                </c:pt>
                <c:pt idx="2238">
                  <c:v>8.9726899999999998E-2</c:v>
                </c:pt>
                <c:pt idx="2239">
                  <c:v>8.9766899999999997E-2</c:v>
                </c:pt>
                <c:pt idx="2240">
                  <c:v>8.9806899999999995E-2</c:v>
                </c:pt>
                <c:pt idx="2241">
                  <c:v>8.9846899999999993E-2</c:v>
                </c:pt>
                <c:pt idx="2242">
                  <c:v>8.9886900000000006E-2</c:v>
                </c:pt>
                <c:pt idx="2243">
                  <c:v>8.9926900000000004E-2</c:v>
                </c:pt>
                <c:pt idx="2244">
                  <c:v>8.9966900000000002E-2</c:v>
                </c:pt>
                <c:pt idx="2245">
                  <c:v>9.0006900000000001E-2</c:v>
                </c:pt>
                <c:pt idx="2246">
                  <c:v>9.0046899999999999E-2</c:v>
                </c:pt>
                <c:pt idx="2247">
                  <c:v>9.0086899999999998E-2</c:v>
                </c:pt>
                <c:pt idx="2248">
                  <c:v>9.0126899999999996E-2</c:v>
                </c:pt>
                <c:pt idx="2249">
                  <c:v>9.0166899999999994E-2</c:v>
                </c:pt>
                <c:pt idx="2250">
                  <c:v>9.0206900000000007E-2</c:v>
                </c:pt>
                <c:pt idx="2251">
                  <c:v>9.0246900000000005E-2</c:v>
                </c:pt>
                <c:pt idx="2252">
                  <c:v>9.0286900000000003E-2</c:v>
                </c:pt>
                <c:pt idx="2253">
                  <c:v>9.0326900000000002E-2</c:v>
                </c:pt>
                <c:pt idx="2254">
                  <c:v>9.03669E-2</c:v>
                </c:pt>
                <c:pt idx="2255">
                  <c:v>9.0406899999999998E-2</c:v>
                </c:pt>
                <c:pt idx="2256">
                  <c:v>9.0446899999999997E-2</c:v>
                </c:pt>
                <c:pt idx="2257">
                  <c:v>9.0486899999999995E-2</c:v>
                </c:pt>
                <c:pt idx="2258">
                  <c:v>9.0526899999999993E-2</c:v>
                </c:pt>
                <c:pt idx="2259">
                  <c:v>9.0566900000000006E-2</c:v>
                </c:pt>
                <c:pt idx="2260">
                  <c:v>9.0606900000000004E-2</c:v>
                </c:pt>
                <c:pt idx="2261">
                  <c:v>9.0646900000000002E-2</c:v>
                </c:pt>
                <c:pt idx="2262">
                  <c:v>9.0686900000000001E-2</c:v>
                </c:pt>
                <c:pt idx="2263">
                  <c:v>9.0726899999999999E-2</c:v>
                </c:pt>
                <c:pt idx="2264">
                  <c:v>9.0766899999999998E-2</c:v>
                </c:pt>
                <c:pt idx="2265">
                  <c:v>9.0806899999999996E-2</c:v>
                </c:pt>
                <c:pt idx="2266">
                  <c:v>9.0846899999999994E-2</c:v>
                </c:pt>
                <c:pt idx="2267">
                  <c:v>9.0886900000000007E-2</c:v>
                </c:pt>
                <c:pt idx="2268">
                  <c:v>9.0926900000000005E-2</c:v>
                </c:pt>
                <c:pt idx="2269">
                  <c:v>9.0966900000000003E-2</c:v>
                </c:pt>
                <c:pt idx="2270">
                  <c:v>9.1006900000000002E-2</c:v>
                </c:pt>
                <c:pt idx="2271">
                  <c:v>9.10469E-2</c:v>
                </c:pt>
                <c:pt idx="2272">
                  <c:v>9.1086899999999998E-2</c:v>
                </c:pt>
                <c:pt idx="2273">
                  <c:v>9.1126899999999997E-2</c:v>
                </c:pt>
                <c:pt idx="2274">
                  <c:v>9.1166899999999995E-2</c:v>
                </c:pt>
                <c:pt idx="2275">
                  <c:v>9.1206899999999994E-2</c:v>
                </c:pt>
                <c:pt idx="2276">
                  <c:v>9.1246900000000006E-2</c:v>
                </c:pt>
                <c:pt idx="2277">
                  <c:v>9.1286900000000004E-2</c:v>
                </c:pt>
                <c:pt idx="2278">
                  <c:v>9.1326900000000003E-2</c:v>
                </c:pt>
                <c:pt idx="2279">
                  <c:v>9.1366900000000001E-2</c:v>
                </c:pt>
                <c:pt idx="2280">
                  <c:v>9.1406899999999999E-2</c:v>
                </c:pt>
                <c:pt idx="2281">
                  <c:v>9.1446899999999998E-2</c:v>
                </c:pt>
                <c:pt idx="2282">
                  <c:v>9.1486899999999996E-2</c:v>
                </c:pt>
                <c:pt idx="2283">
                  <c:v>9.1526899999999994E-2</c:v>
                </c:pt>
                <c:pt idx="2284">
                  <c:v>9.1566900000000007E-2</c:v>
                </c:pt>
                <c:pt idx="2285">
                  <c:v>9.1606900000000005E-2</c:v>
                </c:pt>
                <c:pt idx="2286">
                  <c:v>9.1646900000000003E-2</c:v>
                </c:pt>
                <c:pt idx="2287">
                  <c:v>9.1686900000000002E-2</c:v>
                </c:pt>
                <c:pt idx="2288">
                  <c:v>9.17269E-2</c:v>
                </c:pt>
                <c:pt idx="2289">
                  <c:v>9.1766899999999998E-2</c:v>
                </c:pt>
                <c:pt idx="2290">
                  <c:v>9.1806899999999997E-2</c:v>
                </c:pt>
                <c:pt idx="2291">
                  <c:v>9.1846899999999995E-2</c:v>
                </c:pt>
                <c:pt idx="2292">
                  <c:v>9.1886899999999994E-2</c:v>
                </c:pt>
                <c:pt idx="2293">
                  <c:v>9.1926900000000006E-2</c:v>
                </c:pt>
                <c:pt idx="2294">
                  <c:v>9.1966900000000004E-2</c:v>
                </c:pt>
                <c:pt idx="2295">
                  <c:v>9.2006900000000003E-2</c:v>
                </c:pt>
                <c:pt idx="2296">
                  <c:v>9.2046900000000001E-2</c:v>
                </c:pt>
                <c:pt idx="2297">
                  <c:v>9.2086899999999999E-2</c:v>
                </c:pt>
                <c:pt idx="2298">
                  <c:v>9.2126899999999998E-2</c:v>
                </c:pt>
                <c:pt idx="2299">
                  <c:v>9.2166899999999996E-2</c:v>
                </c:pt>
                <c:pt idx="2300">
                  <c:v>9.2206899999999994E-2</c:v>
                </c:pt>
                <c:pt idx="2301">
                  <c:v>9.2246900000000007E-2</c:v>
                </c:pt>
                <c:pt idx="2302">
                  <c:v>9.2286900000000005E-2</c:v>
                </c:pt>
                <c:pt idx="2303">
                  <c:v>9.2326900000000003E-2</c:v>
                </c:pt>
                <c:pt idx="2304">
                  <c:v>9.2366900000000002E-2</c:v>
                </c:pt>
                <c:pt idx="2305">
                  <c:v>9.24069E-2</c:v>
                </c:pt>
                <c:pt idx="2306">
                  <c:v>9.2446899999999999E-2</c:v>
                </c:pt>
                <c:pt idx="2307">
                  <c:v>9.2486899999999997E-2</c:v>
                </c:pt>
                <c:pt idx="2308">
                  <c:v>9.2526899999999995E-2</c:v>
                </c:pt>
                <c:pt idx="2309">
                  <c:v>9.2566899999999994E-2</c:v>
                </c:pt>
                <c:pt idx="2310">
                  <c:v>9.2606900000000006E-2</c:v>
                </c:pt>
                <c:pt idx="2311">
                  <c:v>9.2646900000000004E-2</c:v>
                </c:pt>
                <c:pt idx="2312">
                  <c:v>9.2686900000000003E-2</c:v>
                </c:pt>
                <c:pt idx="2313">
                  <c:v>9.2726900000000001E-2</c:v>
                </c:pt>
                <c:pt idx="2314">
                  <c:v>9.2766899999999999E-2</c:v>
                </c:pt>
                <c:pt idx="2315">
                  <c:v>9.2806899999999998E-2</c:v>
                </c:pt>
                <c:pt idx="2316">
                  <c:v>9.2846899999999996E-2</c:v>
                </c:pt>
                <c:pt idx="2317">
                  <c:v>9.2886899999999994E-2</c:v>
                </c:pt>
                <c:pt idx="2318">
                  <c:v>9.2926900000000007E-2</c:v>
                </c:pt>
                <c:pt idx="2319">
                  <c:v>9.2966900000000005E-2</c:v>
                </c:pt>
                <c:pt idx="2320">
                  <c:v>9.3006900000000003E-2</c:v>
                </c:pt>
                <c:pt idx="2321">
                  <c:v>9.3046900000000002E-2</c:v>
                </c:pt>
                <c:pt idx="2322">
                  <c:v>9.30869E-2</c:v>
                </c:pt>
                <c:pt idx="2323">
                  <c:v>9.3126899999999999E-2</c:v>
                </c:pt>
                <c:pt idx="2324">
                  <c:v>9.3166899999999997E-2</c:v>
                </c:pt>
                <c:pt idx="2325">
                  <c:v>9.3206899999999995E-2</c:v>
                </c:pt>
                <c:pt idx="2326">
                  <c:v>9.3246899999999994E-2</c:v>
                </c:pt>
                <c:pt idx="2327">
                  <c:v>9.3286900000000006E-2</c:v>
                </c:pt>
                <c:pt idx="2328">
                  <c:v>9.3326900000000004E-2</c:v>
                </c:pt>
                <c:pt idx="2329">
                  <c:v>9.3366900000000003E-2</c:v>
                </c:pt>
                <c:pt idx="2330">
                  <c:v>9.3406900000000001E-2</c:v>
                </c:pt>
                <c:pt idx="2331">
                  <c:v>9.3446899999999999E-2</c:v>
                </c:pt>
                <c:pt idx="2332">
                  <c:v>9.3486899999999998E-2</c:v>
                </c:pt>
                <c:pt idx="2333">
                  <c:v>9.3526899999999996E-2</c:v>
                </c:pt>
                <c:pt idx="2334">
                  <c:v>9.3566899999999995E-2</c:v>
                </c:pt>
                <c:pt idx="2335">
                  <c:v>9.3606900000000007E-2</c:v>
                </c:pt>
                <c:pt idx="2336">
                  <c:v>9.3646900000000005E-2</c:v>
                </c:pt>
                <c:pt idx="2337">
                  <c:v>9.3686900000000004E-2</c:v>
                </c:pt>
                <c:pt idx="2338">
                  <c:v>9.3726900000000002E-2</c:v>
                </c:pt>
                <c:pt idx="2339">
                  <c:v>9.37669E-2</c:v>
                </c:pt>
                <c:pt idx="2340">
                  <c:v>9.3806899999999999E-2</c:v>
                </c:pt>
                <c:pt idx="2341">
                  <c:v>9.3846899999999997E-2</c:v>
                </c:pt>
                <c:pt idx="2342">
                  <c:v>9.3886899999999995E-2</c:v>
                </c:pt>
                <c:pt idx="2343">
                  <c:v>9.3926899999999994E-2</c:v>
                </c:pt>
                <c:pt idx="2344">
                  <c:v>9.3966900000000006E-2</c:v>
                </c:pt>
                <c:pt idx="2345">
                  <c:v>9.4006900000000004E-2</c:v>
                </c:pt>
                <c:pt idx="2346">
                  <c:v>9.4046900000000003E-2</c:v>
                </c:pt>
                <c:pt idx="2347">
                  <c:v>9.4086900000000001E-2</c:v>
                </c:pt>
                <c:pt idx="2348">
                  <c:v>9.4126899999999999E-2</c:v>
                </c:pt>
                <c:pt idx="2349">
                  <c:v>9.4166899999999998E-2</c:v>
                </c:pt>
                <c:pt idx="2350">
                  <c:v>9.4206899999999996E-2</c:v>
                </c:pt>
                <c:pt idx="2351">
                  <c:v>9.4246899999999995E-2</c:v>
                </c:pt>
                <c:pt idx="2352">
                  <c:v>9.4286900000000007E-2</c:v>
                </c:pt>
                <c:pt idx="2353">
                  <c:v>9.4326900000000005E-2</c:v>
                </c:pt>
                <c:pt idx="2354">
                  <c:v>9.4366900000000004E-2</c:v>
                </c:pt>
                <c:pt idx="2355">
                  <c:v>9.4406900000000002E-2</c:v>
                </c:pt>
                <c:pt idx="2356">
                  <c:v>9.44469E-2</c:v>
                </c:pt>
                <c:pt idx="2357">
                  <c:v>9.4486899999999999E-2</c:v>
                </c:pt>
                <c:pt idx="2358">
                  <c:v>9.4526899999999997E-2</c:v>
                </c:pt>
                <c:pt idx="2359">
                  <c:v>9.4566899999999995E-2</c:v>
                </c:pt>
                <c:pt idx="2360">
                  <c:v>9.4606899999999994E-2</c:v>
                </c:pt>
                <c:pt idx="2361">
                  <c:v>9.4646900000000006E-2</c:v>
                </c:pt>
                <c:pt idx="2362">
                  <c:v>9.4686900000000004E-2</c:v>
                </c:pt>
                <c:pt idx="2363">
                  <c:v>9.4726900000000003E-2</c:v>
                </c:pt>
                <c:pt idx="2364">
                  <c:v>9.4766900000000001E-2</c:v>
                </c:pt>
                <c:pt idx="2365">
                  <c:v>9.48069E-2</c:v>
                </c:pt>
                <c:pt idx="2366">
                  <c:v>9.4846899999999998E-2</c:v>
                </c:pt>
                <c:pt idx="2367">
                  <c:v>9.4886899999999996E-2</c:v>
                </c:pt>
                <c:pt idx="2368">
                  <c:v>9.4926899999999995E-2</c:v>
                </c:pt>
                <c:pt idx="2369">
                  <c:v>9.4966900000000007E-2</c:v>
                </c:pt>
                <c:pt idx="2370">
                  <c:v>9.5006900000000005E-2</c:v>
                </c:pt>
                <c:pt idx="2371">
                  <c:v>9.5046900000000004E-2</c:v>
                </c:pt>
                <c:pt idx="2372">
                  <c:v>9.5086900000000002E-2</c:v>
                </c:pt>
                <c:pt idx="2373">
                  <c:v>9.51269E-2</c:v>
                </c:pt>
                <c:pt idx="2374">
                  <c:v>9.5166899999999999E-2</c:v>
                </c:pt>
                <c:pt idx="2375">
                  <c:v>9.5206899999999997E-2</c:v>
                </c:pt>
                <c:pt idx="2376">
                  <c:v>9.5246899999999995E-2</c:v>
                </c:pt>
                <c:pt idx="2377">
                  <c:v>9.5286899999999994E-2</c:v>
                </c:pt>
                <c:pt idx="2378">
                  <c:v>9.5326900000000006E-2</c:v>
                </c:pt>
                <c:pt idx="2379">
                  <c:v>9.5366900000000004E-2</c:v>
                </c:pt>
                <c:pt idx="2380">
                  <c:v>9.5406900000000003E-2</c:v>
                </c:pt>
                <c:pt idx="2381">
                  <c:v>9.5446900000000001E-2</c:v>
                </c:pt>
                <c:pt idx="2382">
                  <c:v>9.54869E-2</c:v>
                </c:pt>
                <c:pt idx="2383">
                  <c:v>9.5526899999999998E-2</c:v>
                </c:pt>
                <c:pt idx="2384">
                  <c:v>9.5566899999999996E-2</c:v>
                </c:pt>
                <c:pt idx="2385">
                  <c:v>9.5606899999999995E-2</c:v>
                </c:pt>
                <c:pt idx="2386">
                  <c:v>9.5646900000000007E-2</c:v>
                </c:pt>
                <c:pt idx="2387">
                  <c:v>9.5686900000000005E-2</c:v>
                </c:pt>
                <c:pt idx="2388">
                  <c:v>9.5726900000000004E-2</c:v>
                </c:pt>
                <c:pt idx="2389">
                  <c:v>9.5766900000000002E-2</c:v>
                </c:pt>
                <c:pt idx="2390">
                  <c:v>9.58069E-2</c:v>
                </c:pt>
                <c:pt idx="2391">
                  <c:v>9.5846899999999999E-2</c:v>
                </c:pt>
                <c:pt idx="2392">
                  <c:v>9.5886899999999997E-2</c:v>
                </c:pt>
                <c:pt idx="2393">
                  <c:v>9.5926899999999996E-2</c:v>
                </c:pt>
                <c:pt idx="2394">
                  <c:v>9.5966899999999994E-2</c:v>
                </c:pt>
                <c:pt idx="2395">
                  <c:v>9.6006900000000006E-2</c:v>
                </c:pt>
                <c:pt idx="2396">
                  <c:v>9.6046900000000004E-2</c:v>
                </c:pt>
                <c:pt idx="2397">
                  <c:v>9.6086900000000003E-2</c:v>
                </c:pt>
                <c:pt idx="2398">
                  <c:v>9.6126900000000001E-2</c:v>
                </c:pt>
                <c:pt idx="2399">
                  <c:v>9.61669E-2</c:v>
                </c:pt>
                <c:pt idx="2400">
                  <c:v>9.6206899999999998E-2</c:v>
                </c:pt>
                <c:pt idx="2401">
                  <c:v>9.6246899999999996E-2</c:v>
                </c:pt>
                <c:pt idx="2402">
                  <c:v>9.6286899999999995E-2</c:v>
                </c:pt>
                <c:pt idx="2403">
                  <c:v>9.6326899999999993E-2</c:v>
                </c:pt>
                <c:pt idx="2404">
                  <c:v>9.6366900000000005E-2</c:v>
                </c:pt>
                <c:pt idx="2405">
                  <c:v>9.6406900000000004E-2</c:v>
                </c:pt>
                <c:pt idx="2406">
                  <c:v>9.6446900000000002E-2</c:v>
                </c:pt>
                <c:pt idx="2407">
                  <c:v>9.64869E-2</c:v>
                </c:pt>
                <c:pt idx="2408">
                  <c:v>9.6526899999999999E-2</c:v>
                </c:pt>
                <c:pt idx="2409">
                  <c:v>9.6566899999999997E-2</c:v>
                </c:pt>
                <c:pt idx="2410">
                  <c:v>9.6606899999999996E-2</c:v>
                </c:pt>
                <c:pt idx="2411">
                  <c:v>9.6646899999999994E-2</c:v>
                </c:pt>
                <c:pt idx="2412">
                  <c:v>9.6686900000000006E-2</c:v>
                </c:pt>
                <c:pt idx="2413">
                  <c:v>9.6726900000000005E-2</c:v>
                </c:pt>
                <c:pt idx="2414">
                  <c:v>9.6766900000000003E-2</c:v>
                </c:pt>
                <c:pt idx="2415">
                  <c:v>9.6806900000000001E-2</c:v>
                </c:pt>
                <c:pt idx="2416">
                  <c:v>9.68469E-2</c:v>
                </c:pt>
                <c:pt idx="2417">
                  <c:v>9.6886899999999998E-2</c:v>
                </c:pt>
                <c:pt idx="2418">
                  <c:v>9.6926899999999996E-2</c:v>
                </c:pt>
                <c:pt idx="2419">
                  <c:v>9.6966899999999995E-2</c:v>
                </c:pt>
                <c:pt idx="2420">
                  <c:v>9.7006899999999993E-2</c:v>
                </c:pt>
                <c:pt idx="2421">
                  <c:v>9.7046900000000005E-2</c:v>
                </c:pt>
                <c:pt idx="2422">
                  <c:v>9.7086900000000004E-2</c:v>
                </c:pt>
                <c:pt idx="2423">
                  <c:v>9.7126900000000002E-2</c:v>
                </c:pt>
                <c:pt idx="2424">
                  <c:v>9.71669E-2</c:v>
                </c:pt>
                <c:pt idx="2425">
                  <c:v>9.7206899999999999E-2</c:v>
                </c:pt>
                <c:pt idx="2426">
                  <c:v>9.7246899999999997E-2</c:v>
                </c:pt>
                <c:pt idx="2427">
                  <c:v>9.7286899999999996E-2</c:v>
                </c:pt>
                <c:pt idx="2428">
                  <c:v>9.7326899999999994E-2</c:v>
                </c:pt>
                <c:pt idx="2429">
                  <c:v>9.7366900000000006E-2</c:v>
                </c:pt>
                <c:pt idx="2430">
                  <c:v>9.7406900000000005E-2</c:v>
                </c:pt>
                <c:pt idx="2431">
                  <c:v>9.7446900000000003E-2</c:v>
                </c:pt>
                <c:pt idx="2432">
                  <c:v>9.7486900000000001E-2</c:v>
                </c:pt>
                <c:pt idx="2433">
                  <c:v>9.75269E-2</c:v>
                </c:pt>
                <c:pt idx="2434">
                  <c:v>9.7566899999999998E-2</c:v>
                </c:pt>
                <c:pt idx="2435">
                  <c:v>9.7606899999999996E-2</c:v>
                </c:pt>
                <c:pt idx="2436">
                  <c:v>9.7646899999999995E-2</c:v>
                </c:pt>
                <c:pt idx="2437">
                  <c:v>9.7686899999999993E-2</c:v>
                </c:pt>
                <c:pt idx="2438">
                  <c:v>9.7726900000000005E-2</c:v>
                </c:pt>
                <c:pt idx="2439">
                  <c:v>9.7766900000000004E-2</c:v>
                </c:pt>
                <c:pt idx="2440">
                  <c:v>9.7806900000000002E-2</c:v>
                </c:pt>
                <c:pt idx="2441">
                  <c:v>9.7846900000000001E-2</c:v>
                </c:pt>
                <c:pt idx="2442">
                  <c:v>9.7886899999999999E-2</c:v>
                </c:pt>
                <c:pt idx="2443">
                  <c:v>9.7926899999999997E-2</c:v>
                </c:pt>
                <c:pt idx="2444">
                  <c:v>9.7966899999999996E-2</c:v>
                </c:pt>
                <c:pt idx="2445">
                  <c:v>9.8006899999999994E-2</c:v>
                </c:pt>
                <c:pt idx="2446">
                  <c:v>9.8046900000000006E-2</c:v>
                </c:pt>
                <c:pt idx="2447">
                  <c:v>9.8086900000000005E-2</c:v>
                </c:pt>
                <c:pt idx="2448">
                  <c:v>9.8126900000000003E-2</c:v>
                </c:pt>
                <c:pt idx="2449">
                  <c:v>9.8166900000000001E-2</c:v>
                </c:pt>
                <c:pt idx="2450">
                  <c:v>9.82069E-2</c:v>
                </c:pt>
                <c:pt idx="2451">
                  <c:v>9.8246899999999998E-2</c:v>
                </c:pt>
                <c:pt idx="2452">
                  <c:v>9.8286899999999996E-2</c:v>
                </c:pt>
                <c:pt idx="2453">
                  <c:v>9.8326899999999995E-2</c:v>
                </c:pt>
                <c:pt idx="2454">
                  <c:v>9.8366899999999993E-2</c:v>
                </c:pt>
                <c:pt idx="2455">
                  <c:v>9.8406900000000005E-2</c:v>
                </c:pt>
                <c:pt idx="2456">
                  <c:v>9.8446900000000004E-2</c:v>
                </c:pt>
                <c:pt idx="2457">
                  <c:v>9.8486900000000002E-2</c:v>
                </c:pt>
                <c:pt idx="2458">
                  <c:v>9.8526900000000001E-2</c:v>
                </c:pt>
                <c:pt idx="2459">
                  <c:v>9.8566899999999999E-2</c:v>
                </c:pt>
                <c:pt idx="2460">
                  <c:v>9.8606899999999997E-2</c:v>
                </c:pt>
                <c:pt idx="2461">
                  <c:v>9.8646899999999996E-2</c:v>
                </c:pt>
                <c:pt idx="2462">
                  <c:v>9.8686899999999994E-2</c:v>
                </c:pt>
                <c:pt idx="2463">
                  <c:v>9.8726900000000006E-2</c:v>
                </c:pt>
                <c:pt idx="2464">
                  <c:v>9.8766900000000005E-2</c:v>
                </c:pt>
                <c:pt idx="2465">
                  <c:v>9.8806900000000003E-2</c:v>
                </c:pt>
                <c:pt idx="2466">
                  <c:v>9.8846900000000001E-2</c:v>
                </c:pt>
                <c:pt idx="2467">
                  <c:v>9.88869E-2</c:v>
                </c:pt>
                <c:pt idx="2468">
                  <c:v>9.8926899999999998E-2</c:v>
                </c:pt>
                <c:pt idx="2469">
                  <c:v>9.8966899999999997E-2</c:v>
                </c:pt>
                <c:pt idx="2470">
                  <c:v>9.9006899999999995E-2</c:v>
                </c:pt>
                <c:pt idx="2471">
                  <c:v>9.9046899999999993E-2</c:v>
                </c:pt>
                <c:pt idx="2472">
                  <c:v>9.9086900000000006E-2</c:v>
                </c:pt>
                <c:pt idx="2473">
                  <c:v>9.9126900000000004E-2</c:v>
                </c:pt>
                <c:pt idx="2474">
                  <c:v>9.9166900000000002E-2</c:v>
                </c:pt>
                <c:pt idx="2475">
                  <c:v>9.9206900000000001E-2</c:v>
                </c:pt>
                <c:pt idx="2476">
                  <c:v>9.9246899999999999E-2</c:v>
                </c:pt>
                <c:pt idx="2477">
                  <c:v>9.9286899999999997E-2</c:v>
                </c:pt>
                <c:pt idx="2478">
                  <c:v>9.9326899999999996E-2</c:v>
                </c:pt>
                <c:pt idx="2479">
                  <c:v>9.9366899999999994E-2</c:v>
                </c:pt>
                <c:pt idx="2480">
                  <c:v>9.9406900000000006E-2</c:v>
                </c:pt>
                <c:pt idx="2481">
                  <c:v>9.9446900000000005E-2</c:v>
                </c:pt>
                <c:pt idx="2482">
                  <c:v>9.9486900000000003E-2</c:v>
                </c:pt>
                <c:pt idx="2483">
                  <c:v>9.9526900000000001E-2</c:v>
                </c:pt>
                <c:pt idx="2484">
                  <c:v>9.95669E-2</c:v>
                </c:pt>
                <c:pt idx="2485">
                  <c:v>9.9606899999999998E-2</c:v>
                </c:pt>
                <c:pt idx="2486">
                  <c:v>9.9646899999999997E-2</c:v>
                </c:pt>
                <c:pt idx="2487">
                  <c:v>9.9686899999999995E-2</c:v>
                </c:pt>
                <c:pt idx="2488">
                  <c:v>9.9726899999999993E-2</c:v>
                </c:pt>
                <c:pt idx="2489">
                  <c:v>9.9766900000000006E-2</c:v>
                </c:pt>
                <c:pt idx="2490">
                  <c:v>9.9806900000000004E-2</c:v>
                </c:pt>
                <c:pt idx="2491">
                  <c:v>9.9846900000000002E-2</c:v>
                </c:pt>
                <c:pt idx="2492">
                  <c:v>9.9886900000000001E-2</c:v>
                </c:pt>
                <c:pt idx="2493">
                  <c:v>9.9926899999999999E-2</c:v>
                </c:pt>
                <c:pt idx="2494">
                  <c:v>9.9966899999999997E-2</c:v>
                </c:pt>
                <c:pt idx="2495">
                  <c:v>0.100007</c:v>
                </c:pt>
                <c:pt idx="2496">
                  <c:v>0.100047</c:v>
                </c:pt>
                <c:pt idx="2497">
                  <c:v>0.100087</c:v>
                </c:pt>
                <c:pt idx="2498">
                  <c:v>0.10012699999999999</c:v>
                </c:pt>
                <c:pt idx="2499">
                  <c:v>0.10016700000000001</c:v>
                </c:pt>
                <c:pt idx="2500">
                  <c:v>0.100207</c:v>
                </c:pt>
                <c:pt idx="2501">
                  <c:v>0.100247</c:v>
                </c:pt>
                <c:pt idx="2502">
                  <c:v>0.100287</c:v>
                </c:pt>
                <c:pt idx="2503">
                  <c:v>0.100327</c:v>
                </c:pt>
                <c:pt idx="2504">
                  <c:v>0.100367</c:v>
                </c:pt>
                <c:pt idx="2505">
                  <c:v>0.100407</c:v>
                </c:pt>
                <c:pt idx="2506">
                  <c:v>0.10044699999999999</c:v>
                </c:pt>
                <c:pt idx="2507">
                  <c:v>0.10048700000000001</c:v>
                </c:pt>
                <c:pt idx="2508">
                  <c:v>0.10052700000000001</c:v>
                </c:pt>
                <c:pt idx="2509">
                  <c:v>0.100567</c:v>
                </c:pt>
                <c:pt idx="2510">
                  <c:v>0.100607</c:v>
                </c:pt>
                <c:pt idx="2511">
                  <c:v>0.100647</c:v>
                </c:pt>
                <c:pt idx="2512">
                  <c:v>0.100687</c:v>
                </c:pt>
                <c:pt idx="2513">
                  <c:v>0.100727</c:v>
                </c:pt>
                <c:pt idx="2514">
                  <c:v>0.100767</c:v>
                </c:pt>
                <c:pt idx="2515">
                  <c:v>0.10080699999999999</c:v>
                </c:pt>
                <c:pt idx="2516">
                  <c:v>0.10084700000000001</c:v>
                </c:pt>
                <c:pt idx="2517">
                  <c:v>0.100887</c:v>
                </c:pt>
                <c:pt idx="2518">
                  <c:v>0.100927</c:v>
                </c:pt>
                <c:pt idx="2519">
                  <c:v>0.100967</c:v>
                </c:pt>
                <c:pt idx="2520">
                  <c:v>0.101007</c:v>
                </c:pt>
                <c:pt idx="2521">
                  <c:v>0.101047</c:v>
                </c:pt>
                <c:pt idx="2522">
                  <c:v>0.101087</c:v>
                </c:pt>
                <c:pt idx="2523">
                  <c:v>0.10112699999999999</c:v>
                </c:pt>
                <c:pt idx="2524">
                  <c:v>0.10116700000000001</c:v>
                </c:pt>
                <c:pt idx="2525">
                  <c:v>0.10120700000000001</c:v>
                </c:pt>
                <c:pt idx="2526">
                  <c:v>0.101247</c:v>
                </c:pt>
                <c:pt idx="2527">
                  <c:v>0.101287</c:v>
                </c:pt>
                <c:pt idx="2528">
                  <c:v>0.101327</c:v>
                </c:pt>
                <c:pt idx="2529">
                  <c:v>0.101367</c:v>
                </c:pt>
                <c:pt idx="2530">
                  <c:v>0.101407</c:v>
                </c:pt>
                <c:pt idx="2531">
                  <c:v>0.101447</c:v>
                </c:pt>
                <c:pt idx="2532">
                  <c:v>0.10148699999999999</c:v>
                </c:pt>
                <c:pt idx="2533">
                  <c:v>0.10152700000000001</c:v>
                </c:pt>
                <c:pt idx="2534">
                  <c:v>0.101567</c:v>
                </c:pt>
                <c:pt idx="2535">
                  <c:v>0.101607</c:v>
                </c:pt>
                <c:pt idx="2536">
                  <c:v>0.101647</c:v>
                </c:pt>
                <c:pt idx="2537">
                  <c:v>0.101687</c:v>
                </c:pt>
                <c:pt idx="2538">
                  <c:v>0.101727</c:v>
                </c:pt>
                <c:pt idx="2539">
                  <c:v>0.101767</c:v>
                </c:pt>
                <c:pt idx="2540">
                  <c:v>0.10180699999999999</c:v>
                </c:pt>
                <c:pt idx="2541">
                  <c:v>0.10184699999999999</c:v>
                </c:pt>
                <c:pt idx="2542">
                  <c:v>0.10188700000000001</c:v>
                </c:pt>
                <c:pt idx="2543">
                  <c:v>0.101927</c:v>
                </c:pt>
                <c:pt idx="2544">
                  <c:v>0.101967</c:v>
                </c:pt>
                <c:pt idx="2545">
                  <c:v>0.102007</c:v>
                </c:pt>
                <c:pt idx="2546">
                  <c:v>0.102047</c:v>
                </c:pt>
                <c:pt idx="2547">
                  <c:v>0.102087</c:v>
                </c:pt>
                <c:pt idx="2548">
                  <c:v>0.102127</c:v>
                </c:pt>
                <c:pt idx="2549">
                  <c:v>0.10216699999999999</c:v>
                </c:pt>
                <c:pt idx="2550">
                  <c:v>0.10220700000000001</c:v>
                </c:pt>
                <c:pt idx="2551">
                  <c:v>0.102247</c:v>
                </c:pt>
                <c:pt idx="2552">
                  <c:v>0.102287</c:v>
                </c:pt>
                <c:pt idx="2553">
                  <c:v>0.102327</c:v>
                </c:pt>
                <c:pt idx="2554">
                  <c:v>0.102367</c:v>
                </c:pt>
                <c:pt idx="2555">
                  <c:v>0.102407</c:v>
                </c:pt>
                <c:pt idx="2556">
                  <c:v>0.102447</c:v>
                </c:pt>
                <c:pt idx="2557">
                  <c:v>0.10248699999999999</c:v>
                </c:pt>
                <c:pt idx="2558">
                  <c:v>0.10252699999999999</c:v>
                </c:pt>
                <c:pt idx="2559">
                  <c:v>0.10256700000000001</c:v>
                </c:pt>
                <c:pt idx="2560">
                  <c:v>0.102607</c:v>
                </c:pt>
                <c:pt idx="2561">
                  <c:v>0.102647</c:v>
                </c:pt>
                <c:pt idx="2562">
                  <c:v>0.102687</c:v>
                </c:pt>
                <c:pt idx="2563">
                  <c:v>0.102727</c:v>
                </c:pt>
                <c:pt idx="2564">
                  <c:v>0.102767</c:v>
                </c:pt>
                <c:pt idx="2565">
                  <c:v>0.102807</c:v>
                </c:pt>
                <c:pt idx="2566">
                  <c:v>0.10284699999999999</c:v>
                </c:pt>
                <c:pt idx="2567">
                  <c:v>0.10288700000000001</c:v>
                </c:pt>
                <c:pt idx="2568">
                  <c:v>0.102927</c:v>
                </c:pt>
                <c:pt idx="2569">
                  <c:v>0.102967</c:v>
                </c:pt>
                <c:pt idx="2570">
                  <c:v>0.103007</c:v>
                </c:pt>
                <c:pt idx="2571">
                  <c:v>0.103047</c:v>
                </c:pt>
                <c:pt idx="2572">
                  <c:v>0.103087</c:v>
                </c:pt>
                <c:pt idx="2573">
                  <c:v>0.103127</c:v>
                </c:pt>
                <c:pt idx="2574">
                  <c:v>0.10316699999999999</c:v>
                </c:pt>
                <c:pt idx="2575">
                  <c:v>0.10320699999999999</c:v>
                </c:pt>
                <c:pt idx="2576">
                  <c:v>0.10324700000000001</c:v>
                </c:pt>
                <c:pt idx="2577">
                  <c:v>0.103287</c:v>
                </c:pt>
                <c:pt idx="2578">
                  <c:v>0.103327</c:v>
                </c:pt>
                <c:pt idx="2579">
                  <c:v>0.103367</c:v>
                </c:pt>
                <c:pt idx="2580">
                  <c:v>0.103407</c:v>
                </c:pt>
                <c:pt idx="2581">
                  <c:v>0.103447</c:v>
                </c:pt>
                <c:pt idx="2582">
                  <c:v>0.103487</c:v>
                </c:pt>
                <c:pt idx="2583">
                  <c:v>0.10352699999999999</c:v>
                </c:pt>
                <c:pt idx="2584">
                  <c:v>0.10356700000000001</c:v>
                </c:pt>
                <c:pt idx="2585">
                  <c:v>0.103607</c:v>
                </c:pt>
                <c:pt idx="2586">
                  <c:v>0.103647</c:v>
                </c:pt>
                <c:pt idx="2587">
                  <c:v>0.103687</c:v>
                </c:pt>
                <c:pt idx="2588">
                  <c:v>0.103727</c:v>
                </c:pt>
                <c:pt idx="2589">
                  <c:v>0.103767</c:v>
                </c:pt>
                <c:pt idx="2590">
                  <c:v>0.103807</c:v>
                </c:pt>
                <c:pt idx="2591">
                  <c:v>0.10384699999999999</c:v>
                </c:pt>
                <c:pt idx="2592">
                  <c:v>0.10388699999999999</c:v>
                </c:pt>
                <c:pt idx="2593">
                  <c:v>0.10392700000000001</c:v>
                </c:pt>
                <c:pt idx="2594">
                  <c:v>0.103967</c:v>
                </c:pt>
                <c:pt idx="2595">
                  <c:v>0.104007</c:v>
                </c:pt>
                <c:pt idx="2596">
                  <c:v>0.104047</c:v>
                </c:pt>
                <c:pt idx="2597">
                  <c:v>0.104087</c:v>
                </c:pt>
                <c:pt idx="2598">
                  <c:v>0.104127</c:v>
                </c:pt>
                <c:pt idx="2599">
                  <c:v>0.104167</c:v>
                </c:pt>
                <c:pt idx="2600">
                  <c:v>0.10420699999999999</c:v>
                </c:pt>
                <c:pt idx="2601">
                  <c:v>0.10424700000000001</c:v>
                </c:pt>
                <c:pt idx="2602">
                  <c:v>0.104287</c:v>
                </c:pt>
                <c:pt idx="2603">
                  <c:v>0.104327</c:v>
                </c:pt>
                <c:pt idx="2604">
                  <c:v>0.104367</c:v>
                </c:pt>
                <c:pt idx="2605">
                  <c:v>0.104407</c:v>
                </c:pt>
                <c:pt idx="2606">
                  <c:v>0.104447</c:v>
                </c:pt>
                <c:pt idx="2607">
                  <c:v>0.104487</c:v>
                </c:pt>
                <c:pt idx="2608">
                  <c:v>0.10452699999999999</c:v>
                </c:pt>
                <c:pt idx="2609">
                  <c:v>0.10456699999999999</c:v>
                </c:pt>
                <c:pt idx="2610">
                  <c:v>0.10460700000000001</c:v>
                </c:pt>
                <c:pt idx="2611">
                  <c:v>0.104647</c:v>
                </c:pt>
                <c:pt idx="2612">
                  <c:v>0.104687</c:v>
                </c:pt>
                <c:pt idx="2613">
                  <c:v>0.104727</c:v>
                </c:pt>
                <c:pt idx="2614">
                  <c:v>0.104767</c:v>
                </c:pt>
                <c:pt idx="2615">
                  <c:v>0.104807</c:v>
                </c:pt>
                <c:pt idx="2616">
                  <c:v>0.104847</c:v>
                </c:pt>
                <c:pt idx="2617">
                  <c:v>0.10488699999999999</c:v>
                </c:pt>
                <c:pt idx="2618">
                  <c:v>0.10492700000000001</c:v>
                </c:pt>
                <c:pt idx="2619">
                  <c:v>0.104967</c:v>
                </c:pt>
                <c:pt idx="2620">
                  <c:v>0.105007</c:v>
                </c:pt>
                <c:pt idx="2621">
                  <c:v>0.105047</c:v>
                </c:pt>
                <c:pt idx="2622">
                  <c:v>0.105087</c:v>
                </c:pt>
                <c:pt idx="2623">
                  <c:v>0.105127</c:v>
                </c:pt>
                <c:pt idx="2624">
                  <c:v>0.105167</c:v>
                </c:pt>
                <c:pt idx="2625">
                  <c:v>0.10520699999999999</c:v>
                </c:pt>
                <c:pt idx="2626">
                  <c:v>0.10524699999999999</c:v>
                </c:pt>
                <c:pt idx="2627">
                  <c:v>0.10528700000000001</c:v>
                </c:pt>
                <c:pt idx="2628">
                  <c:v>0.105327</c:v>
                </c:pt>
                <c:pt idx="2629">
                  <c:v>0.105367</c:v>
                </c:pt>
                <c:pt idx="2630">
                  <c:v>0.105407</c:v>
                </c:pt>
                <c:pt idx="2631">
                  <c:v>0.105447</c:v>
                </c:pt>
                <c:pt idx="2632">
                  <c:v>0.105487</c:v>
                </c:pt>
                <c:pt idx="2633">
                  <c:v>0.105527</c:v>
                </c:pt>
                <c:pt idx="2634">
                  <c:v>0.10556699999999999</c:v>
                </c:pt>
                <c:pt idx="2635">
                  <c:v>0.10560700000000001</c:v>
                </c:pt>
                <c:pt idx="2636">
                  <c:v>0.105647</c:v>
                </c:pt>
                <c:pt idx="2637">
                  <c:v>0.105687</c:v>
                </c:pt>
                <c:pt idx="2638">
                  <c:v>0.105727</c:v>
                </c:pt>
                <c:pt idx="2639">
                  <c:v>0.105767</c:v>
                </c:pt>
                <c:pt idx="2640">
                  <c:v>0.105807</c:v>
                </c:pt>
                <c:pt idx="2641">
                  <c:v>0.105847</c:v>
                </c:pt>
                <c:pt idx="2642">
                  <c:v>0.105887</c:v>
                </c:pt>
                <c:pt idx="2643">
                  <c:v>0.10592699999999999</c:v>
                </c:pt>
                <c:pt idx="2644">
                  <c:v>0.10596700000000001</c:v>
                </c:pt>
                <c:pt idx="2645">
                  <c:v>0.106007</c:v>
                </c:pt>
                <c:pt idx="2646">
                  <c:v>0.106047</c:v>
                </c:pt>
                <c:pt idx="2647">
                  <c:v>0.106087</c:v>
                </c:pt>
                <c:pt idx="2648">
                  <c:v>0.106127</c:v>
                </c:pt>
                <c:pt idx="2649">
                  <c:v>0.106167</c:v>
                </c:pt>
                <c:pt idx="2650">
                  <c:v>0.106207</c:v>
                </c:pt>
                <c:pt idx="2651">
                  <c:v>0.10624699999999999</c:v>
                </c:pt>
                <c:pt idx="2652">
                  <c:v>0.10628700000000001</c:v>
                </c:pt>
                <c:pt idx="2653">
                  <c:v>0.106327</c:v>
                </c:pt>
                <c:pt idx="2654">
                  <c:v>0.106367</c:v>
                </c:pt>
                <c:pt idx="2655">
                  <c:v>0.106407</c:v>
                </c:pt>
                <c:pt idx="2656">
                  <c:v>0.106447</c:v>
                </c:pt>
                <c:pt idx="2657">
                  <c:v>0.106487</c:v>
                </c:pt>
                <c:pt idx="2658">
                  <c:v>0.106527</c:v>
                </c:pt>
                <c:pt idx="2659">
                  <c:v>0.106567</c:v>
                </c:pt>
                <c:pt idx="2660">
                  <c:v>0.10660699999999999</c:v>
                </c:pt>
                <c:pt idx="2661">
                  <c:v>0.10664700000000001</c:v>
                </c:pt>
                <c:pt idx="2662">
                  <c:v>0.106687</c:v>
                </c:pt>
                <c:pt idx="2663">
                  <c:v>0.106727</c:v>
                </c:pt>
                <c:pt idx="2664">
                  <c:v>0.106767</c:v>
                </c:pt>
                <c:pt idx="2665">
                  <c:v>0.106807</c:v>
                </c:pt>
                <c:pt idx="2666">
                  <c:v>0.106847</c:v>
                </c:pt>
                <c:pt idx="2667">
                  <c:v>0.106887</c:v>
                </c:pt>
                <c:pt idx="2668">
                  <c:v>0.10692699999999999</c:v>
                </c:pt>
                <c:pt idx="2669">
                  <c:v>0.10696700000000001</c:v>
                </c:pt>
                <c:pt idx="2670">
                  <c:v>0.107007</c:v>
                </c:pt>
                <c:pt idx="2671">
                  <c:v>0.107047</c:v>
                </c:pt>
                <c:pt idx="2672">
                  <c:v>0.107087</c:v>
                </c:pt>
                <c:pt idx="2673">
                  <c:v>0.107127</c:v>
                </c:pt>
                <c:pt idx="2674">
                  <c:v>0.107167</c:v>
                </c:pt>
                <c:pt idx="2675">
                  <c:v>0.107207</c:v>
                </c:pt>
                <c:pt idx="2676">
                  <c:v>0.107247</c:v>
                </c:pt>
                <c:pt idx="2677">
                  <c:v>0.10728699999999999</c:v>
                </c:pt>
                <c:pt idx="2678">
                  <c:v>0.10732700000000001</c:v>
                </c:pt>
                <c:pt idx="2679">
                  <c:v>0.107367</c:v>
                </c:pt>
                <c:pt idx="2680">
                  <c:v>0.107407</c:v>
                </c:pt>
                <c:pt idx="2681">
                  <c:v>0.107447</c:v>
                </c:pt>
                <c:pt idx="2682">
                  <c:v>0.107487</c:v>
                </c:pt>
                <c:pt idx="2683">
                  <c:v>0.107527</c:v>
                </c:pt>
                <c:pt idx="2684">
                  <c:v>0.107567</c:v>
                </c:pt>
                <c:pt idx="2685">
                  <c:v>0.10760699999999999</c:v>
                </c:pt>
                <c:pt idx="2686">
                  <c:v>0.10764700000000001</c:v>
                </c:pt>
                <c:pt idx="2687">
                  <c:v>0.107687</c:v>
                </c:pt>
                <c:pt idx="2688">
                  <c:v>0.107727</c:v>
                </c:pt>
                <c:pt idx="2689">
                  <c:v>0.107767</c:v>
                </c:pt>
                <c:pt idx="2690">
                  <c:v>0.107807</c:v>
                </c:pt>
                <c:pt idx="2691">
                  <c:v>0.107847</c:v>
                </c:pt>
                <c:pt idx="2692">
                  <c:v>0.107887</c:v>
                </c:pt>
                <c:pt idx="2693">
                  <c:v>0.107927</c:v>
                </c:pt>
                <c:pt idx="2694">
                  <c:v>0.10796699999999999</c:v>
                </c:pt>
                <c:pt idx="2695">
                  <c:v>0.10800700000000001</c:v>
                </c:pt>
                <c:pt idx="2696">
                  <c:v>0.108047</c:v>
                </c:pt>
                <c:pt idx="2697">
                  <c:v>0.108087</c:v>
                </c:pt>
                <c:pt idx="2698">
                  <c:v>0.108127</c:v>
                </c:pt>
                <c:pt idx="2699">
                  <c:v>0.108167</c:v>
                </c:pt>
                <c:pt idx="2700">
                  <c:v>0.108207</c:v>
                </c:pt>
                <c:pt idx="2701">
                  <c:v>0.108247</c:v>
                </c:pt>
                <c:pt idx="2702">
                  <c:v>0.10828699999999999</c:v>
                </c:pt>
                <c:pt idx="2703">
                  <c:v>0.10832700000000001</c:v>
                </c:pt>
                <c:pt idx="2704">
                  <c:v>0.108367</c:v>
                </c:pt>
                <c:pt idx="2705">
                  <c:v>0.108407</c:v>
                </c:pt>
                <c:pt idx="2706">
                  <c:v>0.108447</c:v>
                </c:pt>
                <c:pt idx="2707">
                  <c:v>0.108487</c:v>
                </c:pt>
                <c:pt idx="2708">
                  <c:v>0.108527</c:v>
                </c:pt>
                <c:pt idx="2709">
                  <c:v>0.108567</c:v>
                </c:pt>
                <c:pt idx="2710">
                  <c:v>0.108607</c:v>
                </c:pt>
                <c:pt idx="2711">
                  <c:v>0.10864699999999999</c:v>
                </c:pt>
                <c:pt idx="2712">
                  <c:v>0.10868700000000001</c:v>
                </c:pt>
                <c:pt idx="2713">
                  <c:v>0.108727</c:v>
                </c:pt>
                <c:pt idx="2714">
                  <c:v>0.108767</c:v>
                </c:pt>
                <c:pt idx="2715">
                  <c:v>0.108807</c:v>
                </c:pt>
                <c:pt idx="2716">
                  <c:v>0.108847</c:v>
                </c:pt>
                <c:pt idx="2717">
                  <c:v>0.108887</c:v>
                </c:pt>
                <c:pt idx="2718">
                  <c:v>0.108927</c:v>
                </c:pt>
                <c:pt idx="2719">
                  <c:v>0.10896699999999999</c:v>
                </c:pt>
                <c:pt idx="2720">
                  <c:v>0.10900700000000001</c:v>
                </c:pt>
                <c:pt idx="2721">
                  <c:v>0.10904700000000001</c:v>
                </c:pt>
                <c:pt idx="2722">
                  <c:v>0.109087</c:v>
                </c:pt>
                <c:pt idx="2723">
                  <c:v>0.109127</c:v>
                </c:pt>
                <c:pt idx="2724">
                  <c:v>0.109167</c:v>
                </c:pt>
                <c:pt idx="2725">
                  <c:v>0.109207</c:v>
                </c:pt>
                <c:pt idx="2726">
                  <c:v>0.109247</c:v>
                </c:pt>
                <c:pt idx="2727">
                  <c:v>0.109287</c:v>
                </c:pt>
                <c:pt idx="2728">
                  <c:v>0.10932699999999999</c:v>
                </c:pt>
                <c:pt idx="2729">
                  <c:v>0.10936700000000001</c:v>
                </c:pt>
                <c:pt idx="2730">
                  <c:v>0.109407</c:v>
                </c:pt>
                <c:pt idx="2731">
                  <c:v>0.109447</c:v>
                </c:pt>
                <c:pt idx="2732">
                  <c:v>0.109487</c:v>
                </c:pt>
                <c:pt idx="2733">
                  <c:v>0.109527</c:v>
                </c:pt>
                <c:pt idx="2734">
                  <c:v>0.109567</c:v>
                </c:pt>
                <c:pt idx="2735">
                  <c:v>0.109607</c:v>
                </c:pt>
                <c:pt idx="2736">
                  <c:v>0.10964699999999999</c:v>
                </c:pt>
                <c:pt idx="2737">
                  <c:v>0.10968700000000001</c:v>
                </c:pt>
                <c:pt idx="2738">
                  <c:v>0.10972700000000001</c:v>
                </c:pt>
                <c:pt idx="2739">
                  <c:v>0.109767</c:v>
                </c:pt>
                <c:pt idx="2740">
                  <c:v>0.109807</c:v>
                </c:pt>
                <c:pt idx="2741">
                  <c:v>0.109847</c:v>
                </c:pt>
                <c:pt idx="2742">
                  <c:v>0.109887</c:v>
                </c:pt>
                <c:pt idx="2743">
                  <c:v>0.109927</c:v>
                </c:pt>
                <c:pt idx="2744">
                  <c:v>0.109967</c:v>
                </c:pt>
                <c:pt idx="2745">
                  <c:v>0.11000699999999999</c:v>
                </c:pt>
                <c:pt idx="2746">
                  <c:v>0.11004700000000001</c:v>
                </c:pt>
                <c:pt idx="2747">
                  <c:v>0.110087</c:v>
                </c:pt>
                <c:pt idx="2748">
                  <c:v>0.110127</c:v>
                </c:pt>
                <c:pt idx="2749">
                  <c:v>0.110167</c:v>
                </c:pt>
                <c:pt idx="2750">
                  <c:v>0.110207</c:v>
                </c:pt>
                <c:pt idx="2751">
                  <c:v>0.110247</c:v>
                </c:pt>
                <c:pt idx="2752">
                  <c:v>0.110287</c:v>
                </c:pt>
                <c:pt idx="2753">
                  <c:v>0.11032699999999999</c:v>
                </c:pt>
                <c:pt idx="2754">
                  <c:v>0.11036700000000001</c:v>
                </c:pt>
                <c:pt idx="2755">
                  <c:v>0.11040700000000001</c:v>
                </c:pt>
                <c:pt idx="2756">
                  <c:v>0.110447</c:v>
                </c:pt>
                <c:pt idx="2757">
                  <c:v>0.110487</c:v>
                </c:pt>
                <c:pt idx="2758">
                  <c:v>0.110527</c:v>
                </c:pt>
                <c:pt idx="2759">
                  <c:v>0.110567</c:v>
                </c:pt>
                <c:pt idx="2760">
                  <c:v>0.110607</c:v>
                </c:pt>
                <c:pt idx="2761">
                  <c:v>0.110647</c:v>
                </c:pt>
                <c:pt idx="2762">
                  <c:v>0.11068699999999999</c:v>
                </c:pt>
                <c:pt idx="2763">
                  <c:v>0.11072700000000001</c:v>
                </c:pt>
                <c:pt idx="2764">
                  <c:v>0.110767</c:v>
                </c:pt>
                <c:pt idx="2765">
                  <c:v>0.110807</c:v>
                </c:pt>
                <c:pt idx="2766">
                  <c:v>0.110847</c:v>
                </c:pt>
                <c:pt idx="2767">
                  <c:v>0.110887</c:v>
                </c:pt>
                <c:pt idx="2768">
                  <c:v>0.110927</c:v>
                </c:pt>
                <c:pt idx="2769">
                  <c:v>0.110967</c:v>
                </c:pt>
                <c:pt idx="2770">
                  <c:v>0.11100699999999999</c:v>
                </c:pt>
                <c:pt idx="2771">
                  <c:v>0.11104700000000001</c:v>
                </c:pt>
                <c:pt idx="2772">
                  <c:v>0.11108700000000001</c:v>
                </c:pt>
                <c:pt idx="2773">
                  <c:v>0.111127</c:v>
                </c:pt>
                <c:pt idx="2774">
                  <c:v>0.111167</c:v>
                </c:pt>
                <c:pt idx="2775">
                  <c:v>0.111207</c:v>
                </c:pt>
                <c:pt idx="2776">
                  <c:v>0.111247</c:v>
                </c:pt>
                <c:pt idx="2777">
                  <c:v>0.111287</c:v>
                </c:pt>
                <c:pt idx="2778">
                  <c:v>0.111327</c:v>
                </c:pt>
                <c:pt idx="2779">
                  <c:v>0.11136699999999999</c:v>
                </c:pt>
                <c:pt idx="2780">
                  <c:v>0.11140700000000001</c:v>
                </c:pt>
                <c:pt idx="2781">
                  <c:v>0.111447</c:v>
                </c:pt>
                <c:pt idx="2782">
                  <c:v>0.111487</c:v>
                </c:pt>
                <c:pt idx="2783">
                  <c:v>0.111527</c:v>
                </c:pt>
                <c:pt idx="2784">
                  <c:v>0.111567</c:v>
                </c:pt>
                <c:pt idx="2785">
                  <c:v>0.111607</c:v>
                </c:pt>
                <c:pt idx="2786">
                  <c:v>0.111647</c:v>
                </c:pt>
                <c:pt idx="2787">
                  <c:v>0.11168699999999999</c:v>
                </c:pt>
                <c:pt idx="2788">
                  <c:v>0.11172700000000001</c:v>
                </c:pt>
                <c:pt idx="2789">
                  <c:v>0.11176700000000001</c:v>
                </c:pt>
                <c:pt idx="2790">
                  <c:v>0.111807</c:v>
                </c:pt>
                <c:pt idx="2791">
                  <c:v>0.111847</c:v>
                </c:pt>
                <c:pt idx="2792">
                  <c:v>0.111887</c:v>
                </c:pt>
                <c:pt idx="2793">
                  <c:v>0.111927</c:v>
                </c:pt>
                <c:pt idx="2794">
                  <c:v>0.111967</c:v>
                </c:pt>
                <c:pt idx="2795">
                  <c:v>0.112007</c:v>
                </c:pt>
                <c:pt idx="2796">
                  <c:v>0.11204699999999999</c:v>
                </c:pt>
                <c:pt idx="2797">
                  <c:v>0.11208700000000001</c:v>
                </c:pt>
                <c:pt idx="2798">
                  <c:v>0.112127</c:v>
                </c:pt>
                <c:pt idx="2799">
                  <c:v>0.112167</c:v>
                </c:pt>
                <c:pt idx="2800">
                  <c:v>0.112207</c:v>
                </c:pt>
                <c:pt idx="2801">
                  <c:v>0.112247</c:v>
                </c:pt>
                <c:pt idx="2802">
                  <c:v>0.112287</c:v>
                </c:pt>
                <c:pt idx="2803">
                  <c:v>0.112327</c:v>
                </c:pt>
                <c:pt idx="2804">
                  <c:v>0.11236699999999999</c:v>
                </c:pt>
                <c:pt idx="2805">
                  <c:v>0.11240700000000001</c:v>
                </c:pt>
                <c:pt idx="2806">
                  <c:v>0.11244700000000001</c:v>
                </c:pt>
                <c:pt idx="2807">
                  <c:v>0.112487</c:v>
                </c:pt>
                <c:pt idx="2808">
                  <c:v>0.112527</c:v>
                </c:pt>
                <c:pt idx="2809">
                  <c:v>0.112567</c:v>
                </c:pt>
                <c:pt idx="2810">
                  <c:v>0.112607</c:v>
                </c:pt>
                <c:pt idx="2811">
                  <c:v>0.112647</c:v>
                </c:pt>
                <c:pt idx="2812">
                  <c:v>0.112687</c:v>
                </c:pt>
                <c:pt idx="2813">
                  <c:v>0.11272699999999999</c:v>
                </c:pt>
                <c:pt idx="2814">
                  <c:v>0.11276700000000001</c:v>
                </c:pt>
                <c:pt idx="2815">
                  <c:v>0.112807</c:v>
                </c:pt>
                <c:pt idx="2816">
                  <c:v>0.112847</c:v>
                </c:pt>
                <c:pt idx="2817">
                  <c:v>0.112887</c:v>
                </c:pt>
                <c:pt idx="2818">
                  <c:v>0.112927</c:v>
                </c:pt>
                <c:pt idx="2819">
                  <c:v>0.112967</c:v>
                </c:pt>
                <c:pt idx="2820">
                  <c:v>0.113007</c:v>
                </c:pt>
                <c:pt idx="2821">
                  <c:v>0.11304699999999999</c:v>
                </c:pt>
                <c:pt idx="2822">
                  <c:v>0.11308699999999999</c:v>
                </c:pt>
                <c:pt idx="2823">
                  <c:v>0.11312700000000001</c:v>
                </c:pt>
                <c:pt idx="2824">
                  <c:v>0.113167</c:v>
                </c:pt>
                <c:pt idx="2825">
                  <c:v>0.113207</c:v>
                </c:pt>
                <c:pt idx="2826">
                  <c:v>0.113247</c:v>
                </c:pt>
                <c:pt idx="2827">
                  <c:v>0.113287</c:v>
                </c:pt>
                <c:pt idx="2828">
                  <c:v>0.113327</c:v>
                </c:pt>
                <c:pt idx="2829">
                  <c:v>0.113367</c:v>
                </c:pt>
                <c:pt idx="2830">
                  <c:v>0.11340699999999999</c:v>
                </c:pt>
                <c:pt idx="2831">
                  <c:v>0.11344700000000001</c:v>
                </c:pt>
                <c:pt idx="2832">
                  <c:v>0.113487</c:v>
                </c:pt>
                <c:pt idx="2833">
                  <c:v>0.113527</c:v>
                </c:pt>
                <c:pt idx="2834">
                  <c:v>0.113567</c:v>
                </c:pt>
                <c:pt idx="2835">
                  <c:v>0.113607</c:v>
                </c:pt>
                <c:pt idx="2836">
                  <c:v>0.113647</c:v>
                </c:pt>
                <c:pt idx="2837">
                  <c:v>0.113687</c:v>
                </c:pt>
                <c:pt idx="2838">
                  <c:v>0.11372699999999999</c:v>
                </c:pt>
                <c:pt idx="2839">
                  <c:v>0.11376699999999999</c:v>
                </c:pt>
                <c:pt idx="2840">
                  <c:v>0.11380700000000001</c:v>
                </c:pt>
                <c:pt idx="2841">
                  <c:v>0.113847</c:v>
                </c:pt>
                <c:pt idx="2842">
                  <c:v>0.113887</c:v>
                </c:pt>
                <c:pt idx="2843">
                  <c:v>0.113927</c:v>
                </c:pt>
                <c:pt idx="2844">
                  <c:v>0.113967</c:v>
                </c:pt>
                <c:pt idx="2845">
                  <c:v>0.114007</c:v>
                </c:pt>
                <c:pt idx="2846">
                  <c:v>0.114047</c:v>
                </c:pt>
                <c:pt idx="2847">
                  <c:v>0.11408699999999999</c:v>
                </c:pt>
                <c:pt idx="2848">
                  <c:v>0.11412700000000001</c:v>
                </c:pt>
                <c:pt idx="2849">
                  <c:v>0.114167</c:v>
                </c:pt>
                <c:pt idx="2850">
                  <c:v>0.114207</c:v>
                </c:pt>
                <c:pt idx="2851">
                  <c:v>0.114247</c:v>
                </c:pt>
                <c:pt idx="2852">
                  <c:v>0.114287</c:v>
                </c:pt>
                <c:pt idx="2853">
                  <c:v>0.114327</c:v>
                </c:pt>
                <c:pt idx="2854">
                  <c:v>0.114367</c:v>
                </c:pt>
                <c:pt idx="2855">
                  <c:v>0.11440699999999999</c:v>
                </c:pt>
                <c:pt idx="2856">
                  <c:v>0.11444699999999999</c:v>
                </c:pt>
                <c:pt idx="2857">
                  <c:v>0.11448700000000001</c:v>
                </c:pt>
                <c:pt idx="2858">
                  <c:v>0.114527</c:v>
                </c:pt>
                <c:pt idx="2859">
                  <c:v>0.114567</c:v>
                </c:pt>
                <c:pt idx="2860">
                  <c:v>0.114607</c:v>
                </c:pt>
                <c:pt idx="2861">
                  <c:v>0.114647</c:v>
                </c:pt>
                <c:pt idx="2862">
                  <c:v>0.114687</c:v>
                </c:pt>
                <c:pt idx="2863">
                  <c:v>0.114727</c:v>
                </c:pt>
                <c:pt idx="2864">
                  <c:v>0.11476699999999999</c:v>
                </c:pt>
                <c:pt idx="2865">
                  <c:v>0.11480700000000001</c:v>
                </c:pt>
                <c:pt idx="2866">
                  <c:v>0.114847</c:v>
                </c:pt>
                <c:pt idx="2867">
                  <c:v>0.114887</c:v>
                </c:pt>
                <c:pt idx="2868">
                  <c:v>0.114927</c:v>
                </c:pt>
                <c:pt idx="2869">
                  <c:v>0.114967</c:v>
                </c:pt>
                <c:pt idx="2870">
                  <c:v>0.115007</c:v>
                </c:pt>
                <c:pt idx="2871">
                  <c:v>0.115047</c:v>
                </c:pt>
                <c:pt idx="2872">
                  <c:v>0.11508699999999999</c:v>
                </c:pt>
                <c:pt idx="2873">
                  <c:v>0.11512699999999999</c:v>
                </c:pt>
                <c:pt idx="2874">
                  <c:v>0.11516700000000001</c:v>
                </c:pt>
                <c:pt idx="2875">
                  <c:v>0.115207</c:v>
                </c:pt>
                <c:pt idx="2876">
                  <c:v>0.115247</c:v>
                </c:pt>
                <c:pt idx="2877">
                  <c:v>0.115287</c:v>
                </c:pt>
                <c:pt idx="2878">
                  <c:v>0.115327</c:v>
                </c:pt>
                <c:pt idx="2879">
                  <c:v>0.115367</c:v>
                </c:pt>
                <c:pt idx="2880">
                  <c:v>0.115407</c:v>
                </c:pt>
                <c:pt idx="2881">
                  <c:v>0.11544699999999999</c:v>
                </c:pt>
                <c:pt idx="2882">
                  <c:v>0.11548700000000001</c:v>
                </c:pt>
                <c:pt idx="2883">
                  <c:v>0.115527</c:v>
                </c:pt>
                <c:pt idx="2884">
                  <c:v>0.115567</c:v>
                </c:pt>
                <c:pt idx="2885">
                  <c:v>0.115607</c:v>
                </c:pt>
                <c:pt idx="2886">
                  <c:v>0.115647</c:v>
                </c:pt>
                <c:pt idx="2887">
                  <c:v>0.115687</c:v>
                </c:pt>
                <c:pt idx="2888">
                  <c:v>0.115727</c:v>
                </c:pt>
                <c:pt idx="2889">
                  <c:v>0.11576699999999999</c:v>
                </c:pt>
                <c:pt idx="2890">
                  <c:v>0.11580699999999999</c:v>
                </c:pt>
                <c:pt idx="2891">
                  <c:v>0.11584700000000001</c:v>
                </c:pt>
                <c:pt idx="2892">
                  <c:v>0.115887</c:v>
                </c:pt>
                <c:pt idx="2893">
                  <c:v>0.115927</c:v>
                </c:pt>
                <c:pt idx="2894">
                  <c:v>0.115967</c:v>
                </c:pt>
                <c:pt idx="2895">
                  <c:v>0.116007</c:v>
                </c:pt>
                <c:pt idx="2896">
                  <c:v>0.116047</c:v>
                </c:pt>
                <c:pt idx="2897">
                  <c:v>0.116087</c:v>
                </c:pt>
                <c:pt idx="2898">
                  <c:v>0.11612699999999999</c:v>
                </c:pt>
                <c:pt idx="2899">
                  <c:v>0.11616700000000001</c:v>
                </c:pt>
                <c:pt idx="2900">
                  <c:v>0.116207</c:v>
                </c:pt>
                <c:pt idx="2901">
                  <c:v>0.116247</c:v>
                </c:pt>
                <c:pt idx="2902">
                  <c:v>0.116287</c:v>
                </c:pt>
                <c:pt idx="2903">
                  <c:v>0.116327</c:v>
                </c:pt>
                <c:pt idx="2904">
                  <c:v>0.116367</c:v>
                </c:pt>
                <c:pt idx="2905">
                  <c:v>0.116407</c:v>
                </c:pt>
                <c:pt idx="2906">
                  <c:v>0.11644699999999999</c:v>
                </c:pt>
                <c:pt idx="2907">
                  <c:v>0.11648699999999999</c:v>
                </c:pt>
                <c:pt idx="2908">
                  <c:v>0.11652700000000001</c:v>
                </c:pt>
                <c:pt idx="2909">
                  <c:v>0.116567</c:v>
                </c:pt>
                <c:pt idx="2910">
                  <c:v>0.116607</c:v>
                </c:pt>
                <c:pt idx="2911">
                  <c:v>0.116647</c:v>
                </c:pt>
                <c:pt idx="2912">
                  <c:v>0.116687</c:v>
                </c:pt>
                <c:pt idx="2913">
                  <c:v>0.116727</c:v>
                </c:pt>
                <c:pt idx="2914">
                  <c:v>0.116767</c:v>
                </c:pt>
                <c:pt idx="2915">
                  <c:v>0.11680699999999999</c:v>
                </c:pt>
                <c:pt idx="2916">
                  <c:v>0.11684700000000001</c:v>
                </c:pt>
                <c:pt idx="2917">
                  <c:v>0.116887</c:v>
                </c:pt>
                <c:pt idx="2918">
                  <c:v>0.116927</c:v>
                </c:pt>
                <c:pt idx="2919">
                  <c:v>0.116967</c:v>
                </c:pt>
                <c:pt idx="2920">
                  <c:v>0.117007</c:v>
                </c:pt>
                <c:pt idx="2921">
                  <c:v>0.117047</c:v>
                </c:pt>
                <c:pt idx="2922">
                  <c:v>0.117087</c:v>
                </c:pt>
                <c:pt idx="2923">
                  <c:v>0.117127</c:v>
                </c:pt>
                <c:pt idx="2924">
                  <c:v>0.11716699999999999</c:v>
                </c:pt>
                <c:pt idx="2925">
                  <c:v>0.11720700000000001</c:v>
                </c:pt>
                <c:pt idx="2926">
                  <c:v>0.117247</c:v>
                </c:pt>
                <c:pt idx="2927">
                  <c:v>0.117287</c:v>
                </c:pt>
                <c:pt idx="2928">
                  <c:v>0.117327</c:v>
                </c:pt>
                <c:pt idx="2929">
                  <c:v>0.117367</c:v>
                </c:pt>
                <c:pt idx="2930">
                  <c:v>0.117407</c:v>
                </c:pt>
                <c:pt idx="2931">
                  <c:v>0.117447</c:v>
                </c:pt>
                <c:pt idx="2932">
                  <c:v>0.11748699999999999</c:v>
                </c:pt>
                <c:pt idx="2933">
                  <c:v>0.11752700000000001</c:v>
                </c:pt>
                <c:pt idx="2934">
                  <c:v>0.117567</c:v>
                </c:pt>
                <c:pt idx="2935">
                  <c:v>0.117607</c:v>
                </c:pt>
                <c:pt idx="2936">
                  <c:v>0.117647</c:v>
                </c:pt>
                <c:pt idx="2937">
                  <c:v>0.117687</c:v>
                </c:pt>
                <c:pt idx="2938">
                  <c:v>0.117727</c:v>
                </c:pt>
                <c:pt idx="2939">
                  <c:v>0.117767</c:v>
                </c:pt>
                <c:pt idx="2940">
                  <c:v>0.117807</c:v>
                </c:pt>
                <c:pt idx="2941">
                  <c:v>0.11784699999999999</c:v>
                </c:pt>
                <c:pt idx="2942">
                  <c:v>0.11788700000000001</c:v>
                </c:pt>
                <c:pt idx="2943">
                  <c:v>0.117927</c:v>
                </c:pt>
                <c:pt idx="2944">
                  <c:v>0.117967</c:v>
                </c:pt>
                <c:pt idx="2945">
                  <c:v>0.118007</c:v>
                </c:pt>
                <c:pt idx="2946">
                  <c:v>0.118047</c:v>
                </c:pt>
                <c:pt idx="2947">
                  <c:v>0.118087</c:v>
                </c:pt>
                <c:pt idx="2948">
                  <c:v>0.118127</c:v>
                </c:pt>
                <c:pt idx="2949">
                  <c:v>0.11816699999999999</c:v>
                </c:pt>
                <c:pt idx="2950">
                  <c:v>0.11820700000000001</c:v>
                </c:pt>
                <c:pt idx="2951">
                  <c:v>0.118247</c:v>
                </c:pt>
                <c:pt idx="2952">
                  <c:v>0.118287</c:v>
                </c:pt>
                <c:pt idx="2953">
                  <c:v>0.118327</c:v>
                </c:pt>
                <c:pt idx="2954">
                  <c:v>0.118367</c:v>
                </c:pt>
                <c:pt idx="2955">
                  <c:v>0.118407</c:v>
                </c:pt>
                <c:pt idx="2956">
                  <c:v>0.118447</c:v>
                </c:pt>
                <c:pt idx="2957">
                  <c:v>0.118487</c:v>
                </c:pt>
                <c:pt idx="2958">
                  <c:v>0.11852699999999999</c:v>
                </c:pt>
                <c:pt idx="2959">
                  <c:v>0.11856700000000001</c:v>
                </c:pt>
                <c:pt idx="2960">
                  <c:v>0.118607</c:v>
                </c:pt>
                <c:pt idx="2961">
                  <c:v>0.118647</c:v>
                </c:pt>
                <c:pt idx="2962">
                  <c:v>0.118687</c:v>
                </c:pt>
                <c:pt idx="2963">
                  <c:v>0.118727</c:v>
                </c:pt>
                <c:pt idx="2964">
                  <c:v>0.118767</c:v>
                </c:pt>
                <c:pt idx="2965">
                  <c:v>0.118807</c:v>
                </c:pt>
                <c:pt idx="2966">
                  <c:v>0.11884699999999999</c:v>
                </c:pt>
                <c:pt idx="2967">
                  <c:v>0.11888700000000001</c:v>
                </c:pt>
                <c:pt idx="2968">
                  <c:v>0.118927</c:v>
                </c:pt>
                <c:pt idx="2969">
                  <c:v>0.118967</c:v>
                </c:pt>
                <c:pt idx="2970">
                  <c:v>0.119007</c:v>
                </c:pt>
                <c:pt idx="2971">
                  <c:v>0.119047</c:v>
                </c:pt>
                <c:pt idx="2972">
                  <c:v>0.119087</c:v>
                </c:pt>
                <c:pt idx="2973">
                  <c:v>0.119127</c:v>
                </c:pt>
                <c:pt idx="2974">
                  <c:v>0.119167</c:v>
                </c:pt>
                <c:pt idx="2975">
                  <c:v>0.11920699999999999</c:v>
                </c:pt>
                <c:pt idx="2976">
                  <c:v>0.11924700000000001</c:v>
                </c:pt>
                <c:pt idx="2977">
                  <c:v>0.119287</c:v>
                </c:pt>
                <c:pt idx="2978">
                  <c:v>0.119327</c:v>
                </c:pt>
                <c:pt idx="2979">
                  <c:v>0.119367</c:v>
                </c:pt>
                <c:pt idx="2980">
                  <c:v>0.119407</c:v>
                </c:pt>
                <c:pt idx="2981">
                  <c:v>0.119447</c:v>
                </c:pt>
                <c:pt idx="2982">
                  <c:v>0.119487</c:v>
                </c:pt>
                <c:pt idx="2983">
                  <c:v>0.11952699999999999</c:v>
                </c:pt>
                <c:pt idx="2984">
                  <c:v>0.11956700000000001</c:v>
                </c:pt>
                <c:pt idx="2985">
                  <c:v>0.119607</c:v>
                </c:pt>
                <c:pt idx="2986">
                  <c:v>0.119647</c:v>
                </c:pt>
                <c:pt idx="2987">
                  <c:v>0.119687</c:v>
                </c:pt>
                <c:pt idx="2988">
                  <c:v>0.119727</c:v>
                </c:pt>
                <c:pt idx="2989">
                  <c:v>0.119767</c:v>
                </c:pt>
                <c:pt idx="2990">
                  <c:v>0.119807</c:v>
                </c:pt>
                <c:pt idx="2991">
                  <c:v>0.119847</c:v>
                </c:pt>
                <c:pt idx="2992">
                  <c:v>0.11988699999999999</c:v>
                </c:pt>
                <c:pt idx="2993">
                  <c:v>0.11992700000000001</c:v>
                </c:pt>
                <c:pt idx="2994">
                  <c:v>0.119967</c:v>
                </c:pt>
                <c:pt idx="2995">
                  <c:v>0.120007</c:v>
                </c:pt>
                <c:pt idx="2996">
                  <c:v>0.120047</c:v>
                </c:pt>
                <c:pt idx="2997">
                  <c:v>0.120087</c:v>
                </c:pt>
                <c:pt idx="2998">
                  <c:v>0.120127</c:v>
                </c:pt>
                <c:pt idx="2999">
                  <c:v>0.120167</c:v>
                </c:pt>
                <c:pt idx="3000">
                  <c:v>0.12020699999999999</c:v>
                </c:pt>
                <c:pt idx="3001">
                  <c:v>0.12024700000000001</c:v>
                </c:pt>
                <c:pt idx="3002">
                  <c:v>0.12028700000000001</c:v>
                </c:pt>
                <c:pt idx="3003">
                  <c:v>0.120327</c:v>
                </c:pt>
                <c:pt idx="3004">
                  <c:v>0.120367</c:v>
                </c:pt>
                <c:pt idx="3005">
                  <c:v>0.120407</c:v>
                </c:pt>
                <c:pt idx="3006">
                  <c:v>0.120447</c:v>
                </c:pt>
                <c:pt idx="3007">
                  <c:v>0.120487</c:v>
                </c:pt>
                <c:pt idx="3008">
                  <c:v>0.120527</c:v>
                </c:pt>
                <c:pt idx="3009">
                  <c:v>0.12056699999999999</c:v>
                </c:pt>
                <c:pt idx="3010">
                  <c:v>0.12060700000000001</c:v>
                </c:pt>
                <c:pt idx="3011">
                  <c:v>0.120647</c:v>
                </c:pt>
                <c:pt idx="3012">
                  <c:v>0.120687</c:v>
                </c:pt>
                <c:pt idx="3013">
                  <c:v>0.120727</c:v>
                </c:pt>
                <c:pt idx="3014">
                  <c:v>0.120767</c:v>
                </c:pt>
                <c:pt idx="3015">
                  <c:v>0.120807</c:v>
                </c:pt>
                <c:pt idx="3016">
                  <c:v>0.120847</c:v>
                </c:pt>
                <c:pt idx="3017">
                  <c:v>0.12088699999999999</c:v>
                </c:pt>
                <c:pt idx="3018">
                  <c:v>0.12092700000000001</c:v>
                </c:pt>
                <c:pt idx="3019">
                  <c:v>0.12096700000000001</c:v>
                </c:pt>
                <c:pt idx="3020">
                  <c:v>0.121007</c:v>
                </c:pt>
                <c:pt idx="3021">
                  <c:v>0.121047</c:v>
                </c:pt>
                <c:pt idx="3022">
                  <c:v>0.121087</c:v>
                </c:pt>
                <c:pt idx="3023">
                  <c:v>0.121127</c:v>
                </c:pt>
                <c:pt idx="3024">
                  <c:v>0.121167</c:v>
                </c:pt>
                <c:pt idx="3025">
                  <c:v>0.121207</c:v>
                </c:pt>
                <c:pt idx="3026">
                  <c:v>0.12124699999999999</c:v>
                </c:pt>
                <c:pt idx="3027">
                  <c:v>0.12128700000000001</c:v>
                </c:pt>
                <c:pt idx="3028">
                  <c:v>0.121327</c:v>
                </c:pt>
                <c:pt idx="3029">
                  <c:v>0.121367</c:v>
                </c:pt>
                <c:pt idx="3030">
                  <c:v>0.121407</c:v>
                </c:pt>
                <c:pt idx="3031">
                  <c:v>0.121447</c:v>
                </c:pt>
                <c:pt idx="3032">
                  <c:v>0.121487</c:v>
                </c:pt>
                <c:pt idx="3033">
                  <c:v>0.121527</c:v>
                </c:pt>
                <c:pt idx="3034">
                  <c:v>0.12156699999999999</c:v>
                </c:pt>
                <c:pt idx="3035">
                  <c:v>0.12160700000000001</c:v>
                </c:pt>
                <c:pt idx="3036">
                  <c:v>0.12164700000000001</c:v>
                </c:pt>
                <c:pt idx="3037">
                  <c:v>0.121687</c:v>
                </c:pt>
                <c:pt idx="3038">
                  <c:v>0.121727</c:v>
                </c:pt>
                <c:pt idx="3039">
                  <c:v>0.121767</c:v>
                </c:pt>
                <c:pt idx="3040">
                  <c:v>0.121807</c:v>
                </c:pt>
                <c:pt idx="3041">
                  <c:v>0.121847</c:v>
                </c:pt>
                <c:pt idx="3042">
                  <c:v>0.121887</c:v>
                </c:pt>
                <c:pt idx="3043">
                  <c:v>0.12192699999999999</c:v>
                </c:pt>
                <c:pt idx="3044">
                  <c:v>0.12196700000000001</c:v>
                </c:pt>
                <c:pt idx="3045">
                  <c:v>0.122007</c:v>
                </c:pt>
                <c:pt idx="3046">
                  <c:v>0.122047</c:v>
                </c:pt>
                <c:pt idx="3047">
                  <c:v>0.122087</c:v>
                </c:pt>
                <c:pt idx="3048">
                  <c:v>0.122127</c:v>
                </c:pt>
                <c:pt idx="3049">
                  <c:v>0.122167</c:v>
                </c:pt>
                <c:pt idx="3050">
                  <c:v>0.122207</c:v>
                </c:pt>
                <c:pt idx="3051">
                  <c:v>0.12224699999999999</c:v>
                </c:pt>
                <c:pt idx="3052">
                  <c:v>0.12228700000000001</c:v>
                </c:pt>
                <c:pt idx="3053">
                  <c:v>0.12232700000000001</c:v>
                </c:pt>
                <c:pt idx="3054">
                  <c:v>0.122367</c:v>
                </c:pt>
                <c:pt idx="3055">
                  <c:v>0.122407</c:v>
                </c:pt>
                <c:pt idx="3056">
                  <c:v>0.122447</c:v>
                </c:pt>
                <c:pt idx="3057">
                  <c:v>0.122487</c:v>
                </c:pt>
                <c:pt idx="3058">
                  <c:v>0.122527</c:v>
                </c:pt>
                <c:pt idx="3059">
                  <c:v>0.122567</c:v>
                </c:pt>
                <c:pt idx="3060">
                  <c:v>0.12260699999999999</c:v>
                </c:pt>
                <c:pt idx="3061">
                  <c:v>0.12264700000000001</c:v>
                </c:pt>
                <c:pt idx="3062">
                  <c:v>0.122687</c:v>
                </c:pt>
                <c:pt idx="3063">
                  <c:v>0.122727</c:v>
                </c:pt>
                <c:pt idx="3064">
                  <c:v>0.122767</c:v>
                </c:pt>
                <c:pt idx="3065">
                  <c:v>0.122807</c:v>
                </c:pt>
                <c:pt idx="3066">
                  <c:v>0.122847</c:v>
                </c:pt>
                <c:pt idx="3067">
                  <c:v>0.122887</c:v>
                </c:pt>
                <c:pt idx="3068">
                  <c:v>0.12292699999999999</c:v>
                </c:pt>
                <c:pt idx="3069">
                  <c:v>0.12296700000000001</c:v>
                </c:pt>
                <c:pt idx="3070">
                  <c:v>0.12300700000000001</c:v>
                </c:pt>
                <c:pt idx="3071">
                  <c:v>0.123047</c:v>
                </c:pt>
                <c:pt idx="3072">
                  <c:v>0.123087</c:v>
                </c:pt>
                <c:pt idx="3073">
                  <c:v>0.123127</c:v>
                </c:pt>
                <c:pt idx="3074">
                  <c:v>0.123167</c:v>
                </c:pt>
                <c:pt idx="3075">
                  <c:v>0.123207</c:v>
                </c:pt>
                <c:pt idx="3076">
                  <c:v>0.123247</c:v>
                </c:pt>
                <c:pt idx="3077">
                  <c:v>0.12328699999999999</c:v>
                </c:pt>
                <c:pt idx="3078">
                  <c:v>0.12332700000000001</c:v>
                </c:pt>
                <c:pt idx="3079">
                  <c:v>0.123367</c:v>
                </c:pt>
                <c:pt idx="3080">
                  <c:v>0.123407</c:v>
                </c:pt>
                <c:pt idx="3081">
                  <c:v>0.123447</c:v>
                </c:pt>
                <c:pt idx="3082">
                  <c:v>0.123487</c:v>
                </c:pt>
                <c:pt idx="3083">
                  <c:v>0.123527</c:v>
                </c:pt>
                <c:pt idx="3084">
                  <c:v>0.123567</c:v>
                </c:pt>
                <c:pt idx="3085">
                  <c:v>0.12360699999999999</c:v>
                </c:pt>
                <c:pt idx="3086">
                  <c:v>0.12364700000000001</c:v>
                </c:pt>
                <c:pt idx="3087">
                  <c:v>0.12368700000000001</c:v>
                </c:pt>
                <c:pt idx="3088">
                  <c:v>0.123727</c:v>
                </c:pt>
                <c:pt idx="3089">
                  <c:v>0.123767</c:v>
                </c:pt>
                <c:pt idx="3090">
                  <c:v>0.123807</c:v>
                </c:pt>
                <c:pt idx="3091">
                  <c:v>0.123847</c:v>
                </c:pt>
                <c:pt idx="3092">
                  <c:v>0.123887</c:v>
                </c:pt>
                <c:pt idx="3093">
                  <c:v>0.123927</c:v>
                </c:pt>
                <c:pt idx="3094">
                  <c:v>0.12396699999999999</c:v>
                </c:pt>
                <c:pt idx="3095">
                  <c:v>0.12400700000000001</c:v>
                </c:pt>
                <c:pt idx="3096">
                  <c:v>0.124047</c:v>
                </c:pt>
                <c:pt idx="3097">
                  <c:v>0.124087</c:v>
                </c:pt>
                <c:pt idx="3098">
                  <c:v>0.124127</c:v>
                </c:pt>
                <c:pt idx="3099">
                  <c:v>0.124167</c:v>
                </c:pt>
                <c:pt idx="3100">
                  <c:v>0.124207</c:v>
                </c:pt>
                <c:pt idx="3101">
                  <c:v>0.124247</c:v>
                </c:pt>
                <c:pt idx="3102">
                  <c:v>0.12428699999999999</c:v>
                </c:pt>
                <c:pt idx="3103">
                  <c:v>0.12432699999999999</c:v>
                </c:pt>
                <c:pt idx="3104">
                  <c:v>0.12436700000000001</c:v>
                </c:pt>
                <c:pt idx="3105">
                  <c:v>0.124407</c:v>
                </c:pt>
                <c:pt idx="3106">
                  <c:v>0.124447</c:v>
                </c:pt>
                <c:pt idx="3107">
                  <c:v>0.124487</c:v>
                </c:pt>
                <c:pt idx="3108">
                  <c:v>0.124527</c:v>
                </c:pt>
                <c:pt idx="3109">
                  <c:v>0.124567</c:v>
                </c:pt>
                <c:pt idx="3110">
                  <c:v>0.124607</c:v>
                </c:pt>
                <c:pt idx="3111">
                  <c:v>0.12464699999999999</c:v>
                </c:pt>
                <c:pt idx="3112">
                  <c:v>0.12468700000000001</c:v>
                </c:pt>
                <c:pt idx="3113">
                  <c:v>0.124727</c:v>
                </c:pt>
                <c:pt idx="3114">
                  <c:v>0.124767</c:v>
                </c:pt>
                <c:pt idx="3115">
                  <c:v>0.124807</c:v>
                </c:pt>
                <c:pt idx="3116">
                  <c:v>0.124847</c:v>
                </c:pt>
                <c:pt idx="3117">
                  <c:v>0.124887</c:v>
                </c:pt>
                <c:pt idx="3118">
                  <c:v>0.124927</c:v>
                </c:pt>
                <c:pt idx="3119">
                  <c:v>0.12496699999999999</c:v>
                </c:pt>
                <c:pt idx="3120">
                  <c:v>0.12500700000000001</c:v>
                </c:pt>
                <c:pt idx="3121">
                  <c:v>0.12504699999999999</c:v>
                </c:pt>
                <c:pt idx="3122">
                  <c:v>0.125087</c:v>
                </c:pt>
                <c:pt idx="3123">
                  <c:v>0.12512699999999999</c:v>
                </c:pt>
                <c:pt idx="3124">
                  <c:v>0.125167</c:v>
                </c:pt>
                <c:pt idx="3125">
                  <c:v>0.12520700000000001</c:v>
                </c:pt>
                <c:pt idx="3126">
                  <c:v>0.125247</c:v>
                </c:pt>
                <c:pt idx="3127">
                  <c:v>0.12528700000000001</c:v>
                </c:pt>
                <c:pt idx="3128">
                  <c:v>0.12532699999999999</c:v>
                </c:pt>
                <c:pt idx="3129">
                  <c:v>0.12536700000000001</c:v>
                </c:pt>
                <c:pt idx="3130">
                  <c:v>0.12540699999999999</c:v>
                </c:pt>
                <c:pt idx="3131">
                  <c:v>0.125447</c:v>
                </c:pt>
                <c:pt idx="3132">
                  <c:v>0.12548699999999999</c:v>
                </c:pt>
                <c:pt idx="3133">
                  <c:v>0.125527</c:v>
                </c:pt>
                <c:pt idx="3134">
                  <c:v>0.12556700000000001</c:v>
                </c:pt>
                <c:pt idx="3135">
                  <c:v>0.125607</c:v>
                </c:pt>
                <c:pt idx="3136">
                  <c:v>0.12564700000000001</c:v>
                </c:pt>
                <c:pt idx="3137">
                  <c:v>0.12568699999999999</c:v>
                </c:pt>
                <c:pt idx="3138">
                  <c:v>0.12572700000000001</c:v>
                </c:pt>
                <c:pt idx="3139">
                  <c:v>0.12576699999999999</c:v>
                </c:pt>
                <c:pt idx="3140">
                  <c:v>0.125807</c:v>
                </c:pt>
                <c:pt idx="3141">
                  <c:v>0.12584699999999999</c:v>
                </c:pt>
                <c:pt idx="3142">
                  <c:v>0.125887</c:v>
                </c:pt>
                <c:pt idx="3143">
                  <c:v>0.12592700000000001</c:v>
                </c:pt>
                <c:pt idx="3144">
                  <c:v>0.125967</c:v>
                </c:pt>
                <c:pt idx="3145">
                  <c:v>0.12600700000000001</c:v>
                </c:pt>
                <c:pt idx="3146">
                  <c:v>0.12604699999999999</c:v>
                </c:pt>
                <c:pt idx="3147">
                  <c:v>0.126087</c:v>
                </c:pt>
                <c:pt idx="3148">
                  <c:v>0.12612699999999999</c:v>
                </c:pt>
                <c:pt idx="3149">
                  <c:v>0.126167</c:v>
                </c:pt>
                <c:pt idx="3150">
                  <c:v>0.12620700000000001</c:v>
                </c:pt>
                <c:pt idx="3151">
                  <c:v>0.126247</c:v>
                </c:pt>
                <c:pt idx="3152">
                  <c:v>0.12628700000000001</c:v>
                </c:pt>
                <c:pt idx="3153">
                  <c:v>0.12632699999999999</c:v>
                </c:pt>
                <c:pt idx="3154">
                  <c:v>0.12636700000000001</c:v>
                </c:pt>
                <c:pt idx="3155">
                  <c:v>0.12640699999999999</c:v>
                </c:pt>
                <c:pt idx="3156">
                  <c:v>0.126447</c:v>
                </c:pt>
                <c:pt idx="3157">
                  <c:v>0.12648699999999999</c:v>
                </c:pt>
                <c:pt idx="3158">
                  <c:v>0.126527</c:v>
                </c:pt>
                <c:pt idx="3159">
                  <c:v>0.12656700000000001</c:v>
                </c:pt>
                <c:pt idx="3160">
                  <c:v>0.126607</c:v>
                </c:pt>
                <c:pt idx="3161">
                  <c:v>0.12664700000000001</c:v>
                </c:pt>
                <c:pt idx="3162">
                  <c:v>0.12668699999999999</c:v>
                </c:pt>
                <c:pt idx="3163">
                  <c:v>0.12672700000000001</c:v>
                </c:pt>
                <c:pt idx="3164">
                  <c:v>0.12676699999999999</c:v>
                </c:pt>
                <c:pt idx="3165">
                  <c:v>0.126807</c:v>
                </c:pt>
                <c:pt idx="3166">
                  <c:v>0.12684699999999999</c:v>
                </c:pt>
                <c:pt idx="3167">
                  <c:v>0.126887</c:v>
                </c:pt>
                <c:pt idx="3168">
                  <c:v>0.12692700000000001</c:v>
                </c:pt>
                <c:pt idx="3169">
                  <c:v>0.126967</c:v>
                </c:pt>
                <c:pt idx="3170">
                  <c:v>0.12700700000000001</c:v>
                </c:pt>
                <c:pt idx="3171">
                  <c:v>0.12704699999999999</c:v>
                </c:pt>
                <c:pt idx="3172">
                  <c:v>0.12708700000000001</c:v>
                </c:pt>
                <c:pt idx="3173">
                  <c:v>0.12712699999999999</c:v>
                </c:pt>
                <c:pt idx="3174">
                  <c:v>0.127167</c:v>
                </c:pt>
                <c:pt idx="3175">
                  <c:v>0.12720699999999999</c:v>
                </c:pt>
                <c:pt idx="3176">
                  <c:v>0.127247</c:v>
                </c:pt>
                <c:pt idx="3177">
                  <c:v>0.12728700000000001</c:v>
                </c:pt>
                <c:pt idx="3178">
                  <c:v>0.127327</c:v>
                </c:pt>
                <c:pt idx="3179">
                  <c:v>0.12736700000000001</c:v>
                </c:pt>
                <c:pt idx="3180">
                  <c:v>0.12740699999999999</c:v>
                </c:pt>
                <c:pt idx="3181">
                  <c:v>0.127447</c:v>
                </c:pt>
                <c:pt idx="3182">
                  <c:v>0.12748699999999999</c:v>
                </c:pt>
                <c:pt idx="3183">
                  <c:v>0.127527</c:v>
                </c:pt>
                <c:pt idx="3184">
                  <c:v>0.12756700000000001</c:v>
                </c:pt>
                <c:pt idx="3185">
                  <c:v>0.127607</c:v>
                </c:pt>
                <c:pt idx="3186">
                  <c:v>0.12764700000000001</c:v>
                </c:pt>
                <c:pt idx="3187">
                  <c:v>0.12768699999999999</c:v>
                </c:pt>
                <c:pt idx="3188">
                  <c:v>0.12772700000000001</c:v>
                </c:pt>
                <c:pt idx="3189">
                  <c:v>0.12776699999999999</c:v>
                </c:pt>
                <c:pt idx="3190">
                  <c:v>0.127807</c:v>
                </c:pt>
                <c:pt idx="3191">
                  <c:v>0.12784699999999999</c:v>
                </c:pt>
                <c:pt idx="3192">
                  <c:v>0.127887</c:v>
                </c:pt>
                <c:pt idx="3193">
                  <c:v>0.12792700000000001</c:v>
                </c:pt>
                <c:pt idx="3194">
                  <c:v>0.127967</c:v>
                </c:pt>
                <c:pt idx="3195">
                  <c:v>0.12800700000000001</c:v>
                </c:pt>
                <c:pt idx="3196">
                  <c:v>0.12804699999999999</c:v>
                </c:pt>
                <c:pt idx="3197">
                  <c:v>0.12808700000000001</c:v>
                </c:pt>
                <c:pt idx="3198">
                  <c:v>0.12812699999999999</c:v>
                </c:pt>
                <c:pt idx="3199">
                  <c:v>0.128167</c:v>
                </c:pt>
                <c:pt idx="3200">
                  <c:v>0.12820699999999999</c:v>
                </c:pt>
                <c:pt idx="3201">
                  <c:v>0.128247</c:v>
                </c:pt>
                <c:pt idx="3202">
                  <c:v>0.12828700000000001</c:v>
                </c:pt>
                <c:pt idx="3203">
                  <c:v>0.128327</c:v>
                </c:pt>
                <c:pt idx="3204">
                  <c:v>0.12836700000000001</c:v>
                </c:pt>
                <c:pt idx="3205">
                  <c:v>0.12840699999999999</c:v>
                </c:pt>
                <c:pt idx="3206">
                  <c:v>0.12844700000000001</c:v>
                </c:pt>
                <c:pt idx="3207">
                  <c:v>0.12848699999999999</c:v>
                </c:pt>
                <c:pt idx="3208">
                  <c:v>0.128527</c:v>
                </c:pt>
                <c:pt idx="3209">
                  <c:v>0.12856699999999999</c:v>
                </c:pt>
                <c:pt idx="3210">
                  <c:v>0.128607</c:v>
                </c:pt>
                <c:pt idx="3211">
                  <c:v>0.12864700000000001</c:v>
                </c:pt>
                <c:pt idx="3212">
                  <c:v>0.128687</c:v>
                </c:pt>
                <c:pt idx="3213">
                  <c:v>0.12872700000000001</c:v>
                </c:pt>
                <c:pt idx="3214">
                  <c:v>0.12876699999999999</c:v>
                </c:pt>
                <c:pt idx="3215">
                  <c:v>0.128807</c:v>
                </c:pt>
                <c:pt idx="3216">
                  <c:v>0.12884699999999999</c:v>
                </c:pt>
                <c:pt idx="3217">
                  <c:v>0.128887</c:v>
                </c:pt>
                <c:pt idx="3218">
                  <c:v>0.12892700000000001</c:v>
                </c:pt>
                <c:pt idx="3219">
                  <c:v>0.128967</c:v>
                </c:pt>
                <c:pt idx="3220">
                  <c:v>0.12900700000000001</c:v>
                </c:pt>
                <c:pt idx="3221">
                  <c:v>0.129047</c:v>
                </c:pt>
                <c:pt idx="3222">
                  <c:v>0.12908700000000001</c:v>
                </c:pt>
                <c:pt idx="3223">
                  <c:v>0.12912699999999999</c:v>
                </c:pt>
                <c:pt idx="3224">
                  <c:v>0.129167</c:v>
                </c:pt>
                <c:pt idx="3225">
                  <c:v>0.12920699999999999</c:v>
                </c:pt>
                <c:pt idx="3226">
                  <c:v>0.129247</c:v>
                </c:pt>
                <c:pt idx="3227">
                  <c:v>0.12928700000000001</c:v>
                </c:pt>
                <c:pt idx="3228">
                  <c:v>0.129327</c:v>
                </c:pt>
                <c:pt idx="3229">
                  <c:v>0.12936700000000001</c:v>
                </c:pt>
                <c:pt idx="3230">
                  <c:v>0.12940699999999999</c:v>
                </c:pt>
                <c:pt idx="3231">
                  <c:v>0.12944700000000001</c:v>
                </c:pt>
                <c:pt idx="3232">
                  <c:v>0.12948699999999999</c:v>
                </c:pt>
                <c:pt idx="3233">
                  <c:v>0.129527</c:v>
                </c:pt>
                <c:pt idx="3234">
                  <c:v>0.12956699999999999</c:v>
                </c:pt>
                <c:pt idx="3235">
                  <c:v>0.129607</c:v>
                </c:pt>
                <c:pt idx="3236">
                  <c:v>0.12964700000000001</c:v>
                </c:pt>
                <c:pt idx="3237">
                  <c:v>0.129687</c:v>
                </c:pt>
                <c:pt idx="3238">
                  <c:v>0.12972700000000001</c:v>
                </c:pt>
                <c:pt idx="3239">
                  <c:v>0.12976699999999999</c:v>
                </c:pt>
                <c:pt idx="3240">
                  <c:v>0.12980700000000001</c:v>
                </c:pt>
                <c:pt idx="3241">
                  <c:v>0.12984699999999999</c:v>
                </c:pt>
                <c:pt idx="3242">
                  <c:v>0.129887</c:v>
                </c:pt>
                <c:pt idx="3243">
                  <c:v>0.12992699999999999</c:v>
                </c:pt>
                <c:pt idx="3244">
                  <c:v>0.129967</c:v>
                </c:pt>
                <c:pt idx="3245">
                  <c:v>0.13000700000000001</c:v>
                </c:pt>
                <c:pt idx="3246">
                  <c:v>0.130047</c:v>
                </c:pt>
                <c:pt idx="3247">
                  <c:v>0.13008700000000001</c:v>
                </c:pt>
                <c:pt idx="3248">
                  <c:v>0.13012699999999999</c:v>
                </c:pt>
                <c:pt idx="3249">
                  <c:v>0.130167</c:v>
                </c:pt>
                <c:pt idx="3250">
                  <c:v>0.13020699999999999</c:v>
                </c:pt>
                <c:pt idx="3251">
                  <c:v>0.130247</c:v>
                </c:pt>
                <c:pt idx="3252">
                  <c:v>0.13028699999999999</c:v>
                </c:pt>
                <c:pt idx="3253">
                  <c:v>0.130327</c:v>
                </c:pt>
                <c:pt idx="3254">
                  <c:v>0.13036700000000001</c:v>
                </c:pt>
                <c:pt idx="3255">
                  <c:v>0.130407</c:v>
                </c:pt>
                <c:pt idx="3256">
                  <c:v>0.13044700000000001</c:v>
                </c:pt>
                <c:pt idx="3257">
                  <c:v>0.13048699999999999</c:v>
                </c:pt>
                <c:pt idx="3258">
                  <c:v>0.130527</c:v>
                </c:pt>
                <c:pt idx="3259">
                  <c:v>0.13056699999999999</c:v>
                </c:pt>
                <c:pt idx="3260">
                  <c:v>0.130607</c:v>
                </c:pt>
                <c:pt idx="3261">
                  <c:v>0.13064700000000001</c:v>
                </c:pt>
                <c:pt idx="3262">
                  <c:v>0.130687</c:v>
                </c:pt>
                <c:pt idx="3263">
                  <c:v>0.13072700000000001</c:v>
                </c:pt>
                <c:pt idx="3264">
                  <c:v>0.13076699999999999</c:v>
                </c:pt>
                <c:pt idx="3265">
                  <c:v>0.13080700000000001</c:v>
                </c:pt>
                <c:pt idx="3266">
                  <c:v>0.13084699999999999</c:v>
                </c:pt>
                <c:pt idx="3267">
                  <c:v>0.130887</c:v>
                </c:pt>
                <c:pt idx="3268">
                  <c:v>0.13092699999999999</c:v>
                </c:pt>
                <c:pt idx="3269">
                  <c:v>0.130967</c:v>
                </c:pt>
                <c:pt idx="3270">
                  <c:v>0.13100700000000001</c:v>
                </c:pt>
                <c:pt idx="3271">
                  <c:v>0.131047</c:v>
                </c:pt>
                <c:pt idx="3272">
                  <c:v>0.13108700000000001</c:v>
                </c:pt>
                <c:pt idx="3273">
                  <c:v>0.13112699999999999</c:v>
                </c:pt>
                <c:pt idx="3274">
                  <c:v>0.13116700000000001</c:v>
                </c:pt>
                <c:pt idx="3275">
                  <c:v>0.13120699999999999</c:v>
                </c:pt>
                <c:pt idx="3276">
                  <c:v>0.131247</c:v>
                </c:pt>
                <c:pt idx="3277">
                  <c:v>0.13128699999999999</c:v>
                </c:pt>
                <c:pt idx="3278">
                  <c:v>0.131327</c:v>
                </c:pt>
                <c:pt idx="3279">
                  <c:v>0.13136700000000001</c:v>
                </c:pt>
                <c:pt idx="3280">
                  <c:v>0.131407</c:v>
                </c:pt>
                <c:pt idx="3281">
                  <c:v>0.13144700000000001</c:v>
                </c:pt>
                <c:pt idx="3282">
                  <c:v>0.13148699999999999</c:v>
                </c:pt>
                <c:pt idx="3283">
                  <c:v>0.13152700000000001</c:v>
                </c:pt>
                <c:pt idx="3284">
                  <c:v>0.13156699999999999</c:v>
                </c:pt>
                <c:pt idx="3285">
                  <c:v>0.131607</c:v>
                </c:pt>
                <c:pt idx="3286">
                  <c:v>0.13164699999999999</c:v>
                </c:pt>
                <c:pt idx="3287">
                  <c:v>0.131687</c:v>
                </c:pt>
                <c:pt idx="3288">
                  <c:v>0.13172700000000001</c:v>
                </c:pt>
                <c:pt idx="3289">
                  <c:v>0.131767</c:v>
                </c:pt>
                <c:pt idx="3290">
                  <c:v>0.13180700000000001</c:v>
                </c:pt>
                <c:pt idx="3291">
                  <c:v>0.13184699999999999</c:v>
                </c:pt>
                <c:pt idx="3292">
                  <c:v>0.131887</c:v>
                </c:pt>
                <c:pt idx="3293">
                  <c:v>0.13192699999999999</c:v>
                </c:pt>
                <c:pt idx="3294">
                  <c:v>0.131967</c:v>
                </c:pt>
                <c:pt idx="3295">
                  <c:v>0.13200700000000001</c:v>
                </c:pt>
                <c:pt idx="3296">
                  <c:v>0.132047</c:v>
                </c:pt>
                <c:pt idx="3297">
                  <c:v>0.13208700000000001</c:v>
                </c:pt>
                <c:pt idx="3298">
                  <c:v>0.13212699999999999</c:v>
                </c:pt>
                <c:pt idx="3299">
                  <c:v>0.13216700000000001</c:v>
                </c:pt>
                <c:pt idx="3300">
                  <c:v>0.13220699999999999</c:v>
                </c:pt>
                <c:pt idx="3301">
                  <c:v>0.132247</c:v>
                </c:pt>
                <c:pt idx="3302">
                  <c:v>0.13228699999999999</c:v>
                </c:pt>
                <c:pt idx="3303">
                  <c:v>0.132327</c:v>
                </c:pt>
                <c:pt idx="3304">
                  <c:v>0.13236700000000001</c:v>
                </c:pt>
                <c:pt idx="3305">
                  <c:v>0.132407</c:v>
                </c:pt>
                <c:pt idx="3306">
                  <c:v>0.13244700000000001</c:v>
                </c:pt>
                <c:pt idx="3307">
                  <c:v>0.13248699999999999</c:v>
                </c:pt>
                <c:pt idx="3308">
                  <c:v>0.13252700000000001</c:v>
                </c:pt>
                <c:pt idx="3309">
                  <c:v>0.13256699999999999</c:v>
                </c:pt>
                <c:pt idx="3310">
                  <c:v>0.132607</c:v>
                </c:pt>
                <c:pt idx="3311">
                  <c:v>0.13264699999999999</c:v>
                </c:pt>
                <c:pt idx="3312">
                  <c:v>0.132687</c:v>
                </c:pt>
                <c:pt idx="3313">
                  <c:v>0.13272700000000001</c:v>
                </c:pt>
                <c:pt idx="3314">
                  <c:v>0.132767</c:v>
                </c:pt>
                <c:pt idx="3315">
                  <c:v>0.13280700000000001</c:v>
                </c:pt>
                <c:pt idx="3316">
                  <c:v>0.13284699999999999</c:v>
                </c:pt>
                <c:pt idx="3317">
                  <c:v>0.13288700000000001</c:v>
                </c:pt>
                <c:pt idx="3318">
                  <c:v>0.13292699999999999</c:v>
                </c:pt>
                <c:pt idx="3319">
                  <c:v>0.132967</c:v>
                </c:pt>
                <c:pt idx="3320">
                  <c:v>0.13300699999999999</c:v>
                </c:pt>
                <c:pt idx="3321">
                  <c:v>0.133047</c:v>
                </c:pt>
                <c:pt idx="3322">
                  <c:v>0.13308700000000001</c:v>
                </c:pt>
                <c:pt idx="3323">
                  <c:v>0.133127</c:v>
                </c:pt>
                <c:pt idx="3324">
                  <c:v>0.13316700000000001</c:v>
                </c:pt>
                <c:pt idx="3325">
                  <c:v>0.13320699999999999</c:v>
                </c:pt>
                <c:pt idx="3326">
                  <c:v>0.133247</c:v>
                </c:pt>
                <c:pt idx="3327">
                  <c:v>0.13328699999999999</c:v>
                </c:pt>
                <c:pt idx="3328">
                  <c:v>0.133327</c:v>
                </c:pt>
                <c:pt idx="3329">
                  <c:v>0.13336700000000001</c:v>
                </c:pt>
                <c:pt idx="3330">
                  <c:v>0.133407</c:v>
                </c:pt>
                <c:pt idx="3331">
                  <c:v>0.13344700000000001</c:v>
                </c:pt>
                <c:pt idx="3332">
                  <c:v>0.13348699999999999</c:v>
                </c:pt>
                <c:pt idx="3333">
                  <c:v>0.13352700000000001</c:v>
                </c:pt>
                <c:pt idx="3334">
                  <c:v>0.13356699999999999</c:v>
                </c:pt>
                <c:pt idx="3335">
                  <c:v>0.133607</c:v>
                </c:pt>
                <c:pt idx="3336">
                  <c:v>0.13364699999999999</c:v>
                </c:pt>
                <c:pt idx="3337">
                  <c:v>0.133687</c:v>
                </c:pt>
                <c:pt idx="3338">
                  <c:v>0.13372700000000001</c:v>
                </c:pt>
                <c:pt idx="3339">
                  <c:v>0.133767</c:v>
                </c:pt>
                <c:pt idx="3340">
                  <c:v>0.13380700000000001</c:v>
                </c:pt>
                <c:pt idx="3341">
                  <c:v>0.13384699999999999</c:v>
                </c:pt>
                <c:pt idx="3342">
                  <c:v>0.13388700000000001</c:v>
                </c:pt>
                <c:pt idx="3343">
                  <c:v>0.13392699999999999</c:v>
                </c:pt>
                <c:pt idx="3344">
                  <c:v>0.133967</c:v>
                </c:pt>
                <c:pt idx="3345">
                  <c:v>0.13400699999999999</c:v>
                </c:pt>
                <c:pt idx="3346">
                  <c:v>0.134047</c:v>
                </c:pt>
                <c:pt idx="3347">
                  <c:v>0.13408700000000001</c:v>
                </c:pt>
                <c:pt idx="3348">
                  <c:v>0.134127</c:v>
                </c:pt>
                <c:pt idx="3349">
                  <c:v>0.13416700000000001</c:v>
                </c:pt>
                <c:pt idx="3350">
                  <c:v>0.13420699999999999</c:v>
                </c:pt>
                <c:pt idx="3351">
                  <c:v>0.13424700000000001</c:v>
                </c:pt>
                <c:pt idx="3352">
                  <c:v>0.13428699999999999</c:v>
                </c:pt>
                <c:pt idx="3353">
                  <c:v>0.134327</c:v>
                </c:pt>
                <c:pt idx="3354">
                  <c:v>0.13436699999999999</c:v>
                </c:pt>
                <c:pt idx="3355">
                  <c:v>0.134407</c:v>
                </c:pt>
                <c:pt idx="3356">
                  <c:v>0.13444700000000001</c:v>
                </c:pt>
                <c:pt idx="3357">
                  <c:v>0.134487</c:v>
                </c:pt>
                <c:pt idx="3358">
                  <c:v>0.13452700000000001</c:v>
                </c:pt>
                <c:pt idx="3359">
                  <c:v>0.13456699999999999</c:v>
                </c:pt>
                <c:pt idx="3360">
                  <c:v>0.134607</c:v>
                </c:pt>
                <c:pt idx="3361">
                  <c:v>0.13464699999999999</c:v>
                </c:pt>
                <c:pt idx="3362">
                  <c:v>0.134687</c:v>
                </c:pt>
                <c:pt idx="3363">
                  <c:v>0.13472700000000001</c:v>
                </c:pt>
                <c:pt idx="3364">
                  <c:v>0.134767</c:v>
                </c:pt>
                <c:pt idx="3365">
                  <c:v>0.13480700000000001</c:v>
                </c:pt>
                <c:pt idx="3366">
                  <c:v>0.13484699999999999</c:v>
                </c:pt>
                <c:pt idx="3367">
                  <c:v>0.13488700000000001</c:v>
                </c:pt>
                <c:pt idx="3368">
                  <c:v>0.13492699999999999</c:v>
                </c:pt>
                <c:pt idx="3369">
                  <c:v>0.134967</c:v>
                </c:pt>
                <c:pt idx="3370">
                  <c:v>0.13500699999999999</c:v>
                </c:pt>
                <c:pt idx="3371">
                  <c:v>0.135047</c:v>
                </c:pt>
                <c:pt idx="3372">
                  <c:v>0.13508700000000001</c:v>
                </c:pt>
                <c:pt idx="3373">
                  <c:v>0.135127</c:v>
                </c:pt>
                <c:pt idx="3374">
                  <c:v>0.13516700000000001</c:v>
                </c:pt>
                <c:pt idx="3375">
                  <c:v>0.13520699999999999</c:v>
                </c:pt>
                <c:pt idx="3376">
                  <c:v>0.13524700000000001</c:v>
                </c:pt>
                <c:pt idx="3377">
                  <c:v>0.13528699999999999</c:v>
                </c:pt>
                <c:pt idx="3378">
                  <c:v>0.135327</c:v>
                </c:pt>
                <c:pt idx="3379">
                  <c:v>0.13536699999999999</c:v>
                </c:pt>
                <c:pt idx="3380">
                  <c:v>0.135407</c:v>
                </c:pt>
                <c:pt idx="3381">
                  <c:v>0.13544700000000001</c:v>
                </c:pt>
                <c:pt idx="3382">
                  <c:v>0.135487</c:v>
                </c:pt>
                <c:pt idx="3383">
                  <c:v>0.13552700000000001</c:v>
                </c:pt>
                <c:pt idx="3384">
                  <c:v>0.13556699999999999</c:v>
                </c:pt>
                <c:pt idx="3385">
                  <c:v>0.13560700000000001</c:v>
                </c:pt>
                <c:pt idx="3386">
                  <c:v>0.13564699999999999</c:v>
                </c:pt>
                <c:pt idx="3387">
                  <c:v>0.135687</c:v>
                </c:pt>
                <c:pt idx="3388">
                  <c:v>0.13572699999999999</c:v>
                </c:pt>
                <c:pt idx="3389">
                  <c:v>0.135767</c:v>
                </c:pt>
                <c:pt idx="3390">
                  <c:v>0.13580700000000001</c:v>
                </c:pt>
                <c:pt idx="3391">
                  <c:v>0.135847</c:v>
                </c:pt>
                <c:pt idx="3392">
                  <c:v>0.13588700000000001</c:v>
                </c:pt>
                <c:pt idx="3393">
                  <c:v>0.13592699999999999</c:v>
                </c:pt>
                <c:pt idx="3394">
                  <c:v>0.135967</c:v>
                </c:pt>
                <c:pt idx="3395">
                  <c:v>0.13600699999999999</c:v>
                </c:pt>
                <c:pt idx="3396">
                  <c:v>0.136047</c:v>
                </c:pt>
                <c:pt idx="3397">
                  <c:v>0.13608700000000001</c:v>
                </c:pt>
                <c:pt idx="3398">
                  <c:v>0.136127</c:v>
                </c:pt>
                <c:pt idx="3399">
                  <c:v>0.13616700000000001</c:v>
                </c:pt>
                <c:pt idx="3400">
                  <c:v>0.13620699999999999</c:v>
                </c:pt>
                <c:pt idx="3401">
                  <c:v>0.13624700000000001</c:v>
                </c:pt>
                <c:pt idx="3402">
                  <c:v>0.13628699999999999</c:v>
                </c:pt>
                <c:pt idx="3403">
                  <c:v>0.136327</c:v>
                </c:pt>
                <c:pt idx="3404">
                  <c:v>0.13636699999999999</c:v>
                </c:pt>
                <c:pt idx="3405">
                  <c:v>0.136407</c:v>
                </c:pt>
                <c:pt idx="3406">
                  <c:v>0.13644700000000001</c:v>
                </c:pt>
                <c:pt idx="3407">
                  <c:v>0.136487</c:v>
                </c:pt>
                <c:pt idx="3408">
                  <c:v>0.13652700000000001</c:v>
                </c:pt>
                <c:pt idx="3409">
                  <c:v>0.13656699999999999</c:v>
                </c:pt>
                <c:pt idx="3410">
                  <c:v>0.13660700000000001</c:v>
                </c:pt>
                <c:pt idx="3411">
                  <c:v>0.13664699999999999</c:v>
                </c:pt>
                <c:pt idx="3412">
                  <c:v>0.136687</c:v>
                </c:pt>
                <c:pt idx="3413">
                  <c:v>0.13672699999999999</c:v>
                </c:pt>
                <c:pt idx="3414">
                  <c:v>0.136767</c:v>
                </c:pt>
                <c:pt idx="3415">
                  <c:v>0.13680700000000001</c:v>
                </c:pt>
                <c:pt idx="3416">
                  <c:v>0.136847</c:v>
                </c:pt>
                <c:pt idx="3417">
                  <c:v>0.13688700000000001</c:v>
                </c:pt>
                <c:pt idx="3418">
                  <c:v>0.13692699999999999</c:v>
                </c:pt>
                <c:pt idx="3419">
                  <c:v>0.13696700000000001</c:v>
                </c:pt>
                <c:pt idx="3420">
                  <c:v>0.13700699999999999</c:v>
                </c:pt>
                <c:pt idx="3421">
                  <c:v>0.137047</c:v>
                </c:pt>
                <c:pt idx="3422">
                  <c:v>0.13708699999999999</c:v>
                </c:pt>
                <c:pt idx="3423">
                  <c:v>0.137127</c:v>
                </c:pt>
                <c:pt idx="3424">
                  <c:v>0.13716700000000001</c:v>
                </c:pt>
                <c:pt idx="3425">
                  <c:v>0.137207</c:v>
                </c:pt>
                <c:pt idx="3426">
                  <c:v>0.13724700000000001</c:v>
                </c:pt>
                <c:pt idx="3427">
                  <c:v>0.13728699999999999</c:v>
                </c:pt>
                <c:pt idx="3428">
                  <c:v>0.137327</c:v>
                </c:pt>
                <c:pt idx="3429">
                  <c:v>0.13736699999999999</c:v>
                </c:pt>
                <c:pt idx="3430">
                  <c:v>0.137407</c:v>
                </c:pt>
                <c:pt idx="3431">
                  <c:v>0.13744700000000001</c:v>
                </c:pt>
                <c:pt idx="3432">
                  <c:v>0.137487</c:v>
                </c:pt>
                <c:pt idx="3433">
                  <c:v>0.13752700000000001</c:v>
                </c:pt>
                <c:pt idx="3434">
                  <c:v>0.13756699999999999</c:v>
                </c:pt>
                <c:pt idx="3435">
                  <c:v>0.13760700000000001</c:v>
                </c:pt>
                <c:pt idx="3436">
                  <c:v>0.13764699999999999</c:v>
                </c:pt>
                <c:pt idx="3437">
                  <c:v>0.137687</c:v>
                </c:pt>
                <c:pt idx="3438">
                  <c:v>0.13772699999999999</c:v>
                </c:pt>
                <c:pt idx="3439">
                  <c:v>0.137767</c:v>
                </c:pt>
                <c:pt idx="3440">
                  <c:v>0.13780700000000001</c:v>
                </c:pt>
                <c:pt idx="3441">
                  <c:v>0.137847</c:v>
                </c:pt>
                <c:pt idx="3442">
                  <c:v>0.13788700000000001</c:v>
                </c:pt>
                <c:pt idx="3443">
                  <c:v>0.13792699999999999</c:v>
                </c:pt>
                <c:pt idx="3444">
                  <c:v>0.13796700000000001</c:v>
                </c:pt>
                <c:pt idx="3445">
                  <c:v>0.13800699999999999</c:v>
                </c:pt>
                <c:pt idx="3446">
                  <c:v>0.138047</c:v>
                </c:pt>
                <c:pt idx="3447">
                  <c:v>0.13808699999999999</c:v>
                </c:pt>
                <c:pt idx="3448">
                  <c:v>0.138127</c:v>
                </c:pt>
                <c:pt idx="3449">
                  <c:v>0.13816700000000001</c:v>
                </c:pt>
                <c:pt idx="3450">
                  <c:v>0.138207</c:v>
                </c:pt>
                <c:pt idx="3451">
                  <c:v>0.13824700000000001</c:v>
                </c:pt>
                <c:pt idx="3452">
                  <c:v>0.13828699999999999</c:v>
                </c:pt>
                <c:pt idx="3453">
                  <c:v>0.13832700000000001</c:v>
                </c:pt>
                <c:pt idx="3454">
                  <c:v>0.13836699999999999</c:v>
                </c:pt>
                <c:pt idx="3455">
                  <c:v>0.138407</c:v>
                </c:pt>
                <c:pt idx="3456">
                  <c:v>0.13844699999999999</c:v>
                </c:pt>
                <c:pt idx="3457">
                  <c:v>0.138487</c:v>
                </c:pt>
                <c:pt idx="3458">
                  <c:v>0.13852700000000001</c:v>
                </c:pt>
                <c:pt idx="3459">
                  <c:v>0.138567</c:v>
                </c:pt>
                <c:pt idx="3460">
                  <c:v>0.13860700000000001</c:v>
                </c:pt>
                <c:pt idx="3461">
                  <c:v>0.13864699999999999</c:v>
                </c:pt>
                <c:pt idx="3462">
                  <c:v>0.138687</c:v>
                </c:pt>
                <c:pt idx="3463">
                  <c:v>0.13872699999999999</c:v>
                </c:pt>
                <c:pt idx="3464">
                  <c:v>0.138767</c:v>
                </c:pt>
                <c:pt idx="3465">
                  <c:v>0.13880700000000001</c:v>
                </c:pt>
                <c:pt idx="3466">
                  <c:v>0.138847</c:v>
                </c:pt>
                <c:pt idx="3467">
                  <c:v>0.13888700000000001</c:v>
                </c:pt>
                <c:pt idx="3468">
                  <c:v>0.13892699999999999</c:v>
                </c:pt>
                <c:pt idx="3469">
                  <c:v>0.13896700000000001</c:v>
                </c:pt>
                <c:pt idx="3470">
                  <c:v>0.13900699999999999</c:v>
                </c:pt>
                <c:pt idx="3471">
                  <c:v>0.139047</c:v>
                </c:pt>
                <c:pt idx="3472">
                  <c:v>0.13908699999999999</c:v>
                </c:pt>
                <c:pt idx="3473">
                  <c:v>0.139127</c:v>
                </c:pt>
                <c:pt idx="3474">
                  <c:v>0.13916700000000001</c:v>
                </c:pt>
                <c:pt idx="3475">
                  <c:v>0.139207</c:v>
                </c:pt>
                <c:pt idx="3476">
                  <c:v>0.13924700000000001</c:v>
                </c:pt>
                <c:pt idx="3477">
                  <c:v>0.13928699999999999</c:v>
                </c:pt>
                <c:pt idx="3478">
                  <c:v>0.13932700000000001</c:v>
                </c:pt>
                <c:pt idx="3479">
                  <c:v>0.13936699999999999</c:v>
                </c:pt>
                <c:pt idx="3480">
                  <c:v>0.139407</c:v>
                </c:pt>
                <c:pt idx="3481">
                  <c:v>0.13944699999999999</c:v>
                </c:pt>
                <c:pt idx="3482">
                  <c:v>0.139487</c:v>
                </c:pt>
                <c:pt idx="3483">
                  <c:v>0.13952700000000001</c:v>
                </c:pt>
                <c:pt idx="3484">
                  <c:v>0.139567</c:v>
                </c:pt>
                <c:pt idx="3485">
                  <c:v>0.13960700000000001</c:v>
                </c:pt>
                <c:pt idx="3486">
                  <c:v>0.13964699999999999</c:v>
                </c:pt>
                <c:pt idx="3487">
                  <c:v>0.13968700000000001</c:v>
                </c:pt>
                <c:pt idx="3488">
                  <c:v>0.13972699999999999</c:v>
                </c:pt>
                <c:pt idx="3489">
                  <c:v>0.139767</c:v>
                </c:pt>
                <c:pt idx="3490">
                  <c:v>0.13980699999999999</c:v>
                </c:pt>
                <c:pt idx="3491">
                  <c:v>0.139847</c:v>
                </c:pt>
                <c:pt idx="3492">
                  <c:v>0.13988700000000001</c:v>
                </c:pt>
                <c:pt idx="3493">
                  <c:v>0.139927</c:v>
                </c:pt>
                <c:pt idx="3494">
                  <c:v>0.13996700000000001</c:v>
                </c:pt>
                <c:pt idx="3495">
                  <c:v>0.14000699999999999</c:v>
                </c:pt>
                <c:pt idx="3496">
                  <c:v>0.140047</c:v>
                </c:pt>
                <c:pt idx="3497">
                  <c:v>0.14008699999999999</c:v>
                </c:pt>
                <c:pt idx="3498">
                  <c:v>0.140127</c:v>
                </c:pt>
                <c:pt idx="3499">
                  <c:v>0.14016700000000001</c:v>
                </c:pt>
                <c:pt idx="3500">
                  <c:v>0.140207</c:v>
                </c:pt>
                <c:pt idx="3501">
                  <c:v>0.14024700000000001</c:v>
                </c:pt>
                <c:pt idx="3502">
                  <c:v>0.140287</c:v>
                </c:pt>
                <c:pt idx="3503">
                  <c:v>0.14032700000000001</c:v>
                </c:pt>
                <c:pt idx="3504">
                  <c:v>0.14036699999999999</c:v>
                </c:pt>
                <c:pt idx="3505">
                  <c:v>0.140407</c:v>
                </c:pt>
                <c:pt idx="3506">
                  <c:v>0.14044699999999999</c:v>
                </c:pt>
                <c:pt idx="3507">
                  <c:v>0.140487</c:v>
                </c:pt>
                <c:pt idx="3508">
                  <c:v>0.14052700000000001</c:v>
                </c:pt>
                <c:pt idx="3509">
                  <c:v>0.140567</c:v>
                </c:pt>
                <c:pt idx="3510">
                  <c:v>0.14060700000000001</c:v>
                </c:pt>
                <c:pt idx="3511">
                  <c:v>0.14064699999999999</c:v>
                </c:pt>
                <c:pt idx="3512">
                  <c:v>0.14068700000000001</c:v>
                </c:pt>
                <c:pt idx="3513">
                  <c:v>0.14072699999999999</c:v>
                </c:pt>
                <c:pt idx="3514">
                  <c:v>0.140767</c:v>
                </c:pt>
                <c:pt idx="3515">
                  <c:v>0.14080699999999999</c:v>
                </c:pt>
                <c:pt idx="3516">
                  <c:v>0.140847</c:v>
                </c:pt>
                <c:pt idx="3517">
                  <c:v>0.14088700000000001</c:v>
                </c:pt>
                <c:pt idx="3518">
                  <c:v>0.140927</c:v>
                </c:pt>
                <c:pt idx="3519">
                  <c:v>0.14096700000000001</c:v>
                </c:pt>
                <c:pt idx="3520">
                  <c:v>0.14100699999999999</c:v>
                </c:pt>
                <c:pt idx="3521">
                  <c:v>0.14104700000000001</c:v>
                </c:pt>
                <c:pt idx="3522">
                  <c:v>0.14108699999999999</c:v>
                </c:pt>
                <c:pt idx="3523">
                  <c:v>0.141127</c:v>
                </c:pt>
                <c:pt idx="3524">
                  <c:v>0.14116699999999999</c:v>
                </c:pt>
                <c:pt idx="3525">
                  <c:v>0.141207</c:v>
                </c:pt>
                <c:pt idx="3526">
                  <c:v>0.14124700000000001</c:v>
                </c:pt>
                <c:pt idx="3527">
                  <c:v>0.141287</c:v>
                </c:pt>
                <c:pt idx="3528">
                  <c:v>0.14132700000000001</c:v>
                </c:pt>
                <c:pt idx="3529">
                  <c:v>0.14136699999999999</c:v>
                </c:pt>
                <c:pt idx="3530">
                  <c:v>0.141407</c:v>
                </c:pt>
                <c:pt idx="3531">
                  <c:v>0.14144699999999999</c:v>
                </c:pt>
                <c:pt idx="3532">
                  <c:v>0.141487</c:v>
                </c:pt>
                <c:pt idx="3533">
                  <c:v>0.14152699999999999</c:v>
                </c:pt>
                <c:pt idx="3534">
                  <c:v>0.141567</c:v>
                </c:pt>
                <c:pt idx="3535">
                  <c:v>0.14160700000000001</c:v>
                </c:pt>
                <c:pt idx="3536">
                  <c:v>0.141647</c:v>
                </c:pt>
                <c:pt idx="3537">
                  <c:v>0.14168700000000001</c:v>
                </c:pt>
                <c:pt idx="3538">
                  <c:v>0.14172699999999999</c:v>
                </c:pt>
                <c:pt idx="3539">
                  <c:v>0.141767</c:v>
                </c:pt>
                <c:pt idx="3540">
                  <c:v>0.14180699999999999</c:v>
                </c:pt>
                <c:pt idx="3541">
                  <c:v>0.141847</c:v>
                </c:pt>
                <c:pt idx="3542">
                  <c:v>0.14188700000000001</c:v>
                </c:pt>
                <c:pt idx="3543">
                  <c:v>0.141927</c:v>
                </c:pt>
                <c:pt idx="3544">
                  <c:v>0.14196700000000001</c:v>
                </c:pt>
                <c:pt idx="3545">
                  <c:v>0.14200699999999999</c:v>
                </c:pt>
                <c:pt idx="3546">
                  <c:v>0.14204700000000001</c:v>
                </c:pt>
                <c:pt idx="3547">
                  <c:v>0.14208699999999999</c:v>
                </c:pt>
                <c:pt idx="3548">
                  <c:v>0.142127</c:v>
                </c:pt>
                <c:pt idx="3549">
                  <c:v>0.14216699999999999</c:v>
                </c:pt>
                <c:pt idx="3550">
                  <c:v>0.142207</c:v>
                </c:pt>
                <c:pt idx="3551">
                  <c:v>0.14224700000000001</c:v>
                </c:pt>
                <c:pt idx="3552">
                  <c:v>0.142287</c:v>
                </c:pt>
                <c:pt idx="3553">
                  <c:v>0.14232700000000001</c:v>
                </c:pt>
                <c:pt idx="3554">
                  <c:v>0.14236699999999999</c:v>
                </c:pt>
                <c:pt idx="3555">
                  <c:v>0.14240700000000001</c:v>
                </c:pt>
                <c:pt idx="3556">
                  <c:v>0.14244699999999999</c:v>
                </c:pt>
                <c:pt idx="3557">
                  <c:v>0.142487</c:v>
                </c:pt>
                <c:pt idx="3558">
                  <c:v>0.14252699999999999</c:v>
                </c:pt>
                <c:pt idx="3559">
                  <c:v>0.142567</c:v>
                </c:pt>
                <c:pt idx="3560">
                  <c:v>0.14260700000000001</c:v>
                </c:pt>
                <c:pt idx="3561">
                  <c:v>0.142647</c:v>
                </c:pt>
                <c:pt idx="3562">
                  <c:v>0.14268700000000001</c:v>
                </c:pt>
                <c:pt idx="3563">
                  <c:v>0.14272699999999999</c:v>
                </c:pt>
                <c:pt idx="3564">
                  <c:v>0.14276700000000001</c:v>
                </c:pt>
                <c:pt idx="3565">
                  <c:v>0.14280699999999999</c:v>
                </c:pt>
                <c:pt idx="3566">
                  <c:v>0.142847</c:v>
                </c:pt>
                <c:pt idx="3567">
                  <c:v>0.14288699999999999</c:v>
                </c:pt>
                <c:pt idx="3568">
                  <c:v>0.142927</c:v>
                </c:pt>
                <c:pt idx="3569">
                  <c:v>0.14296700000000001</c:v>
                </c:pt>
                <c:pt idx="3570">
                  <c:v>0.143007</c:v>
                </c:pt>
                <c:pt idx="3571">
                  <c:v>0.14304700000000001</c:v>
                </c:pt>
                <c:pt idx="3572">
                  <c:v>0.14308699999999999</c:v>
                </c:pt>
                <c:pt idx="3573">
                  <c:v>0.143127</c:v>
                </c:pt>
                <c:pt idx="3574">
                  <c:v>0.14316699999999999</c:v>
                </c:pt>
                <c:pt idx="3575">
                  <c:v>0.143207</c:v>
                </c:pt>
                <c:pt idx="3576">
                  <c:v>0.14324700000000001</c:v>
                </c:pt>
                <c:pt idx="3577">
                  <c:v>0.143287</c:v>
                </c:pt>
                <c:pt idx="3578">
                  <c:v>0.14332700000000001</c:v>
                </c:pt>
                <c:pt idx="3579">
                  <c:v>0.14336699999999999</c:v>
                </c:pt>
                <c:pt idx="3580">
                  <c:v>0.14340700000000001</c:v>
                </c:pt>
                <c:pt idx="3581">
                  <c:v>0.14344699999999999</c:v>
                </c:pt>
                <c:pt idx="3582">
                  <c:v>0.143487</c:v>
                </c:pt>
                <c:pt idx="3583">
                  <c:v>0.14352699999999999</c:v>
                </c:pt>
                <c:pt idx="3584">
                  <c:v>0.143567</c:v>
                </c:pt>
                <c:pt idx="3585">
                  <c:v>0.14360700000000001</c:v>
                </c:pt>
                <c:pt idx="3586">
                  <c:v>0.143647</c:v>
                </c:pt>
                <c:pt idx="3587">
                  <c:v>0.14368700000000001</c:v>
                </c:pt>
                <c:pt idx="3588">
                  <c:v>0.14372699999999999</c:v>
                </c:pt>
                <c:pt idx="3589">
                  <c:v>0.14376700000000001</c:v>
                </c:pt>
                <c:pt idx="3590">
                  <c:v>0.14380699999999999</c:v>
                </c:pt>
                <c:pt idx="3591">
                  <c:v>0.143847</c:v>
                </c:pt>
                <c:pt idx="3592">
                  <c:v>0.14388699999999999</c:v>
                </c:pt>
                <c:pt idx="3593">
                  <c:v>0.143927</c:v>
                </c:pt>
                <c:pt idx="3594">
                  <c:v>0.14396700000000001</c:v>
                </c:pt>
                <c:pt idx="3595">
                  <c:v>0.144007</c:v>
                </c:pt>
                <c:pt idx="3596">
                  <c:v>0.14404700000000001</c:v>
                </c:pt>
                <c:pt idx="3597">
                  <c:v>0.14408699999999999</c:v>
                </c:pt>
                <c:pt idx="3598">
                  <c:v>0.14412700000000001</c:v>
                </c:pt>
                <c:pt idx="3599">
                  <c:v>0.14416699999999999</c:v>
                </c:pt>
                <c:pt idx="3600">
                  <c:v>0.144207</c:v>
                </c:pt>
                <c:pt idx="3601">
                  <c:v>0.14424699999999999</c:v>
                </c:pt>
                <c:pt idx="3602">
                  <c:v>0.144287</c:v>
                </c:pt>
                <c:pt idx="3603">
                  <c:v>0.14432700000000001</c:v>
                </c:pt>
                <c:pt idx="3604">
                  <c:v>0.144367</c:v>
                </c:pt>
                <c:pt idx="3605">
                  <c:v>0.14440700000000001</c:v>
                </c:pt>
                <c:pt idx="3606">
                  <c:v>0.14444699999999999</c:v>
                </c:pt>
                <c:pt idx="3607">
                  <c:v>0.144487</c:v>
                </c:pt>
                <c:pt idx="3608">
                  <c:v>0.14452699999999999</c:v>
                </c:pt>
                <c:pt idx="3609">
                  <c:v>0.144567</c:v>
                </c:pt>
                <c:pt idx="3610">
                  <c:v>0.14460700000000001</c:v>
                </c:pt>
                <c:pt idx="3611">
                  <c:v>0.144647</c:v>
                </c:pt>
                <c:pt idx="3612">
                  <c:v>0.14468700000000001</c:v>
                </c:pt>
                <c:pt idx="3613">
                  <c:v>0.14472699999999999</c:v>
                </c:pt>
                <c:pt idx="3614">
                  <c:v>0.14476700000000001</c:v>
                </c:pt>
                <c:pt idx="3615">
                  <c:v>0.14480699999999999</c:v>
                </c:pt>
                <c:pt idx="3616">
                  <c:v>0.144847</c:v>
                </c:pt>
                <c:pt idx="3617">
                  <c:v>0.14488699999999999</c:v>
                </c:pt>
                <c:pt idx="3618">
                  <c:v>0.144927</c:v>
                </c:pt>
                <c:pt idx="3619">
                  <c:v>0.14496700000000001</c:v>
                </c:pt>
                <c:pt idx="3620">
                  <c:v>0.145007</c:v>
                </c:pt>
                <c:pt idx="3621">
                  <c:v>0.14504700000000001</c:v>
                </c:pt>
                <c:pt idx="3622">
                  <c:v>0.14508699999999999</c:v>
                </c:pt>
                <c:pt idx="3623">
                  <c:v>0.14512700000000001</c:v>
                </c:pt>
                <c:pt idx="3624">
                  <c:v>0.14516699999999999</c:v>
                </c:pt>
                <c:pt idx="3625">
                  <c:v>0.145207</c:v>
                </c:pt>
                <c:pt idx="3626">
                  <c:v>0.14524699999999999</c:v>
                </c:pt>
                <c:pt idx="3627">
                  <c:v>0.145287</c:v>
                </c:pt>
                <c:pt idx="3628">
                  <c:v>0.14532700000000001</c:v>
                </c:pt>
                <c:pt idx="3629">
                  <c:v>0.145367</c:v>
                </c:pt>
                <c:pt idx="3630">
                  <c:v>0.14540700000000001</c:v>
                </c:pt>
                <c:pt idx="3631">
                  <c:v>0.14544699999999999</c:v>
                </c:pt>
                <c:pt idx="3632">
                  <c:v>0.14548700000000001</c:v>
                </c:pt>
                <c:pt idx="3633">
                  <c:v>0.14552699999999999</c:v>
                </c:pt>
                <c:pt idx="3634">
                  <c:v>0.145567</c:v>
                </c:pt>
                <c:pt idx="3635">
                  <c:v>0.14560699999999999</c:v>
                </c:pt>
                <c:pt idx="3636">
                  <c:v>0.145647</c:v>
                </c:pt>
                <c:pt idx="3637">
                  <c:v>0.14568700000000001</c:v>
                </c:pt>
                <c:pt idx="3638">
                  <c:v>0.145727</c:v>
                </c:pt>
                <c:pt idx="3639">
                  <c:v>0.14576700000000001</c:v>
                </c:pt>
                <c:pt idx="3640">
                  <c:v>0.14580699999999999</c:v>
                </c:pt>
                <c:pt idx="3641">
                  <c:v>0.145847</c:v>
                </c:pt>
                <c:pt idx="3642">
                  <c:v>0.14588699999999999</c:v>
                </c:pt>
                <c:pt idx="3643">
                  <c:v>0.145927</c:v>
                </c:pt>
                <c:pt idx="3644">
                  <c:v>0.14596700000000001</c:v>
                </c:pt>
                <c:pt idx="3645">
                  <c:v>0.146007</c:v>
                </c:pt>
                <c:pt idx="3646">
                  <c:v>0.14604700000000001</c:v>
                </c:pt>
                <c:pt idx="3647">
                  <c:v>0.14608699999999999</c:v>
                </c:pt>
                <c:pt idx="3648">
                  <c:v>0.14612700000000001</c:v>
                </c:pt>
                <c:pt idx="3649">
                  <c:v>0.14616699999999999</c:v>
                </c:pt>
                <c:pt idx="3650">
                  <c:v>0.146207</c:v>
                </c:pt>
                <c:pt idx="3651">
                  <c:v>0.14624699999999999</c:v>
                </c:pt>
                <c:pt idx="3652">
                  <c:v>0.146287</c:v>
                </c:pt>
                <c:pt idx="3653">
                  <c:v>0.14632700000000001</c:v>
                </c:pt>
                <c:pt idx="3654">
                  <c:v>0.146367</c:v>
                </c:pt>
                <c:pt idx="3655">
                  <c:v>0.14640700000000001</c:v>
                </c:pt>
                <c:pt idx="3656">
                  <c:v>0.14644699999999999</c:v>
                </c:pt>
                <c:pt idx="3657">
                  <c:v>0.14648700000000001</c:v>
                </c:pt>
                <c:pt idx="3658">
                  <c:v>0.14652699999999999</c:v>
                </c:pt>
                <c:pt idx="3659">
                  <c:v>0.146567</c:v>
                </c:pt>
                <c:pt idx="3660">
                  <c:v>0.14660699999999999</c:v>
                </c:pt>
                <c:pt idx="3661">
                  <c:v>0.146647</c:v>
                </c:pt>
                <c:pt idx="3662">
                  <c:v>0.14668700000000001</c:v>
                </c:pt>
                <c:pt idx="3663">
                  <c:v>0.146727</c:v>
                </c:pt>
                <c:pt idx="3664">
                  <c:v>0.14676700000000001</c:v>
                </c:pt>
                <c:pt idx="3665">
                  <c:v>0.14680699999999999</c:v>
                </c:pt>
                <c:pt idx="3666">
                  <c:v>0.14684700000000001</c:v>
                </c:pt>
                <c:pt idx="3667">
                  <c:v>0.14688699999999999</c:v>
                </c:pt>
                <c:pt idx="3668">
                  <c:v>0.146927</c:v>
                </c:pt>
                <c:pt idx="3669">
                  <c:v>0.14696699999999999</c:v>
                </c:pt>
                <c:pt idx="3670">
                  <c:v>0.147007</c:v>
                </c:pt>
                <c:pt idx="3671">
                  <c:v>0.14704700000000001</c:v>
                </c:pt>
                <c:pt idx="3672">
                  <c:v>0.147087</c:v>
                </c:pt>
                <c:pt idx="3673">
                  <c:v>0.14712700000000001</c:v>
                </c:pt>
                <c:pt idx="3674">
                  <c:v>0.14716699999999999</c:v>
                </c:pt>
                <c:pt idx="3675">
                  <c:v>0.147207</c:v>
                </c:pt>
                <c:pt idx="3676">
                  <c:v>0.14724699999999999</c:v>
                </c:pt>
                <c:pt idx="3677">
                  <c:v>0.147287</c:v>
                </c:pt>
                <c:pt idx="3678">
                  <c:v>0.14732700000000001</c:v>
                </c:pt>
                <c:pt idx="3679">
                  <c:v>0.147367</c:v>
                </c:pt>
                <c:pt idx="3680">
                  <c:v>0.14740700000000001</c:v>
                </c:pt>
                <c:pt idx="3681">
                  <c:v>0.14744699999999999</c:v>
                </c:pt>
                <c:pt idx="3682">
                  <c:v>0.14748700000000001</c:v>
                </c:pt>
                <c:pt idx="3683">
                  <c:v>0.14752699999999999</c:v>
                </c:pt>
                <c:pt idx="3684">
                  <c:v>0.147567</c:v>
                </c:pt>
                <c:pt idx="3685">
                  <c:v>0.14760699999999999</c:v>
                </c:pt>
                <c:pt idx="3686">
                  <c:v>0.147647</c:v>
                </c:pt>
                <c:pt idx="3687">
                  <c:v>0.14768700000000001</c:v>
                </c:pt>
                <c:pt idx="3688">
                  <c:v>0.147727</c:v>
                </c:pt>
                <c:pt idx="3689">
                  <c:v>0.14776700000000001</c:v>
                </c:pt>
                <c:pt idx="3690">
                  <c:v>0.14780699999999999</c:v>
                </c:pt>
                <c:pt idx="3691">
                  <c:v>0.14784700000000001</c:v>
                </c:pt>
                <c:pt idx="3692">
                  <c:v>0.14788699999999999</c:v>
                </c:pt>
                <c:pt idx="3693">
                  <c:v>0.147927</c:v>
                </c:pt>
                <c:pt idx="3694">
                  <c:v>0.14796699999999999</c:v>
                </c:pt>
                <c:pt idx="3695">
                  <c:v>0.148007</c:v>
                </c:pt>
                <c:pt idx="3696">
                  <c:v>0.14804700000000001</c:v>
                </c:pt>
                <c:pt idx="3697">
                  <c:v>0.148087</c:v>
                </c:pt>
                <c:pt idx="3698">
                  <c:v>0.14812700000000001</c:v>
                </c:pt>
                <c:pt idx="3699">
                  <c:v>0.14816699999999999</c:v>
                </c:pt>
                <c:pt idx="3700">
                  <c:v>0.14820700000000001</c:v>
                </c:pt>
                <c:pt idx="3701">
                  <c:v>0.14824699999999999</c:v>
                </c:pt>
                <c:pt idx="3702">
                  <c:v>0.148287</c:v>
                </c:pt>
                <c:pt idx="3703">
                  <c:v>0.14832699999999999</c:v>
                </c:pt>
                <c:pt idx="3704">
                  <c:v>0.148367</c:v>
                </c:pt>
                <c:pt idx="3705">
                  <c:v>0.14840700000000001</c:v>
                </c:pt>
                <c:pt idx="3706">
                  <c:v>0.148447</c:v>
                </c:pt>
                <c:pt idx="3707">
                  <c:v>0.14848700000000001</c:v>
                </c:pt>
                <c:pt idx="3708">
                  <c:v>0.14852699999999999</c:v>
                </c:pt>
                <c:pt idx="3709">
                  <c:v>0.148567</c:v>
                </c:pt>
                <c:pt idx="3710">
                  <c:v>0.14860699999999999</c:v>
                </c:pt>
                <c:pt idx="3711">
                  <c:v>0.148647</c:v>
                </c:pt>
                <c:pt idx="3712">
                  <c:v>0.14868700000000001</c:v>
                </c:pt>
                <c:pt idx="3713">
                  <c:v>0.148727</c:v>
                </c:pt>
                <c:pt idx="3714">
                  <c:v>0.14876700000000001</c:v>
                </c:pt>
                <c:pt idx="3715">
                  <c:v>0.14880699999999999</c:v>
                </c:pt>
                <c:pt idx="3716">
                  <c:v>0.14884700000000001</c:v>
                </c:pt>
                <c:pt idx="3717">
                  <c:v>0.14888699999999999</c:v>
                </c:pt>
                <c:pt idx="3718">
                  <c:v>0.148927</c:v>
                </c:pt>
                <c:pt idx="3719">
                  <c:v>0.14896699999999999</c:v>
                </c:pt>
                <c:pt idx="3720">
                  <c:v>0.149007</c:v>
                </c:pt>
                <c:pt idx="3721">
                  <c:v>0.14904700000000001</c:v>
                </c:pt>
                <c:pt idx="3722">
                  <c:v>0.149087</c:v>
                </c:pt>
                <c:pt idx="3723">
                  <c:v>0.14912700000000001</c:v>
                </c:pt>
                <c:pt idx="3724">
                  <c:v>0.14916699999999999</c:v>
                </c:pt>
                <c:pt idx="3725">
                  <c:v>0.14920700000000001</c:v>
                </c:pt>
                <c:pt idx="3726">
                  <c:v>0.14924699999999999</c:v>
                </c:pt>
                <c:pt idx="3727">
                  <c:v>0.149287</c:v>
                </c:pt>
                <c:pt idx="3728">
                  <c:v>0.14932699999999999</c:v>
                </c:pt>
                <c:pt idx="3729">
                  <c:v>0.149367</c:v>
                </c:pt>
                <c:pt idx="3730">
                  <c:v>0.14940700000000001</c:v>
                </c:pt>
                <c:pt idx="3731">
                  <c:v>0.149447</c:v>
                </c:pt>
                <c:pt idx="3732">
                  <c:v>0.14948700000000001</c:v>
                </c:pt>
                <c:pt idx="3733">
                  <c:v>0.14952699999999999</c:v>
                </c:pt>
                <c:pt idx="3734">
                  <c:v>0.14956700000000001</c:v>
                </c:pt>
                <c:pt idx="3735">
                  <c:v>0.14960699999999999</c:v>
                </c:pt>
                <c:pt idx="3736">
                  <c:v>0.149647</c:v>
                </c:pt>
                <c:pt idx="3737">
                  <c:v>0.14968699999999999</c:v>
                </c:pt>
                <c:pt idx="3738">
                  <c:v>0.149727</c:v>
                </c:pt>
                <c:pt idx="3739">
                  <c:v>0.14976700000000001</c:v>
                </c:pt>
                <c:pt idx="3740">
                  <c:v>0.149807</c:v>
                </c:pt>
                <c:pt idx="3741">
                  <c:v>0.14984700000000001</c:v>
                </c:pt>
                <c:pt idx="3742">
                  <c:v>0.14988699999999999</c:v>
                </c:pt>
                <c:pt idx="3743">
                  <c:v>0.149927</c:v>
                </c:pt>
                <c:pt idx="3744">
                  <c:v>0.14996699999999999</c:v>
                </c:pt>
                <c:pt idx="3745">
                  <c:v>0.150007</c:v>
                </c:pt>
                <c:pt idx="3746">
                  <c:v>0.15004700000000001</c:v>
                </c:pt>
                <c:pt idx="3747">
                  <c:v>0.150087</c:v>
                </c:pt>
                <c:pt idx="3748">
                  <c:v>0.15012700000000001</c:v>
                </c:pt>
                <c:pt idx="3749">
                  <c:v>0.15016699999999999</c:v>
                </c:pt>
                <c:pt idx="3750">
                  <c:v>0.15020700000000001</c:v>
                </c:pt>
                <c:pt idx="3751">
                  <c:v>0.15024699999999999</c:v>
                </c:pt>
                <c:pt idx="3752">
                  <c:v>0.150287</c:v>
                </c:pt>
                <c:pt idx="3753">
                  <c:v>0.15032699999999999</c:v>
                </c:pt>
                <c:pt idx="3754">
                  <c:v>0.150367</c:v>
                </c:pt>
                <c:pt idx="3755">
                  <c:v>0.15040700000000001</c:v>
                </c:pt>
                <c:pt idx="3756">
                  <c:v>0.150447</c:v>
                </c:pt>
                <c:pt idx="3757">
                  <c:v>0.15048700000000001</c:v>
                </c:pt>
                <c:pt idx="3758">
                  <c:v>0.15052699999999999</c:v>
                </c:pt>
                <c:pt idx="3759">
                  <c:v>0.15056700000000001</c:v>
                </c:pt>
                <c:pt idx="3760">
                  <c:v>0.15060699999999999</c:v>
                </c:pt>
                <c:pt idx="3761">
                  <c:v>0.150647</c:v>
                </c:pt>
                <c:pt idx="3762">
                  <c:v>0.15068699999999999</c:v>
                </c:pt>
                <c:pt idx="3763">
                  <c:v>0.150727</c:v>
                </c:pt>
                <c:pt idx="3764">
                  <c:v>0.15076700000000001</c:v>
                </c:pt>
                <c:pt idx="3765">
                  <c:v>0.150807</c:v>
                </c:pt>
                <c:pt idx="3766">
                  <c:v>0.15084700000000001</c:v>
                </c:pt>
                <c:pt idx="3767">
                  <c:v>0.15088699999999999</c:v>
                </c:pt>
                <c:pt idx="3768">
                  <c:v>0.15092700000000001</c:v>
                </c:pt>
                <c:pt idx="3769">
                  <c:v>0.15096699999999999</c:v>
                </c:pt>
                <c:pt idx="3770">
                  <c:v>0.151007</c:v>
                </c:pt>
                <c:pt idx="3771">
                  <c:v>0.15104699999999999</c:v>
                </c:pt>
                <c:pt idx="3772">
                  <c:v>0.151087</c:v>
                </c:pt>
                <c:pt idx="3773">
                  <c:v>0.15112700000000001</c:v>
                </c:pt>
                <c:pt idx="3774">
                  <c:v>0.151167</c:v>
                </c:pt>
                <c:pt idx="3775">
                  <c:v>0.15120700000000001</c:v>
                </c:pt>
                <c:pt idx="3776">
                  <c:v>0.15124699999999999</c:v>
                </c:pt>
                <c:pt idx="3777">
                  <c:v>0.151287</c:v>
                </c:pt>
                <c:pt idx="3778">
                  <c:v>0.15132699999999999</c:v>
                </c:pt>
                <c:pt idx="3779">
                  <c:v>0.151367</c:v>
                </c:pt>
                <c:pt idx="3780">
                  <c:v>0.15140700000000001</c:v>
                </c:pt>
                <c:pt idx="3781">
                  <c:v>0.151447</c:v>
                </c:pt>
                <c:pt idx="3782">
                  <c:v>0.15148700000000001</c:v>
                </c:pt>
                <c:pt idx="3783">
                  <c:v>0.151527</c:v>
                </c:pt>
                <c:pt idx="3784">
                  <c:v>0.15156700000000001</c:v>
                </c:pt>
                <c:pt idx="3785">
                  <c:v>0.15160699999999999</c:v>
                </c:pt>
                <c:pt idx="3786">
                  <c:v>0.151647</c:v>
                </c:pt>
                <c:pt idx="3787">
                  <c:v>0.15168699999999999</c:v>
                </c:pt>
                <c:pt idx="3788">
                  <c:v>0.151727</c:v>
                </c:pt>
                <c:pt idx="3789">
                  <c:v>0.15176700000000001</c:v>
                </c:pt>
                <c:pt idx="3790">
                  <c:v>0.151807</c:v>
                </c:pt>
                <c:pt idx="3791">
                  <c:v>0.15184700000000001</c:v>
                </c:pt>
                <c:pt idx="3792">
                  <c:v>0.15188699999999999</c:v>
                </c:pt>
                <c:pt idx="3793">
                  <c:v>0.15192700000000001</c:v>
                </c:pt>
                <c:pt idx="3794">
                  <c:v>0.15196699999999999</c:v>
                </c:pt>
                <c:pt idx="3795">
                  <c:v>0.152007</c:v>
                </c:pt>
                <c:pt idx="3796">
                  <c:v>0.15204699999999999</c:v>
                </c:pt>
                <c:pt idx="3797">
                  <c:v>0.152087</c:v>
                </c:pt>
                <c:pt idx="3798">
                  <c:v>0.15212700000000001</c:v>
                </c:pt>
                <c:pt idx="3799">
                  <c:v>0.152167</c:v>
                </c:pt>
                <c:pt idx="3800">
                  <c:v>0.15220700000000001</c:v>
                </c:pt>
                <c:pt idx="3801">
                  <c:v>0.15224699999999999</c:v>
                </c:pt>
                <c:pt idx="3802">
                  <c:v>0.15228700000000001</c:v>
                </c:pt>
                <c:pt idx="3803">
                  <c:v>0.15232699999999999</c:v>
                </c:pt>
                <c:pt idx="3804">
                  <c:v>0.152367</c:v>
                </c:pt>
                <c:pt idx="3805">
                  <c:v>0.15240699999999999</c:v>
                </c:pt>
                <c:pt idx="3806">
                  <c:v>0.152447</c:v>
                </c:pt>
                <c:pt idx="3807">
                  <c:v>0.15248700000000001</c:v>
                </c:pt>
                <c:pt idx="3808">
                  <c:v>0.152527</c:v>
                </c:pt>
                <c:pt idx="3809">
                  <c:v>0.15256700000000001</c:v>
                </c:pt>
                <c:pt idx="3810">
                  <c:v>0.15260699999999999</c:v>
                </c:pt>
                <c:pt idx="3811">
                  <c:v>0.152647</c:v>
                </c:pt>
                <c:pt idx="3812">
                  <c:v>0.15268699999999999</c:v>
                </c:pt>
                <c:pt idx="3813">
                  <c:v>0.152727</c:v>
                </c:pt>
                <c:pt idx="3814">
                  <c:v>0.15276699999999999</c:v>
                </c:pt>
                <c:pt idx="3815">
                  <c:v>0.152807</c:v>
                </c:pt>
                <c:pt idx="3816">
                  <c:v>0.15284700000000001</c:v>
                </c:pt>
                <c:pt idx="3817">
                  <c:v>0.152887</c:v>
                </c:pt>
                <c:pt idx="3818">
                  <c:v>0.15292700000000001</c:v>
                </c:pt>
                <c:pt idx="3819">
                  <c:v>0.15296699999999999</c:v>
                </c:pt>
                <c:pt idx="3820">
                  <c:v>0.153007</c:v>
                </c:pt>
                <c:pt idx="3821">
                  <c:v>0.15304699999999999</c:v>
                </c:pt>
                <c:pt idx="3822">
                  <c:v>0.153087</c:v>
                </c:pt>
                <c:pt idx="3823">
                  <c:v>0.15312700000000001</c:v>
                </c:pt>
                <c:pt idx="3824">
                  <c:v>0.153167</c:v>
                </c:pt>
                <c:pt idx="3825">
                  <c:v>0.15320700000000001</c:v>
                </c:pt>
                <c:pt idx="3826">
                  <c:v>0.15324699999999999</c:v>
                </c:pt>
                <c:pt idx="3827">
                  <c:v>0.15328700000000001</c:v>
                </c:pt>
                <c:pt idx="3828">
                  <c:v>0.15332699999999999</c:v>
                </c:pt>
                <c:pt idx="3829">
                  <c:v>0.153367</c:v>
                </c:pt>
                <c:pt idx="3830">
                  <c:v>0.15340699999999999</c:v>
                </c:pt>
                <c:pt idx="3831">
                  <c:v>0.153447</c:v>
                </c:pt>
                <c:pt idx="3832">
                  <c:v>0.15348700000000001</c:v>
                </c:pt>
                <c:pt idx="3833">
                  <c:v>0.153527</c:v>
                </c:pt>
                <c:pt idx="3834">
                  <c:v>0.15356700000000001</c:v>
                </c:pt>
                <c:pt idx="3835">
                  <c:v>0.15360699999999999</c:v>
                </c:pt>
                <c:pt idx="3836">
                  <c:v>0.15364700000000001</c:v>
                </c:pt>
                <c:pt idx="3837">
                  <c:v>0.15368699999999999</c:v>
                </c:pt>
                <c:pt idx="3838">
                  <c:v>0.153727</c:v>
                </c:pt>
                <c:pt idx="3839">
                  <c:v>0.15376699999999999</c:v>
                </c:pt>
                <c:pt idx="3840">
                  <c:v>0.153807</c:v>
                </c:pt>
                <c:pt idx="3841">
                  <c:v>0.15384700000000001</c:v>
                </c:pt>
                <c:pt idx="3842">
                  <c:v>0.153887</c:v>
                </c:pt>
                <c:pt idx="3843">
                  <c:v>0.15392700000000001</c:v>
                </c:pt>
                <c:pt idx="3844">
                  <c:v>0.15396699999999999</c:v>
                </c:pt>
                <c:pt idx="3845">
                  <c:v>0.15400700000000001</c:v>
                </c:pt>
                <c:pt idx="3846">
                  <c:v>0.15404699999999999</c:v>
                </c:pt>
                <c:pt idx="3847">
                  <c:v>0.154087</c:v>
                </c:pt>
                <c:pt idx="3848">
                  <c:v>0.15412699999999999</c:v>
                </c:pt>
                <c:pt idx="3849">
                  <c:v>0.154167</c:v>
                </c:pt>
                <c:pt idx="3850">
                  <c:v>0.15420700000000001</c:v>
                </c:pt>
                <c:pt idx="3851">
                  <c:v>0.154247</c:v>
                </c:pt>
                <c:pt idx="3852">
                  <c:v>0.15428700000000001</c:v>
                </c:pt>
                <c:pt idx="3853">
                  <c:v>0.15432699999999999</c:v>
                </c:pt>
                <c:pt idx="3854">
                  <c:v>0.154367</c:v>
                </c:pt>
                <c:pt idx="3855">
                  <c:v>0.15440699999999999</c:v>
                </c:pt>
                <c:pt idx="3856">
                  <c:v>0.154447</c:v>
                </c:pt>
                <c:pt idx="3857">
                  <c:v>0.15448700000000001</c:v>
                </c:pt>
                <c:pt idx="3858">
                  <c:v>0.154527</c:v>
                </c:pt>
                <c:pt idx="3859">
                  <c:v>0.15456700000000001</c:v>
                </c:pt>
                <c:pt idx="3860">
                  <c:v>0.15460699999999999</c:v>
                </c:pt>
                <c:pt idx="3861">
                  <c:v>0.15464700000000001</c:v>
                </c:pt>
                <c:pt idx="3862">
                  <c:v>0.15468699999999999</c:v>
                </c:pt>
                <c:pt idx="3863">
                  <c:v>0.154727</c:v>
                </c:pt>
                <c:pt idx="3864">
                  <c:v>0.15476699999999999</c:v>
                </c:pt>
                <c:pt idx="3865">
                  <c:v>0.154807</c:v>
                </c:pt>
                <c:pt idx="3866">
                  <c:v>0.15484700000000001</c:v>
                </c:pt>
                <c:pt idx="3867">
                  <c:v>0.154887</c:v>
                </c:pt>
                <c:pt idx="3868">
                  <c:v>0.15492700000000001</c:v>
                </c:pt>
                <c:pt idx="3869">
                  <c:v>0.15496699999999999</c:v>
                </c:pt>
                <c:pt idx="3870">
                  <c:v>0.15500700000000001</c:v>
                </c:pt>
                <c:pt idx="3871">
                  <c:v>0.15504699999999999</c:v>
                </c:pt>
                <c:pt idx="3872">
                  <c:v>0.155087</c:v>
                </c:pt>
                <c:pt idx="3873">
                  <c:v>0.15512699999999999</c:v>
                </c:pt>
                <c:pt idx="3874">
                  <c:v>0.155167</c:v>
                </c:pt>
                <c:pt idx="3875">
                  <c:v>0.15520700000000001</c:v>
                </c:pt>
                <c:pt idx="3876">
                  <c:v>0.155247</c:v>
                </c:pt>
                <c:pt idx="3877">
                  <c:v>0.15528700000000001</c:v>
                </c:pt>
                <c:pt idx="3878">
                  <c:v>0.15532699999999999</c:v>
                </c:pt>
                <c:pt idx="3879">
                  <c:v>0.15536700000000001</c:v>
                </c:pt>
                <c:pt idx="3880">
                  <c:v>0.15540699999999999</c:v>
                </c:pt>
                <c:pt idx="3881">
                  <c:v>0.155447</c:v>
                </c:pt>
                <c:pt idx="3882">
                  <c:v>0.15548699999999999</c:v>
                </c:pt>
                <c:pt idx="3883">
                  <c:v>0.155527</c:v>
                </c:pt>
                <c:pt idx="3884">
                  <c:v>0.15556700000000001</c:v>
                </c:pt>
                <c:pt idx="3885">
                  <c:v>0.155607</c:v>
                </c:pt>
                <c:pt idx="3886">
                  <c:v>0.15564700000000001</c:v>
                </c:pt>
                <c:pt idx="3887">
                  <c:v>0.15568699999999999</c:v>
                </c:pt>
                <c:pt idx="3888">
                  <c:v>0.155727</c:v>
                </c:pt>
                <c:pt idx="3889">
                  <c:v>0.15576699999999999</c:v>
                </c:pt>
                <c:pt idx="3890">
                  <c:v>0.155807</c:v>
                </c:pt>
                <c:pt idx="3891">
                  <c:v>0.15584700000000001</c:v>
                </c:pt>
                <c:pt idx="3892">
                  <c:v>0.155887</c:v>
                </c:pt>
                <c:pt idx="3893">
                  <c:v>0.15592700000000001</c:v>
                </c:pt>
                <c:pt idx="3894">
                  <c:v>0.15596699999999999</c:v>
                </c:pt>
                <c:pt idx="3895">
                  <c:v>0.15600700000000001</c:v>
                </c:pt>
                <c:pt idx="3896">
                  <c:v>0.15604699999999999</c:v>
                </c:pt>
                <c:pt idx="3897">
                  <c:v>0.156087</c:v>
                </c:pt>
                <c:pt idx="3898">
                  <c:v>0.15612699999999999</c:v>
                </c:pt>
                <c:pt idx="3899">
                  <c:v>0.156167</c:v>
                </c:pt>
                <c:pt idx="3900">
                  <c:v>0.15620700000000001</c:v>
                </c:pt>
                <c:pt idx="3901">
                  <c:v>0.156247</c:v>
                </c:pt>
                <c:pt idx="3902">
                  <c:v>0.15628700000000001</c:v>
                </c:pt>
                <c:pt idx="3903">
                  <c:v>0.15632699999999999</c:v>
                </c:pt>
                <c:pt idx="3904">
                  <c:v>0.15636700000000001</c:v>
                </c:pt>
                <c:pt idx="3905">
                  <c:v>0.15640699999999999</c:v>
                </c:pt>
                <c:pt idx="3906">
                  <c:v>0.156447</c:v>
                </c:pt>
                <c:pt idx="3907">
                  <c:v>0.15648699999999999</c:v>
                </c:pt>
                <c:pt idx="3908">
                  <c:v>0.156527</c:v>
                </c:pt>
                <c:pt idx="3909">
                  <c:v>0.15656700000000001</c:v>
                </c:pt>
                <c:pt idx="3910">
                  <c:v>0.156607</c:v>
                </c:pt>
                <c:pt idx="3911">
                  <c:v>0.15664700000000001</c:v>
                </c:pt>
                <c:pt idx="3912">
                  <c:v>0.15668699999999999</c:v>
                </c:pt>
                <c:pt idx="3913">
                  <c:v>0.15672700000000001</c:v>
                </c:pt>
                <c:pt idx="3914">
                  <c:v>0.15676699999999999</c:v>
                </c:pt>
                <c:pt idx="3915">
                  <c:v>0.156807</c:v>
                </c:pt>
                <c:pt idx="3916">
                  <c:v>0.15684699999999999</c:v>
                </c:pt>
                <c:pt idx="3917">
                  <c:v>0.156887</c:v>
                </c:pt>
                <c:pt idx="3918">
                  <c:v>0.15692700000000001</c:v>
                </c:pt>
                <c:pt idx="3919">
                  <c:v>0.156967</c:v>
                </c:pt>
                <c:pt idx="3920">
                  <c:v>0.15700700000000001</c:v>
                </c:pt>
                <c:pt idx="3921">
                  <c:v>0.15704699999999999</c:v>
                </c:pt>
                <c:pt idx="3922">
                  <c:v>0.157087</c:v>
                </c:pt>
                <c:pt idx="3923">
                  <c:v>0.15712699999999999</c:v>
                </c:pt>
                <c:pt idx="3924">
                  <c:v>0.157167</c:v>
                </c:pt>
                <c:pt idx="3925">
                  <c:v>0.15720700000000001</c:v>
                </c:pt>
                <c:pt idx="3926">
                  <c:v>0.157247</c:v>
                </c:pt>
                <c:pt idx="3927">
                  <c:v>0.15728700000000001</c:v>
                </c:pt>
                <c:pt idx="3928">
                  <c:v>0.15732699999999999</c:v>
                </c:pt>
                <c:pt idx="3929">
                  <c:v>0.15736700000000001</c:v>
                </c:pt>
                <c:pt idx="3930">
                  <c:v>0.15740699999999999</c:v>
                </c:pt>
                <c:pt idx="3931">
                  <c:v>0.157447</c:v>
                </c:pt>
                <c:pt idx="3932">
                  <c:v>0.15748699999999999</c:v>
                </c:pt>
                <c:pt idx="3933">
                  <c:v>0.157527</c:v>
                </c:pt>
                <c:pt idx="3934">
                  <c:v>0.15756700000000001</c:v>
                </c:pt>
                <c:pt idx="3935">
                  <c:v>0.157607</c:v>
                </c:pt>
                <c:pt idx="3936">
                  <c:v>0.15764700000000001</c:v>
                </c:pt>
                <c:pt idx="3937">
                  <c:v>0.15768699999999999</c:v>
                </c:pt>
                <c:pt idx="3938">
                  <c:v>0.15772700000000001</c:v>
                </c:pt>
                <c:pt idx="3939">
                  <c:v>0.15776699999999999</c:v>
                </c:pt>
                <c:pt idx="3940">
                  <c:v>0.157807</c:v>
                </c:pt>
                <c:pt idx="3941">
                  <c:v>0.15784699999999999</c:v>
                </c:pt>
                <c:pt idx="3942">
                  <c:v>0.157887</c:v>
                </c:pt>
                <c:pt idx="3943">
                  <c:v>0.15792700000000001</c:v>
                </c:pt>
                <c:pt idx="3944">
                  <c:v>0.157967</c:v>
                </c:pt>
                <c:pt idx="3945">
                  <c:v>0.15800700000000001</c:v>
                </c:pt>
                <c:pt idx="3946">
                  <c:v>0.15804699999999999</c:v>
                </c:pt>
                <c:pt idx="3947">
                  <c:v>0.15808700000000001</c:v>
                </c:pt>
                <c:pt idx="3948">
                  <c:v>0.15812699999999999</c:v>
                </c:pt>
                <c:pt idx="3949">
                  <c:v>0.158167</c:v>
                </c:pt>
                <c:pt idx="3950">
                  <c:v>0.15820699999999999</c:v>
                </c:pt>
                <c:pt idx="3951">
                  <c:v>0.158247</c:v>
                </c:pt>
                <c:pt idx="3952">
                  <c:v>0.15828700000000001</c:v>
                </c:pt>
                <c:pt idx="3953">
                  <c:v>0.158327</c:v>
                </c:pt>
                <c:pt idx="3954">
                  <c:v>0.15836700000000001</c:v>
                </c:pt>
                <c:pt idx="3955">
                  <c:v>0.15840699999999999</c:v>
                </c:pt>
                <c:pt idx="3956">
                  <c:v>0.158447</c:v>
                </c:pt>
                <c:pt idx="3957">
                  <c:v>0.15848699999999999</c:v>
                </c:pt>
                <c:pt idx="3958">
                  <c:v>0.158527</c:v>
                </c:pt>
                <c:pt idx="3959">
                  <c:v>0.15856700000000001</c:v>
                </c:pt>
                <c:pt idx="3960">
                  <c:v>0.158607</c:v>
                </c:pt>
                <c:pt idx="3961">
                  <c:v>0.15864700000000001</c:v>
                </c:pt>
                <c:pt idx="3962">
                  <c:v>0.15868699999999999</c:v>
                </c:pt>
                <c:pt idx="3963">
                  <c:v>0.15872700000000001</c:v>
                </c:pt>
                <c:pt idx="3964">
                  <c:v>0.15876699999999999</c:v>
                </c:pt>
                <c:pt idx="3965">
                  <c:v>0.158807</c:v>
                </c:pt>
                <c:pt idx="3966">
                  <c:v>0.15884699999999999</c:v>
                </c:pt>
                <c:pt idx="3967">
                  <c:v>0.158887</c:v>
                </c:pt>
                <c:pt idx="3968">
                  <c:v>0.15892700000000001</c:v>
                </c:pt>
                <c:pt idx="3969">
                  <c:v>0.158967</c:v>
                </c:pt>
                <c:pt idx="3970">
                  <c:v>0.15900700000000001</c:v>
                </c:pt>
                <c:pt idx="3971">
                  <c:v>0.15904699999999999</c:v>
                </c:pt>
                <c:pt idx="3972">
                  <c:v>0.15908700000000001</c:v>
                </c:pt>
                <c:pt idx="3973">
                  <c:v>0.15912699999999999</c:v>
                </c:pt>
                <c:pt idx="3974">
                  <c:v>0.159167</c:v>
                </c:pt>
                <c:pt idx="3975">
                  <c:v>0.15920699999999999</c:v>
                </c:pt>
                <c:pt idx="3976">
                  <c:v>0.159247</c:v>
                </c:pt>
                <c:pt idx="3977">
                  <c:v>0.15928700000000001</c:v>
                </c:pt>
                <c:pt idx="3978">
                  <c:v>0.159327</c:v>
                </c:pt>
                <c:pt idx="3979">
                  <c:v>0.15936700000000001</c:v>
                </c:pt>
                <c:pt idx="3980">
                  <c:v>0.15940699999999999</c:v>
                </c:pt>
                <c:pt idx="3981">
                  <c:v>0.15944700000000001</c:v>
                </c:pt>
                <c:pt idx="3982">
                  <c:v>0.15948699999999999</c:v>
                </c:pt>
                <c:pt idx="3983">
                  <c:v>0.159527</c:v>
                </c:pt>
                <c:pt idx="3984">
                  <c:v>0.15956699999999999</c:v>
                </c:pt>
                <c:pt idx="3985">
                  <c:v>0.159607</c:v>
                </c:pt>
                <c:pt idx="3986">
                  <c:v>0.15964700000000001</c:v>
                </c:pt>
                <c:pt idx="3987">
                  <c:v>0.159687</c:v>
                </c:pt>
                <c:pt idx="3988">
                  <c:v>0.15972700000000001</c:v>
                </c:pt>
                <c:pt idx="3989">
                  <c:v>0.15976699999999999</c:v>
                </c:pt>
                <c:pt idx="3990">
                  <c:v>0.159807</c:v>
                </c:pt>
                <c:pt idx="3991">
                  <c:v>0.15984699999999999</c:v>
                </c:pt>
                <c:pt idx="3992">
                  <c:v>0.159887</c:v>
                </c:pt>
                <c:pt idx="3993">
                  <c:v>0.15992700000000001</c:v>
                </c:pt>
                <c:pt idx="3994">
                  <c:v>0.159967</c:v>
                </c:pt>
                <c:pt idx="3995">
                  <c:v>0.16000700000000001</c:v>
                </c:pt>
                <c:pt idx="3996">
                  <c:v>0.16004699999999999</c:v>
                </c:pt>
                <c:pt idx="3997">
                  <c:v>0.16008700000000001</c:v>
                </c:pt>
                <c:pt idx="3998">
                  <c:v>0.16012699999999999</c:v>
                </c:pt>
                <c:pt idx="3999">
                  <c:v>0.160167</c:v>
                </c:pt>
                <c:pt idx="4000">
                  <c:v>0.16020699999999999</c:v>
                </c:pt>
                <c:pt idx="4001">
                  <c:v>0.160247</c:v>
                </c:pt>
                <c:pt idx="4002">
                  <c:v>0.16028700000000001</c:v>
                </c:pt>
                <c:pt idx="4003">
                  <c:v>0.160327</c:v>
                </c:pt>
                <c:pt idx="4004">
                  <c:v>0.16036700000000001</c:v>
                </c:pt>
                <c:pt idx="4005">
                  <c:v>0.16040699999999999</c:v>
                </c:pt>
                <c:pt idx="4006">
                  <c:v>0.16044700000000001</c:v>
                </c:pt>
                <c:pt idx="4007">
                  <c:v>0.16048699999999999</c:v>
                </c:pt>
                <c:pt idx="4008">
                  <c:v>0.160527</c:v>
                </c:pt>
                <c:pt idx="4009">
                  <c:v>0.16056699999999999</c:v>
                </c:pt>
                <c:pt idx="4010">
                  <c:v>0.160607</c:v>
                </c:pt>
                <c:pt idx="4011">
                  <c:v>0.16064700000000001</c:v>
                </c:pt>
                <c:pt idx="4012">
                  <c:v>0.160687</c:v>
                </c:pt>
                <c:pt idx="4013">
                  <c:v>0.16072700000000001</c:v>
                </c:pt>
                <c:pt idx="4014">
                  <c:v>0.16076699999999999</c:v>
                </c:pt>
                <c:pt idx="4015">
                  <c:v>0.16080700000000001</c:v>
                </c:pt>
                <c:pt idx="4016">
                  <c:v>0.16084699999999999</c:v>
                </c:pt>
                <c:pt idx="4017">
                  <c:v>0.160887</c:v>
                </c:pt>
                <c:pt idx="4018">
                  <c:v>0.16092699999999999</c:v>
                </c:pt>
                <c:pt idx="4019">
                  <c:v>0.160967</c:v>
                </c:pt>
                <c:pt idx="4020">
                  <c:v>0.16100700000000001</c:v>
                </c:pt>
                <c:pt idx="4021">
                  <c:v>0.161047</c:v>
                </c:pt>
                <c:pt idx="4022">
                  <c:v>0.16108700000000001</c:v>
                </c:pt>
                <c:pt idx="4023">
                  <c:v>0.16112699999999999</c:v>
                </c:pt>
                <c:pt idx="4024">
                  <c:v>0.161167</c:v>
                </c:pt>
                <c:pt idx="4025">
                  <c:v>0.16120699999999999</c:v>
                </c:pt>
                <c:pt idx="4026">
                  <c:v>0.161247</c:v>
                </c:pt>
                <c:pt idx="4027">
                  <c:v>0.16128700000000001</c:v>
                </c:pt>
                <c:pt idx="4028">
                  <c:v>0.161327</c:v>
                </c:pt>
                <c:pt idx="4029">
                  <c:v>0.16136700000000001</c:v>
                </c:pt>
                <c:pt idx="4030">
                  <c:v>0.16140699999999999</c:v>
                </c:pt>
                <c:pt idx="4031">
                  <c:v>0.16144700000000001</c:v>
                </c:pt>
                <c:pt idx="4032">
                  <c:v>0.16148699999999999</c:v>
                </c:pt>
                <c:pt idx="4033">
                  <c:v>0.161527</c:v>
                </c:pt>
                <c:pt idx="4034">
                  <c:v>0.16156699999999999</c:v>
                </c:pt>
                <c:pt idx="4035">
                  <c:v>0.161607</c:v>
                </c:pt>
                <c:pt idx="4036">
                  <c:v>0.16164700000000001</c:v>
                </c:pt>
                <c:pt idx="4037">
                  <c:v>0.161687</c:v>
                </c:pt>
                <c:pt idx="4038">
                  <c:v>0.16172700000000001</c:v>
                </c:pt>
                <c:pt idx="4039">
                  <c:v>0.16176699999999999</c:v>
                </c:pt>
                <c:pt idx="4040">
                  <c:v>0.16180700000000001</c:v>
                </c:pt>
                <c:pt idx="4041">
                  <c:v>0.16184699999999999</c:v>
                </c:pt>
                <c:pt idx="4042">
                  <c:v>0.161887</c:v>
                </c:pt>
                <c:pt idx="4043">
                  <c:v>0.16192699999999999</c:v>
                </c:pt>
                <c:pt idx="4044">
                  <c:v>0.161967</c:v>
                </c:pt>
                <c:pt idx="4045">
                  <c:v>0.16200700000000001</c:v>
                </c:pt>
                <c:pt idx="4046">
                  <c:v>0.162047</c:v>
                </c:pt>
                <c:pt idx="4047">
                  <c:v>0.16208700000000001</c:v>
                </c:pt>
                <c:pt idx="4048">
                  <c:v>0.16212699999999999</c:v>
                </c:pt>
                <c:pt idx="4049">
                  <c:v>0.16216700000000001</c:v>
                </c:pt>
                <c:pt idx="4050">
                  <c:v>0.16220699999999999</c:v>
                </c:pt>
                <c:pt idx="4051">
                  <c:v>0.162247</c:v>
                </c:pt>
                <c:pt idx="4052">
                  <c:v>0.16228699999999999</c:v>
                </c:pt>
                <c:pt idx="4053">
                  <c:v>0.162327</c:v>
                </c:pt>
                <c:pt idx="4054">
                  <c:v>0.16236700000000001</c:v>
                </c:pt>
                <c:pt idx="4055">
                  <c:v>0.162407</c:v>
                </c:pt>
                <c:pt idx="4056">
                  <c:v>0.16244700000000001</c:v>
                </c:pt>
                <c:pt idx="4057">
                  <c:v>0.16248699999999999</c:v>
                </c:pt>
                <c:pt idx="4058">
                  <c:v>0.162527</c:v>
                </c:pt>
                <c:pt idx="4059">
                  <c:v>0.16256699999999999</c:v>
                </c:pt>
                <c:pt idx="4060">
                  <c:v>0.162607</c:v>
                </c:pt>
                <c:pt idx="4061">
                  <c:v>0.16264700000000001</c:v>
                </c:pt>
                <c:pt idx="4062">
                  <c:v>0.162687</c:v>
                </c:pt>
                <c:pt idx="4063">
                  <c:v>0.16272700000000001</c:v>
                </c:pt>
                <c:pt idx="4064">
                  <c:v>0.162767</c:v>
                </c:pt>
                <c:pt idx="4065">
                  <c:v>0.16280700000000001</c:v>
                </c:pt>
                <c:pt idx="4066">
                  <c:v>0.16284699999999999</c:v>
                </c:pt>
                <c:pt idx="4067">
                  <c:v>0.162887</c:v>
                </c:pt>
                <c:pt idx="4068">
                  <c:v>0.16292699999999999</c:v>
                </c:pt>
                <c:pt idx="4069">
                  <c:v>0.162967</c:v>
                </c:pt>
                <c:pt idx="4070">
                  <c:v>0.16300700000000001</c:v>
                </c:pt>
                <c:pt idx="4071">
                  <c:v>0.163047</c:v>
                </c:pt>
                <c:pt idx="4072">
                  <c:v>0.16308700000000001</c:v>
                </c:pt>
                <c:pt idx="4073">
                  <c:v>0.16312699999999999</c:v>
                </c:pt>
                <c:pt idx="4074">
                  <c:v>0.16316700000000001</c:v>
                </c:pt>
                <c:pt idx="4075">
                  <c:v>0.16320699999999999</c:v>
                </c:pt>
                <c:pt idx="4076">
                  <c:v>0.163247</c:v>
                </c:pt>
                <c:pt idx="4077">
                  <c:v>0.16328699999999999</c:v>
                </c:pt>
                <c:pt idx="4078">
                  <c:v>0.163327</c:v>
                </c:pt>
                <c:pt idx="4079">
                  <c:v>0.16336700000000001</c:v>
                </c:pt>
                <c:pt idx="4080">
                  <c:v>0.163407</c:v>
                </c:pt>
                <c:pt idx="4081">
                  <c:v>0.16344700000000001</c:v>
                </c:pt>
                <c:pt idx="4082">
                  <c:v>0.16348699999999999</c:v>
                </c:pt>
                <c:pt idx="4083">
                  <c:v>0.16352700000000001</c:v>
                </c:pt>
                <c:pt idx="4084">
                  <c:v>0.16356699999999999</c:v>
                </c:pt>
                <c:pt idx="4085">
                  <c:v>0.163607</c:v>
                </c:pt>
                <c:pt idx="4086">
                  <c:v>0.16364699999999999</c:v>
                </c:pt>
                <c:pt idx="4087">
                  <c:v>0.163687</c:v>
                </c:pt>
                <c:pt idx="4088">
                  <c:v>0.16372700000000001</c:v>
                </c:pt>
                <c:pt idx="4089">
                  <c:v>0.163767</c:v>
                </c:pt>
                <c:pt idx="4090">
                  <c:v>0.16380700000000001</c:v>
                </c:pt>
                <c:pt idx="4091">
                  <c:v>0.16384699999999999</c:v>
                </c:pt>
                <c:pt idx="4092">
                  <c:v>0.163887</c:v>
                </c:pt>
                <c:pt idx="4093">
                  <c:v>0.16392699999999999</c:v>
                </c:pt>
                <c:pt idx="4094">
                  <c:v>0.163967</c:v>
                </c:pt>
                <c:pt idx="4095">
                  <c:v>0.16400700000000001</c:v>
                </c:pt>
                <c:pt idx="4096">
                  <c:v>0.164047</c:v>
                </c:pt>
                <c:pt idx="4097">
                  <c:v>0.16408700000000001</c:v>
                </c:pt>
                <c:pt idx="4098">
                  <c:v>0.164127</c:v>
                </c:pt>
                <c:pt idx="4099">
                  <c:v>0.16416700000000001</c:v>
                </c:pt>
                <c:pt idx="4100">
                  <c:v>0.16420699999999999</c:v>
                </c:pt>
                <c:pt idx="4101">
                  <c:v>0.164247</c:v>
                </c:pt>
                <c:pt idx="4102">
                  <c:v>0.16428699999999999</c:v>
                </c:pt>
                <c:pt idx="4103">
                  <c:v>0.164327</c:v>
                </c:pt>
                <c:pt idx="4104">
                  <c:v>0.16436700000000001</c:v>
                </c:pt>
                <c:pt idx="4105">
                  <c:v>0.164407</c:v>
                </c:pt>
                <c:pt idx="4106">
                  <c:v>0.16444700000000001</c:v>
                </c:pt>
                <c:pt idx="4107">
                  <c:v>0.16448699999999999</c:v>
                </c:pt>
                <c:pt idx="4108">
                  <c:v>0.16452700000000001</c:v>
                </c:pt>
                <c:pt idx="4109">
                  <c:v>0.16456699999999999</c:v>
                </c:pt>
                <c:pt idx="4110">
                  <c:v>0.164607</c:v>
                </c:pt>
                <c:pt idx="4111">
                  <c:v>0.16464699999999999</c:v>
                </c:pt>
                <c:pt idx="4112">
                  <c:v>0.164687</c:v>
                </c:pt>
                <c:pt idx="4113">
                  <c:v>0.16472700000000001</c:v>
                </c:pt>
                <c:pt idx="4114">
                  <c:v>0.164767</c:v>
                </c:pt>
                <c:pt idx="4115">
                  <c:v>0.16480700000000001</c:v>
                </c:pt>
                <c:pt idx="4116">
                  <c:v>0.16484699999999999</c:v>
                </c:pt>
                <c:pt idx="4117">
                  <c:v>0.16488700000000001</c:v>
                </c:pt>
                <c:pt idx="4118">
                  <c:v>0.16492699999999999</c:v>
                </c:pt>
                <c:pt idx="4119">
                  <c:v>0.164967</c:v>
                </c:pt>
                <c:pt idx="4120">
                  <c:v>0.16500699999999999</c:v>
                </c:pt>
                <c:pt idx="4121">
                  <c:v>0.165047</c:v>
                </c:pt>
                <c:pt idx="4122">
                  <c:v>0.16508700000000001</c:v>
                </c:pt>
                <c:pt idx="4123">
                  <c:v>0.165127</c:v>
                </c:pt>
                <c:pt idx="4124">
                  <c:v>0.16516700000000001</c:v>
                </c:pt>
                <c:pt idx="4125">
                  <c:v>0.16520699999999999</c:v>
                </c:pt>
                <c:pt idx="4126">
                  <c:v>0.165247</c:v>
                </c:pt>
                <c:pt idx="4127">
                  <c:v>0.16528699999999999</c:v>
                </c:pt>
                <c:pt idx="4128">
                  <c:v>0.165327</c:v>
                </c:pt>
                <c:pt idx="4129">
                  <c:v>0.16536699999999999</c:v>
                </c:pt>
                <c:pt idx="4130">
                  <c:v>0.165407</c:v>
                </c:pt>
                <c:pt idx="4131">
                  <c:v>0.16544700000000001</c:v>
                </c:pt>
                <c:pt idx="4132">
                  <c:v>0.165487</c:v>
                </c:pt>
                <c:pt idx="4133">
                  <c:v>0.16552700000000001</c:v>
                </c:pt>
                <c:pt idx="4134">
                  <c:v>0.16556699999999999</c:v>
                </c:pt>
                <c:pt idx="4135">
                  <c:v>0.165607</c:v>
                </c:pt>
                <c:pt idx="4136">
                  <c:v>0.16564699999999999</c:v>
                </c:pt>
                <c:pt idx="4137">
                  <c:v>0.165687</c:v>
                </c:pt>
                <c:pt idx="4138">
                  <c:v>0.16572700000000001</c:v>
                </c:pt>
                <c:pt idx="4139">
                  <c:v>0.165767</c:v>
                </c:pt>
                <c:pt idx="4140">
                  <c:v>0.16580700000000001</c:v>
                </c:pt>
                <c:pt idx="4141">
                  <c:v>0.16584699999999999</c:v>
                </c:pt>
                <c:pt idx="4142">
                  <c:v>0.16588700000000001</c:v>
                </c:pt>
                <c:pt idx="4143">
                  <c:v>0.16592699999999999</c:v>
                </c:pt>
                <c:pt idx="4144">
                  <c:v>0.165967</c:v>
                </c:pt>
                <c:pt idx="4145">
                  <c:v>0.16600699999999999</c:v>
                </c:pt>
                <c:pt idx="4146">
                  <c:v>0.166047</c:v>
                </c:pt>
                <c:pt idx="4147">
                  <c:v>0.16608700000000001</c:v>
                </c:pt>
                <c:pt idx="4148">
                  <c:v>0.166127</c:v>
                </c:pt>
                <c:pt idx="4149">
                  <c:v>0.16616700000000001</c:v>
                </c:pt>
                <c:pt idx="4150">
                  <c:v>0.16620699999999999</c:v>
                </c:pt>
                <c:pt idx="4151">
                  <c:v>0.16624700000000001</c:v>
                </c:pt>
                <c:pt idx="4152">
                  <c:v>0.16628699999999999</c:v>
                </c:pt>
                <c:pt idx="4153">
                  <c:v>0.166327</c:v>
                </c:pt>
                <c:pt idx="4154">
                  <c:v>0.16636699999999999</c:v>
                </c:pt>
                <c:pt idx="4155">
                  <c:v>0.166407</c:v>
                </c:pt>
                <c:pt idx="4156">
                  <c:v>0.16644700000000001</c:v>
                </c:pt>
                <c:pt idx="4157">
                  <c:v>0.166487</c:v>
                </c:pt>
                <c:pt idx="4158">
                  <c:v>0.16652700000000001</c:v>
                </c:pt>
                <c:pt idx="4159">
                  <c:v>0.16656699999999999</c:v>
                </c:pt>
                <c:pt idx="4160">
                  <c:v>0.16660700000000001</c:v>
                </c:pt>
                <c:pt idx="4161">
                  <c:v>0.16664699999999999</c:v>
                </c:pt>
                <c:pt idx="4162">
                  <c:v>0.166687</c:v>
                </c:pt>
                <c:pt idx="4163">
                  <c:v>0.16672699999999999</c:v>
                </c:pt>
                <c:pt idx="4164">
                  <c:v>0.166767</c:v>
                </c:pt>
                <c:pt idx="4165">
                  <c:v>0.16680700000000001</c:v>
                </c:pt>
                <c:pt idx="4166">
                  <c:v>0.166847</c:v>
                </c:pt>
                <c:pt idx="4167">
                  <c:v>0.16688700000000001</c:v>
                </c:pt>
                <c:pt idx="4168">
                  <c:v>0.16692699999999999</c:v>
                </c:pt>
                <c:pt idx="4169">
                  <c:v>0.166967</c:v>
                </c:pt>
                <c:pt idx="4170">
                  <c:v>0.16700699999999999</c:v>
                </c:pt>
                <c:pt idx="4171">
                  <c:v>0.167047</c:v>
                </c:pt>
                <c:pt idx="4172">
                  <c:v>0.16708700000000001</c:v>
                </c:pt>
                <c:pt idx="4173">
                  <c:v>0.167127</c:v>
                </c:pt>
                <c:pt idx="4174">
                  <c:v>0.16716700000000001</c:v>
                </c:pt>
                <c:pt idx="4175">
                  <c:v>0.16720699999999999</c:v>
                </c:pt>
                <c:pt idx="4176">
                  <c:v>0.16724700000000001</c:v>
                </c:pt>
                <c:pt idx="4177">
                  <c:v>0.16728699999999999</c:v>
                </c:pt>
                <c:pt idx="4178">
                  <c:v>0.167327</c:v>
                </c:pt>
                <c:pt idx="4179">
                  <c:v>0.16736699999999999</c:v>
                </c:pt>
                <c:pt idx="4180">
                  <c:v>0.167407</c:v>
                </c:pt>
                <c:pt idx="4181">
                  <c:v>0.16744700000000001</c:v>
                </c:pt>
                <c:pt idx="4182">
                  <c:v>0.167487</c:v>
                </c:pt>
                <c:pt idx="4183">
                  <c:v>0.16752700000000001</c:v>
                </c:pt>
                <c:pt idx="4184">
                  <c:v>0.16756699999999999</c:v>
                </c:pt>
                <c:pt idx="4185">
                  <c:v>0.16760700000000001</c:v>
                </c:pt>
                <c:pt idx="4186">
                  <c:v>0.16764699999999999</c:v>
                </c:pt>
                <c:pt idx="4187">
                  <c:v>0.167687</c:v>
                </c:pt>
                <c:pt idx="4188">
                  <c:v>0.16772699999999999</c:v>
                </c:pt>
                <c:pt idx="4189">
                  <c:v>0.167767</c:v>
                </c:pt>
                <c:pt idx="4190">
                  <c:v>0.16780700000000001</c:v>
                </c:pt>
                <c:pt idx="4191">
                  <c:v>0.167847</c:v>
                </c:pt>
                <c:pt idx="4192">
                  <c:v>0.16788700000000001</c:v>
                </c:pt>
                <c:pt idx="4193">
                  <c:v>0.16792699999999999</c:v>
                </c:pt>
                <c:pt idx="4194">
                  <c:v>0.16796700000000001</c:v>
                </c:pt>
                <c:pt idx="4195">
                  <c:v>0.16800699999999999</c:v>
                </c:pt>
                <c:pt idx="4196">
                  <c:v>0.168047</c:v>
                </c:pt>
                <c:pt idx="4197">
                  <c:v>0.16808699999999999</c:v>
                </c:pt>
                <c:pt idx="4198">
                  <c:v>0.168127</c:v>
                </c:pt>
                <c:pt idx="4199">
                  <c:v>0.16816700000000001</c:v>
                </c:pt>
                <c:pt idx="4200">
                  <c:v>0.168207</c:v>
                </c:pt>
                <c:pt idx="4201">
                  <c:v>0.16824700000000001</c:v>
                </c:pt>
                <c:pt idx="4202">
                  <c:v>0.16828699999999999</c:v>
                </c:pt>
                <c:pt idx="4203">
                  <c:v>0.168327</c:v>
                </c:pt>
                <c:pt idx="4204">
                  <c:v>0.16836699999999999</c:v>
                </c:pt>
                <c:pt idx="4205">
                  <c:v>0.168407</c:v>
                </c:pt>
                <c:pt idx="4206">
                  <c:v>0.16844700000000001</c:v>
                </c:pt>
                <c:pt idx="4207">
                  <c:v>0.168487</c:v>
                </c:pt>
                <c:pt idx="4208">
                  <c:v>0.16852700000000001</c:v>
                </c:pt>
                <c:pt idx="4209">
                  <c:v>0.16856699999999999</c:v>
                </c:pt>
                <c:pt idx="4210">
                  <c:v>0.16860700000000001</c:v>
                </c:pt>
                <c:pt idx="4211">
                  <c:v>0.16864699999999999</c:v>
                </c:pt>
                <c:pt idx="4212">
                  <c:v>0.168687</c:v>
                </c:pt>
                <c:pt idx="4213">
                  <c:v>0.16872699999999999</c:v>
                </c:pt>
                <c:pt idx="4214">
                  <c:v>0.168767</c:v>
                </c:pt>
                <c:pt idx="4215">
                  <c:v>0.16880700000000001</c:v>
                </c:pt>
                <c:pt idx="4216">
                  <c:v>0.168847</c:v>
                </c:pt>
                <c:pt idx="4217">
                  <c:v>0.16888700000000001</c:v>
                </c:pt>
                <c:pt idx="4218">
                  <c:v>0.16892699999999999</c:v>
                </c:pt>
                <c:pt idx="4219">
                  <c:v>0.16896700000000001</c:v>
                </c:pt>
                <c:pt idx="4220">
                  <c:v>0.16900699999999999</c:v>
                </c:pt>
                <c:pt idx="4221">
                  <c:v>0.169047</c:v>
                </c:pt>
                <c:pt idx="4222">
                  <c:v>0.16908699999999999</c:v>
                </c:pt>
                <c:pt idx="4223">
                  <c:v>0.169127</c:v>
                </c:pt>
                <c:pt idx="4224">
                  <c:v>0.16916700000000001</c:v>
                </c:pt>
                <c:pt idx="4225">
                  <c:v>0.169207</c:v>
                </c:pt>
                <c:pt idx="4226">
                  <c:v>0.16924700000000001</c:v>
                </c:pt>
                <c:pt idx="4227">
                  <c:v>0.16928699999999999</c:v>
                </c:pt>
                <c:pt idx="4228">
                  <c:v>0.16932700000000001</c:v>
                </c:pt>
                <c:pt idx="4229">
                  <c:v>0.16936699999999999</c:v>
                </c:pt>
                <c:pt idx="4230">
                  <c:v>0.169407</c:v>
                </c:pt>
                <c:pt idx="4231">
                  <c:v>0.16944699999999999</c:v>
                </c:pt>
                <c:pt idx="4232">
                  <c:v>0.169487</c:v>
                </c:pt>
                <c:pt idx="4233">
                  <c:v>0.16952700000000001</c:v>
                </c:pt>
                <c:pt idx="4234">
                  <c:v>0.169567</c:v>
                </c:pt>
                <c:pt idx="4235">
                  <c:v>0.16960700000000001</c:v>
                </c:pt>
                <c:pt idx="4236">
                  <c:v>0.16964699999999999</c:v>
                </c:pt>
                <c:pt idx="4237">
                  <c:v>0.169687</c:v>
                </c:pt>
                <c:pt idx="4238">
                  <c:v>0.16972699999999999</c:v>
                </c:pt>
                <c:pt idx="4239">
                  <c:v>0.169767</c:v>
                </c:pt>
                <c:pt idx="4240">
                  <c:v>0.16980700000000001</c:v>
                </c:pt>
                <c:pt idx="4241">
                  <c:v>0.169847</c:v>
                </c:pt>
                <c:pt idx="4242">
                  <c:v>0.16988700000000001</c:v>
                </c:pt>
                <c:pt idx="4243">
                  <c:v>0.16992699999999999</c:v>
                </c:pt>
                <c:pt idx="4244">
                  <c:v>0.16996700000000001</c:v>
                </c:pt>
                <c:pt idx="4245">
                  <c:v>0.17000699999999999</c:v>
                </c:pt>
                <c:pt idx="4246">
                  <c:v>0.170047</c:v>
                </c:pt>
                <c:pt idx="4247">
                  <c:v>0.17008699999999999</c:v>
                </c:pt>
                <c:pt idx="4248">
                  <c:v>0.170127</c:v>
                </c:pt>
                <c:pt idx="4249">
                  <c:v>0.17016700000000001</c:v>
                </c:pt>
                <c:pt idx="4250">
                  <c:v>0.170207</c:v>
                </c:pt>
                <c:pt idx="4251">
                  <c:v>0.17024700000000001</c:v>
                </c:pt>
                <c:pt idx="4252">
                  <c:v>0.17028699999999999</c:v>
                </c:pt>
                <c:pt idx="4253">
                  <c:v>0.17032700000000001</c:v>
                </c:pt>
                <c:pt idx="4254">
                  <c:v>0.17036699999999999</c:v>
                </c:pt>
                <c:pt idx="4255">
                  <c:v>0.170407</c:v>
                </c:pt>
                <c:pt idx="4256">
                  <c:v>0.17044699999999999</c:v>
                </c:pt>
                <c:pt idx="4257">
                  <c:v>0.170487</c:v>
                </c:pt>
                <c:pt idx="4258">
                  <c:v>0.17052700000000001</c:v>
                </c:pt>
                <c:pt idx="4259">
                  <c:v>0.170567</c:v>
                </c:pt>
                <c:pt idx="4260">
                  <c:v>0.17060700000000001</c:v>
                </c:pt>
                <c:pt idx="4261">
                  <c:v>0.17064699999999999</c:v>
                </c:pt>
                <c:pt idx="4262">
                  <c:v>0.17068700000000001</c:v>
                </c:pt>
                <c:pt idx="4263">
                  <c:v>0.17072699999999999</c:v>
                </c:pt>
                <c:pt idx="4264">
                  <c:v>0.170767</c:v>
                </c:pt>
                <c:pt idx="4265">
                  <c:v>0.17080699999999999</c:v>
                </c:pt>
                <c:pt idx="4266">
                  <c:v>0.170847</c:v>
                </c:pt>
                <c:pt idx="4267">
                  <c:v>0.17088700000000001</c:v>
                </c:pt>
                <c:pt idx="4268">
                  <c:v>0.170927</c:v>
                </c:pt>
                <c:pt idx="4269">
                  <c:v>0.17096700000000001</c:v>
                </c:pt>
                <c:pt idx="4270">
                  <c:v>0.17100699999999999</c:v>
                </c:pt>
                <c:pt idx="4271">
                  <c:v>0.171047</c:v>
                </c:pt>
                <c:pt idx="4272">
                  <c:v>0.17108699999999999</c:v>
                </c:pt>
                <c:pt idx="4273">
                  <c:v>0.171127</c:v>
                </c:pt>
                <c:pt idx="4274">
                  <c:v>0.17116700000000001</c:v>
                </c:pt>
                <c:pt idx="4275">
                  <c:v>0.171207</c:v>
                </c:pt>
                <c:pt idx="4276">
                  <c:v>0.17124700000000001</c:v>
                </c:pt>
                <c:pt idx="4277">
                  <c:v>0.17128699999999999</c:v>
                </c:pt>
                <c:pt idx="4278">
                  <c:v>0.17132700000000001</c:v>
                </c:pt>
                <c:pt idx="4279">
                  <c:v>0.17136699999999999</c:v>
                </c:pt>
                <c:pt idx="4280">
                  <c:v>0.171407</c:v>
                </c:pt>
                <c:pt idx="4281">
                  <c:v>0.17144699999999999</c:v>
                </c:pt>
                <c:pt idx="4282">
                  <c:v>0.171487</c:v>
                </c:pt>
                <c:pt idx="4283">
                  <c:v>0.17152700000000001</c:v>
                </c:pt>
                <c:pt idx="4284">
                  <c:v>0.171567</c:v>
                </c:pt>
                <c:pt idx="4285">
                  <c:v>0.17160700000000001</c:v>
                </c:pt>
                <c:pt idx="4286">
                  <c:v>0.17164699999999999</c:v>
                </c:pt>
                <c:pt idx="4287">
                  <c:v>0.17168700000000001</c:v>
                </c:pt>
                <c:pt idx="4288">
                  <c:v>0.17172699999999999</c:v>
                </c:pt>
                <c:pt idx="4289">
                  <c:v>0.171767</c:v>
                </c:pt>
                <c:pt idx="4290">
                  <c:v>0.17180699999999999</c:v>
                </c:pt>
                <c:pt idx="4291">
                  <c:v>0.171847</c:v>
                </c:pt>
                <c:pt idx="4292">
                  <c:v>0.17188700000000001</c:v>
                </c:pt>
                <c:pt idx="4293">
                  <c:v>0.171927</c:v>
                </c:pt>
                <c:pt idx="4294">
                  <c:v>0.17196700000000001</c:v>
                </c:pt>
                <c:pt idx="4295">
                  <c:v>0.17200699999999999</c:v>
                </c:pt>
                <c:pt idx="4296">
                  <c:v>0.17204700000000001</c:v>
                </c:pt>
                <c:pt idx="4297">
                  <c:v>0.17208699999999999</c:v>
                </c:pt>
              </c:numCache>
            </c:numRef>
          </c:xVal>
          <c:yVal>
            <c:numRef>
              <c:f>'[4]Base Node Reaction'!$J$4:$J$5460</c:f>
              <c:numCache>
                <c:formatCode>General</c:formatCode>
                <c:ptCount val="5457"/>
                <c:pt idx="0">
                  <c:v>-1.0431809999999997</c:v>
                </c:pt>
                <c:pt idx="1">
                  <c:v>-2.0862110000000005</c:v>
                </c:pt>
                <c:pt idx="2">
                  <c:v>-3.1292371999999999</c:v>
                </c:pt>
                <c:pt idx="3">
                  <c:v>-4.1722699999999993</c:v>
                </c:pt>
                <c:pt idx="4">
                  <c:v>-5.2153019999999994</c:v>
                </c:pt>
                <c:pt idx="5">
                  <c:v>-6.2583260000000003</c:v>
                </c:pt>
                <c:pt idx="6">
                  <c:v>-7.3013399999999997</c:v>
                </c:pt>
                <c:pt idx="7">
                  <c:v>-8.3443705999999995</c:v>
                </c:pt>
                <c:pt idx="8">
                  <c:v>-9.3874050000000011</c:v>
                </c:pt>
                <c:pt idx="9">
                  <c:v>-10.430421000000001</c:v>
                </c:pt>
                <c:pt idx="10">
                  <c:v>-11.473447999999999</c:v>
                </c:pt>
                <c:pt idx="11">
                  <c:v>-12.516475</c:v>
                </c:pt>
                <c:pt idx="12">
                  <c:v>-13.55424</c:v>
                </c:pt>
                <c:pt idx="13">
                  <c:v>-14.574459999999998</c:v>
                </c:pt>
                <c:pt idx="14">
                  <c:v>-15.594679999999999</c:v>
                </c:pt>
                <c:pt idx="15">
                  <c:v>-16.614889999999999</c:v>
                </c:pt>
                <c:pt idx="16">
                  <c:v>-17.635100000000001</c:v>
                </c:pt>
                <c:pt idx="17">
                  <c:v>-18.65531</c:v>
                </c:pt>
                <c:pt idx="18">
                  <c:v>-19.675530000000002</c:v>
                </c:pt>
                <c:pt idx="19">
                  <c:v>-20.695740000000001</c:v>
                </c:pt>
                <c:pt idx="20">
                  <c:v>-21.715949999999999</c:v>
                </c:pt>
                <c:pt idx="21">
                  <c:v>-22.736170000000001</c:v>
                </c:pt>
                <c:pt idx="22">
                  <c:v>-23.75638</c:v>
                </c:pt>
                <c:pt idx="23">
                  <c:v>-24.776600000000002</c:v>
                </c:pt>
                <c:pt idx="24">
                  <c:v>-25.796810000000001</c:v>
                </c:pt>
                <c:pt idx="25">
                  <c:v>-26.817019999999999</c:v>
                </c:pt>
                <c:pt idx="26">
                  <c:v>-27.837240000000001</c:v>
                </c:pt>
                <c:pt idx="27">
                  <c:v>-28.85745</c:v>
                </c:pt>
                <c:pt idx="28">
                  <c:v>-29.877679999999998</c:v>
                </c:pt>
                <c:pt idx="29">
                  <c:v>-30.89789</c:v>
                </c:pt>
                <c:pt idx="30">
                  <c:v>-31.918109999999999</c:v>
                </c:pt>
                <c:pt idx="31">
                  <c:v>-32.936450000000001</c:v>
                </c:pt>
                <c:pt idx="32">
                  <c:v>-33.928359999999998</c:v>
                </c:pt>
                <c:pt idx="33">
                  <c:v>-34.908580999999998</c:v>
                </c:pt>
                <c:pt idx="34">
                  <c:v>-35.888776</c:v>
                </c:pt>
                <c:pt idx="35">
                  <c:v>-36.868994000000001</c:v>
                </c:pt>
                <c:pt idx="36">
                  <c:v>-37.849195999999999</c:v>
                </c:pt>
                <c:pt idx="37">
                  <c:v>-38.8294</c:v>
                </c:pt>
                <c:pt idx="38">
                  <c:v>-39.809577000000004</c:v>
                </c:pt>
                <c:pt idx="39">
                  <c:v>-40.789838000000003</c:v>
                </c:pt>
                <c:pt idx="40">
                  <c:v>-41.7637507265</c:v>
                </c:pt>
                <c:pt idx="41">
                  <c:v>-42.730912000000004</c:v>
                </c:pt>
                <c:pt idx="42">
                  <c:v>-43.683043000000005</c:v>
                </c:pt>
                <c:pt idx="43">
                  <c:v>-44.596474000000008</c:v>
                </c:pt>
                <c:pt idx="44">
                  <c:v>-45.509929</c:v>
                </c:pt>
                <c:pt idx="45">
                  <c:v>-46.423276000000001</c:v>
                </c:pt>
                <c:pt idx="46">
                  <c:v>-47.336736999999999</c:v>
                </c:pt>
                <c:pt idx="47">
                  <c:v>-48.234907000000007</c:v>
                </c:pt>
                <c:pt idx="48">
                  <c:v>-49.117942000000006</c:v>
                </c:pt>
                <c:pt idx="49">
                  <c:v>-49.964689999999997</c:v>
                </c:pt>
                <c:pt idx="50">
                  <c:v>-50.811430000000001</c:v>
                </c:pt>
                <c:pt idx="51">
                  <c:v>-51.652060000000006</c:v>
                </c:pt>
                <c:pt idx="52">
                  <c:v>-52.471440000000001</c:v>
                </c:pt>
                <c:pt idx="53">
                  <c:v>-53.290750000000003</c:v>
                </c:pt>
                <c:pt idx="54">
                  <c:v>-54.11007</c:v>
                </c:pt>
                <c:pt idx="55">
                  <c:v>-54.929400000000001</c:v>
                </c:pt>
                <c:pt idx="56">
                  <c:v>-55.748579999999997</c:v>
                </c:pt>
                <c:pt idx="57">
                  <c:v>-56.568060000000003</c:v>
                </c:pt>
                <c:pt idx="58">
                  <c:v>-57.387340000000002</c:v>
                </c:pt>
                <c:pt idx="59">
                  <c:v>-58.206730000000007</c:v>
                </c:pt>
                <c:pt idx="60">
                  <c:v>-59.026090000000003</c:v>
                </c:pt>
                <c:pt idx="61">
                  <c:v>-59.845399999999998</c:v>
                </c:pt>
                <c:pt idx="62">
                  <c:v>-60.648249999999997</c:v>
                </c:pt>
                <c:pt idx="63">
                  <c:v>-61.437650000000005</c:v>
                </c:pt>
                <c:pt idx="64">
                  <c:v>-62.227160000000012</c:v>
                </c:pt>
                <c:pt idx="65">
                  <c:v>-63.016759999999998</c:v>
                </c:pt>
                <c:pt idx="66">
                  <c:v>-63.806370000000001</c:v>
                </c:pt>
                <c:pt idx="67">
                  <c:v>-64.595880000000008</c:v>
                </c:pt>
                <c:pt idx="68">
                  <c:v>-65.377290000000002</c:v>
                </c:pt>
                <c:pt idx="69">
                  <c:v>-66.143410000000003</c:v>
                </c:pt>
                <c:pt idx="70">
                  <c:v>-66.909629999999993</c:v>
                </c:pt>
                <c:pt idx="71">
                  <c:v>-67.675539999999998</c:v>
                </c:pt>
                <c:pt idx="72">
                  <c:v>-68.441869999999994</c:v>
                </c:pt>
                <c:pt idx="73">
                  <c:v>-69.207889999999992</c:v>
                </c:pt>
                <c:pt idx="74">
                  <c:v>-69.974119999999999</c:v>
                </c:pt>
                <c:pt idx="75">
                  <c:v>-70.740340000000003</c:v>
                </c:pt>
                <c:pt idx="76">
                  <c:v>-71.50636999999999</c:v>
                </c:pt>
                <c:pt idx="77">
                  <c:v>-72.272609999999986</c:v>
                </c:pt>
                <c:pt idx="78">
                  <c:v>-73.038640000000001</c:v>
                </c:pt>
                <c:pt idx="79">
                  <c:v>-73.804879999999997</c:v>
                </c:pt>
                <c:pt idx="80">
                  <c:v>-74.570920000000001</c:v>
                </c:pt>
                <c:pt idx="81">
                  <c:v>-75.337059999999994</c:v>
                </c:pt>
                <c:pt idx="82">
                  <c:v>-76.103409999999997</c:v>
                </c:pt>
                <c:pt idx="83">
                  <c:v>-76.869460000000004</c:v>
                </c:pt>
                <c:pt idx="84">
                  <c:v>-77.63561</c:v>
                </c:pt>
                <c:pt idx="85">
                  <c:v>-78.401659999999993</c:v>
                </c:pt>
                <c:pt idx="86">
                  <c:v>-79.167910000000006</c:v>
                </c:pt>
                <c:pt idx="87">
                  <c:v>-79.934070000000006</c:v>
                </c:pt>
                <c:pt idx="88">
                  <c:v>-80.700229999999991</c:v>
                </c:pt>
                <c:pt idx="89">
                  <c:v>-81.466290000000015</c:v>
                </c:pt>
                <c:pt idx="90">
                  <c:v>-82.232450000000014</c:v>
                </c:pt>
                <c:pt idx="91">
                  <c:v>-82.998620000000003</c:v>
                </c:pt>
                <c:pt idx="92">
                  <c:v>-83.744960000000006</c:v>
                </c:pt>
                <c:pt idx="93">
                  <c:v>-84.490470000000002</c:v>
                </c:pt>
                <c:pt idx="94">
                  <c:v>-85.235779999999991</c:v>
                </c:pt>
                <c:pt idx="95">
                  <c:v>-85.981099999999998</c:v>
                </c:pt>
                <c:pt idx="96">
                  <c:v>-86.726510000000005</c:v>
                </c:pt>
                <c:pt idx="97">
                  <c:v>-87.47193</c:v>
                </c:pt>
                <c:pt idx="98">
                  <c:v>-88.217560000000006</c:v>
                </c:pt>
                <c:pt idx="99">
                  <c:v>-88.964119999999994</c:v>
                </c:pt>
                <c:pt idx="100">
                  <c:v>-89.709339999999997</c:v>
                </c:pt>
                <c:pt idx="101">
                  <c:v>-90.450439999999986</c:v>
                </c:pt>
                <c:pt idx="102">
                  <c:v>-91.179630000000003</c:v>
                </c:pt>
                <c:pt idx="103">
                  <c:v>-91.880799999999994</c:v>
                </c:pt>
                <c:pt idx="104">
                  <c:v>-92.581909999999993</c:v>
                </c:pt>
                <c:pt idx="105">
                  <c:v>-93.28291999999999</c:v>
                </c:pt>
                <c:pt idx="106">
                  <c:v>-93.984039999999993</c:v>
                </c:pt>
                <c:pt idx="107">
                  <c:v>-94.684950000000001</c:v>
                </c:pt>
                <c:pt idx="108">
                  <c:v>-95.384029999999996</c:v>
                </c:pt>
                <c:pt idx="109">
                  <c:v>-96.078209999999999</c:v>
                </c:pt>
                <c:pt idx="110">
                  <c:v>-96.772490000000005</c:v>
                </c:pt>
                <c:pt idx="111">
                  <c:v>-97.466580000000022</c:v>
                </c:pt>
                <c:pt idx="112">
                  <c:v>-98.160960000000003</c:v>
                </c:pt>
                <c:pt idx="113">
                  <c:v>-98.855050000000006</c:v>
                </c:pt>
                <c:pt idx="114">
                  <c:v>-99.549239999999998</c:v>
                </c:pt>
                <c:pt idx="115">
                  <c:v>-100.23459999999999</c:v>
                </c:pt>
                <c:pt idx="116">
                  <c:v>-100.91983999999999</c:v>
                </c:pt>
                <c:pt idx="117">
                  <c:v>-101.60469000000001</c:v>
                </c:pt>
                <c:pt idx="118">
                  <c:v>-102.28073999999999</c:v>
                </c:pt>
                <c:pt idx="119">
                  <c:v>-102.95496</c:v>
                </c:pt>
                <c:pt idx="120">
                  <c:v>-103.62918000000001</c:v>
                </c:pt>
                <c:pt idx="121">
                  <c:v>-104.30248</c:v>
                </c:pt>
                <c:pt idx="122">
                  <c:v>-104.96746999999999</c:v>
                </c:pt>
                <c:pt idx="123">
                  <c:v>-105.63276999999999</c:v>
                </c:pt>
                <c:pt idx="124">
                  <c:v>-106.29142999999999</c:v>
                </c:pt>
                <c:pt idx="125">
                  <c:v>-106.94547</c:v>
                </c:pt>
                <c:pt idx="126">
                  <c:v>-107.59961</c:v>
                </c:pt>
                <c:pt idx="127">
                  <c:v>-108.25375</c:v>
                </c:pt>
                <c:pt idx="128">
                  <c:v>-108.90779000000001</c:v>
                </c:pt>
                <c:pt idx="129">
                  <c:v>-109.5609</c:v>
                </c:pt>
                <c:pt idx="130">
                  <c:v>-110.19935</c:v>
                </c:pt>
                <c:pt idx="131">
                  <c:v>-110.8377</c:v>
                </c:pt>
                <c:pt idx="132">
                  <c:v>-111.47605</c:v>
                </c:pt>
                <c:pt idx="133">
                  <c:v>-112.11440000000002</c:v>
                </c:pt>
                <c:pt idx="134">
                  <c:v>-112.75265999999999</c:v>
                </c:pt>
                <c:pt idx="135">
                  <c:v>-113.39112000000002</c:v>
                </c:pt>
                <c:pt idx="136">
                  <c:v>-114.02928</c:v>
                </c:pt>
                <c:pt idx="137">
                  <c:v>-114.66773999999999</c:v>
                </c:pt>
                <c:pt idx="138">
                  <c:v>-115.30609999999999</c:v>
                </c:pt>
                <c:pt idx="139">
                  <c:v>-115.94426</c:v>
                </c:pt>
                <c:pt idx="140">
                  <c:v>-116.5763</c:v>
                </c:pt>
                <c:pt idx="141">
                  <c:v>-117.20834000000001</c:v>
                </c:pt>
                <c:pt idx="142">
                  <c:v>-117.84027999999999</c:v>
                </c:pt>
                <c:pt idx="143">
                  <c:v>-118.47241999999999</c:v>
                </c:pt>
                <c:pt idx="144">
                  <c:v>-119.10446999999999</c:v>
                </c:pt>
                <c:pt idx="145">
                  <c:v>-119.73317</c:v>
                </c:pt>
                <c:pt idx="146">
                  <c:v>-120.35699</c:v>
                </c:pt>
                <c:pt idx="147">
                  <c:v>-120.98070999999999</c:v>
                </c:pt>
                <c:pt idx="148">
                  <c:v>-121.60463</c:v>
                </c:pt>
                <c:pt idx="149">
                  <c:v>-122.22855</c:v>
                </c:pt>
                <c:pt idx="150">
                  <c:v>-122.85227</c:v>
                </c:pt>
                <c:pt idx="151">
                  <c:v>-123.4761</c:v>
                </c:pt>
                <c:pt idx="152">
                  <c:v>-124.10012999999998</c:v>
                </c:pt>
                <c:pt idx="153">
                  <c:v>-124.72386</c:v>
                </c:pt>
                <c:pt idx="154">
                  <c:v>-125.34779</c:v>
                </c:pt>
                <c:pt idx="155">
                  <c:v>-125.97152</c:v>
                </c:pt>
                <c:pt idx="156">
                  <c:v>-126.59535</c:v>
                </c:pt>
                <c:pt idx="157">
                  <c:v>-127.21919</c:v>
                </c:pt>
                <c:pt idx="158">
                  <c:v>-127.84312000000001</c:v>
                </c:pt>
                <c:pt idx="159">
                  <c:v>-128.46696</c:v>
                </c:pt>
                <c:pt idx="160">
                  <c:v>-129.0907</c:v>
                </c:pt>
                <c:pt idx="161">
                  <c:v>-129.71463999999997</c:v>
                </c:pt>
                <c:pt idx="162">
                  <c:v>-130.33839</c:v>
                </c:pt>
                <c:pt idx="163">
                  <c:v>-130.96233000000001</c:v>
                </c:pt>
                <c:pt idx="164">
                  <c:v>-131.58638000000002</c:v>
                </c:pt>
                <c:pt idx="165">
                  <c:v>-132.21013000000002</c:v>
                </c:pt>
                <c:pt idx="166">
                  <c:v>-132.83398000000003</c:v>
                </c:pt>
                <c:pt idx="167">
                  <c:v>-133.45783</c:v>
                </c:pt>
                <c:pt idx="168">
                  <c:v>-134.08188999999999</c:v>
                </c:pt>
                <c:pt idx="169">
                  <c:v>-134.70563999999999</c:v>
                </c:pt>
                <c:pt idx="170">
                  <c:v>-135.3295</c:v>
                </c:pt>
                <c:pt idx="171">
                  <c:v>-135.95822000000001</c:v>
                </c:pt>
                <c:pt idx="172">
                  <c:v>-136.58785</c:v>
                </c:pt>
                <c:pt idx="173">
                  <c:v>-137.21728999999999</c:v>
                </c:pt>
                <c:pt idx="174">
                  <c:v>-137.84663</c:v>
                </c:pt>
                <c:pt idx="175">
                  <c:v>-138.47617</c:v>
                </c:pt>
                <c:pt idx="176">
                  <c:v>-139.10541999999998</c:v>
                </c:pt>
                <c:pt idx="177">
                  <c:v>-139.73496</c:v>
                </c:pt>
                <c:pt idx="178">
                  <c:v>-140.36420999999999</c:v>
                </c:pt>
                <c:pt idx="179">
                  <c:v>-140.99376000000001</c:v>
                </c:pt>
                <c:pt idx="180">
                  <c:v>-141.62321</c:v>
                </c:pt>
                <c:pt idx="181">
                  <c:v>-142.25266999999999</c:v>
                </c:pt>
                <c:pt idx="182">
                  <c:v>-142.88211999999999</c:v>
                </c:pt>
                <c:pt idx="183">
                  <c:v>-143.51158000000001</c:v>
                </c:pt>
                <c:pt idx="184">
                  <c:v>-144.14103</c:v>
                </c:pt>
                <c:pt idx="185">
                  <c:v>-144.77038999999999</c:v>
                </c:pt>
                <c:pt idx="186">
                  <c:v>-145.39995999999999</c:v>
                </c:pt>
                <c:pt idx="187">
                  <c:v>-146.03304</c:v>
                </c:pt>
                <c:pt idx="188">
                  <c:v>-146.66922999999997</c:v>
                </c:pt>
                <c:pt idx="189">
                  <c:v>-147.30563000000001</c:v>
                </c:pt>
                <c:pt idx="190">
                  <c:v>-147.94182000000001</c:v>
                </c:pt>
                <c:pt idx="191">
                  <c:v>-148.57822000000002</c:v>
                </c:pt>
                <c:pt idx="192">
                  <c:v>-149.21461999999997</c:v>
                </c:pt>
                <c:pt idx="193">
                  <c:v>-149.85083</c:v>
                </c:pt>
                <c:pt idx="194">
                  <c:v>-150.48723000000001</c:v>
                </c:pt>
                <c:pt idx="195">
                  <c:v>-151.12342999999998</c:v>
                </c:pt>
                <c:pt idx="196">
                  <c:v>-151.75984</c:v>
                </c:pt>
                <c:pt idx="197">
                  <c:v>-152.39604999999997</c:v>
                </c:pt>
                <c:pt idx="198">
                  <c:v>-153.03236000000001</c:v>
                </c:pt>
                <c:pt idx="199">
                  <c:v>-153.66878</c:v>
                </c:pt>
                <c:pt idx="200">
                  <c:v>-154.30498999999998</c:v>
                </c:pt>
                <c:pt idx="201">
                  <c:v>-154.94141000000002</c:v>
                </c:pt>
                <c:pt idx="202">
                  <c:v>-155.57762</c:v>
                </c:pt>
                <c:pt idx="203">
                  <c:v>-156.21404000000001</c:v>
                </c:pt>
                <c:pt idx="204">
                  <c:v>-156.85037</c:v>
                </c:pt>
                <c:pt idx="205">
                  <c:v>-157.48679000000001</c:v>
                </c:pt>
                <c:pt idx="206">
                  <c:v>-158.12322</c:v>
                </c:pt>
                <c:pt idx="207">
                  <c:v>-158.75933999999998</c:v>
                </c:pt>
                <c:pt idx="208">
                  <c:v>-159.39567</c:v>
                </c:pt>
                <c:pt idx="209">
                  <c:v>-160.03190000000001</c:v>
                </c:pt>
                <c:pt idx="210">
                  <c:v>-160.66834</c:v>
                </c:pt>
                <c:pt idx="211">
                  <c:v>-161.30466999999999</c:v>
                </c:pt>
                <c:pt idx="212">
                  <c:v>-161.94111000000001</c:v>
                </c:pt>
                <c:pt idx="213">
                  <c:v>-162.57735000000002</c:v>
                </c:pt>
                <c:pt idx="214">
                  <c:v>-163.21378999999999</c:v>
                </c:pt>
                <c:pt idx="215">
                  <c:v>-163.85003</c:v>
                </c:pt>
                <c:pt idx="216">
                  <c:v>-164.48636999999999</c:v>
                </c:pt>
                <c:pt idx="217">
                  <c:v>-165.12281999999999</c:v>
                </c:pt>
                <c:pt idx="218">
                  <c:v>-165.75916000000001</c:v>
                </c:pt>
                <c:pt idx="219">
                  <c:v>-166.39561</c:v>
                </c:pt>
                <c:pt idx="220">
                  <c:v>-167.03195999999997</c:v>
                </c:pt>
                <c:pt idx="221">
                  <c:v>-167.66841999999997</c:v>
                </c:pt>
                <c:pt idx="222">
                  <c:v>-168.30466999999999</c:v>
                </c:pt>
                <c:pt idx="223">
                  <c:v>-168.94093000000001</c:v>
                </c:pt>
                <c:pt idx="224">
                  <c:v>-169.57729</c:v>
                </c:pt>
                <c:pt idx="225">
                  <c:v>-170.21375</c:v>
                </c:pt>
                <c:pt idx="226">
                  <c:v>-170.85001</c:v>
                </c:pt>
                <c:pt idx="227">
                  <c:v>-171.48647</c:v>
                </c:pt>
                <c:pt idx="228">
                  <c:v>-172.12294</c:v>
                </c:pt>
                <c:pt idx="229">
                  <c:v>-172.75919999999999</c:v>
                </c:pt>
                <c:pt idx="230">
                  <c:v>-173.39556999999996</c:v>
                </c:pt>
                <c:pt idx="231">
                  <c:v>-174.03203999999999</c:v>
                </c:pt>
                <c:pt idx="232">
                  <c:v>-174.66831999999999</c:v>
                </c:pt>
                <c:pt idx="233">
                  <c:v>-175.30489</c:v>
                </c:pt>
                <c:pt idx="234">
                  <c:v>-175.94107000000002</c:v>
                </c:pt>
                <c:pt idx="235">
                  <c:v>-176.57754999999997</c:v>
                </c:pt>
                <c:pt idx="236">
                  <c:v>-177.21382</c:v>
                </c:pt>
                <c:pt idx="237">
                  <c:v>-177.85040999999998</c:v>
                </c:pt>
                <c:pt idx="238">
                  <c:v>-178.48668999999998</c:v>
                </c:pt>
                <c:pt idx="239">
                  <c:v>-179.12317999999999</c:v>
                </c:pt>
                <c:pt idx="240">
                  <c:v>-179.75945999999999</c:v>
                </c:pt>
                <c:pt idx="241">
                  <c:v>-180.39595</c:v>
                </c:pt>
                <c:pt idx="242">
                  <c:v>-181.03224</c:v>
                </c:pt>
                <c:pt idx="243">
                  <c:v>-181.66892999999999</c:v>
                </c:pt>
                <c:pt idx="244">
                  <c:v>-182.30522999999999</c:v>
                </c:pt>
                <c:pt idx="245">
                  <c:v>-182.94139000000001</c:v>
                </c:pt>
                <c:pt idx="246">
                  <c:v>-183.57503</c:v>
                </c:pt>
                <c:pt idx="247">
                  <c:v>-184.20868000000002</c:v>
                </c:pt>
                <c:pt idx="248">
                  <c:v>-184.84242</c:v>
                </c:pt>
                <c:pt idx="249">
                  <c:v>-185.47606999999999</c:v>
                </c:pt>
                <c:pt idx="250">
                  <c:v>-186.10971999999998</c:v>
                </c:pt>
                <c:pt idx="251">
                  <c:v>-186.74347</c:v>
                </c:pt>
                <c:pt idx="252">
                  <c:v>-187.37702999999999</c:v>
                </c:pt>
                <c:pt idx="253">
                  <c:v>-188.01078000000001</c:v>
                </c:pt>
                <c:pt idx="254">
                  <c:v>-188.64454000000001</c:v>
                </c:pt>
                <c:pt idx="255">
                  <c:v>-189.2782</c:v>
                </c:pt>
                <c:pt idx="256">
                  <c:v>-189.91195999999999</c:v>
                </c:pt>
                <c:pt idx="257">
                  <c:v>-190.54561999999999</c:v>
                </c:pt>
                <c:pt idx="258">
                  <c:v>-191.17928000000001</c:v>
                </c:pt>
                <c:pt idx="259">
                  <c:v>-191.81295</c:v>
                </c:pt>
                <c:pt idx="260">
                  <c:v>-192.44672</c:v>
                </c:pt>
                <c:pt idx="261">
                  <c:v>-193.08028999999999</c:v>
                </c:pt>
                <c:pt idx="262">
                  <c:v>-193.71406000000002</c:v>
                </c:pt>
                <c:pt idx="263">
                  <c:v>-194.34772999999998</c:v>
                </c:pt>
                <c:pt idx="264">
                  <c:v>-194.98151000000004</c:v>
                </c:pt>
                <c:pt idx="265">
                  <c:v>-195.61517999999998</c:v>
                </c:pt>
                <c:pt idx="266">
                  <c:v>-196.24886000000001</c:v>
                </c:pt>
                <c:pt idx="267">
                  <c:v>-196.88254000000001</c:v>
                </c:pt>
                <c:pt idx="268">
                  <c:v>-197.51632999999998</c:v>
                </c:pt>
                <c:pt idx="269">
                  <c:v>-198.14991000000001</c:v>
                </c:pt>
                <c:pt idx="270">
                  <c:v>-198.78370000000001</c:v>
                </c:pt>
                <c:pt idx="271">
                  <c:v>-199.41748999999999</c:v>
                </c:pt>
                <c:pt idx="272">
                  <c:v>-200.05117999999999</c:v>
                </c:pt>
                <c:pt idx="273">
                  <c:v>-200.68487000000002</c:v>
                </c:pt>
                <c:pt idx="274">
                  <c:v>-201.31865999999997</c:v>
                </c:pt>
                <c:pt idx="275">
                  <c:v>-201.95236000000003</c:v>
                </c:pt>
                <c:pt idx="276">
                  <c:v>-202.58616000000001</c:v>
                </c:pt>
                <c:pt idx="277">
                  <c:v>-203.21985000000001</c:v>
                </c:pt>
                <c:pt idx="278">
                  <c:v>-203.85366000000002</c:v>
                </c:pt>
                <c:pt idx="279">
                  <c:v>-204.48726000000002</c:v>
                </c:pt>
                <c:pt idx="280">
                  <c:v>-205.12106</c:v>
                </c:pt>
                <c:pt idx="281">
                  <c:v>-205.75467000000003</c:v>
                </c:pt>
                <c:pt idx="282">
                  <c:v>-206.38847999999999</c:v>
                </c:pt>
                <c:pt idx="283">
                  <c:v>-207.02219000000002</c:v>
                </c:pt>
                <c:pt idx="284">
                  <c:v>-207.65600000000001</c:v>
                </c:pt>
                <c:pt idx="285">
                  <c:v>-208.28971000000001</c:v>
                </c:pt>
                <c:pt idx="286">
                  <c:v>-208.92343</c:v>
                </c:pt>
                <c:pt idx="287">
                  <c:v>-209.55714999999998</c:v>
                </c:pt>
                <c:pt idx="288">
                  <c:v>-210.19086999999999</c:v>
                </c:pt>
                <c:pt idx="289">
                  <c:v>-210.82469000000003</c:v>
                </c:pt>
                <c:pt idx="290">
                  <c:v>-211.45850999999999</c:v>
                </c:pt>
                <c:pt idx="291">
                  <c:v>-212.09233999999998</c:v>
                </c:pt>
                <c:pt idx="292">
                  <c:v>-212.72606000000002</c:v>
                </c:pt>
                <c:pt idx="293">
                  <c:v>-213.35979000000003</c:v>
                </c:pt>
                <c:pt idx="294">
                  <c:v>-213.99361999999996</c:v>
                </c:pt>
                <c:pt idx="295">
                  <c:v>-214.62736000000001</c:v>
                </c:pt>
                <c:pt idx="296">
                  <c:v>-215.26119</c:v>
                </c:pt>
                <c:pt idx="297">
                  <c:v>-215.89502999999996</c:v>
                </c:pt>
                <c:pt idx="298">
                  <c:v>-216.52866</c:v>
                </c:pt>
                <c:pt idx="299">
                  <c:v>-217.16239999999999</c:v>
                </c:pt>
                <c:pt idx="300">
                  <c:v>-217.79624000000001</c:v>
                </c:pt>
                <c:pt idx="301">
                  <c:v>-218.42999000000003</c:v>
                </c:pt>
                <c:pt idx="302">
                  <c:v>-219.06383</c:v>
                </c:pt>
                <c:pt idx="303">
                  <c:v>-219.69758000000002</c:v>
                </c:pt>
                <c:pt idx="304">
                  <c:v>-220.33143000000001</c:v>
                </c:pt>
                <c:pt idx="305">
                  <c:v>-220.96518000000003</c:v>
                </c:pt>
                <c:pt idx="306">
                  <c:v>-221.59893</c:v>
                </c:pt>
                <c:pt idx="307">
                  <c:v>-222.23289</c:v>
                </c:pt>
                <c:pt idx="308">
                  <c:v>-222.86663999999999</c:v>
                </c:pt>
                <c:pt idx="309">
                  <c:v>-223.50029999999998</c:v>
                </c:pt>
                <c:pt idx="310">
                  <c:v>-224.13406000000001</c:v>
                </c:pt>
                <c:pt idx="311">
                  <c:v>-224.76782000000003</c:v>
                </c:pt>
                <c:pt idx="312">
                  <c:v>-225.40169</c:v>
                </c:pt>
                <c:pt idx="313">
                  <c:v>-226.03544999999997</c:v>
                </c:pt>
                <c:pt idx="314">
                  <c:v>-226.66922000000002</c:v>
                </c:pt>
                <c:pt idx="315">
                  <c:v>-227.30309000000003</c:v>
                </c:pt>
                <c:pt idx="316">
                  <c:v>-227.93686</c:v>
                </c:pt>
                <c:pt idx="317">
                  <c:v>-228.57073</c:v>
                </c:pt>
                <c:pt idx="318">
                  <c:v>-229.20450999999997</c:v>
                </c:pt>
                <c:pt idx="319">
                  <c:v>-229.83828</c:v>
                </c:pt>
                <c:pt idx="320">
                  <c:v>-230.47216</c:v>
                </c:pt>
                <c:pt idx="321">
                  <c:v>-231.10604000000001</c:v>
                </c:pt>
                <c:pt idx="322">
                  <c:v>-231.73982000000001</c:v>
                </c:pt>
                <c:pt idx="323">
                  <c:v>-232.37370999999999</c:v>
                </c:pt>
                <c:pt idx="324">
                  <c:v>-233.00749000000002</c:v>
                </c:pt>
                <c:pt idx="325">
                  <c:v>-233.64138</c:v>
                </c:pt>
                <c:pt idx="326">
                  <c:v>-234.27506999999997</c:v>
                </c:pt>
                <c:pt idx="327">
                  <c:v>-234.90895999999998</c:v>
                </c:pt>
                <c:pt idx="328">
                  <c:v>-235.54286000000002</c:v>
                </c:pt>
                <c:pt idx="329">
                  <c:v>-236.17654999999996</c:v>
                </c:pt>
                <c:pt idx="330">
                  <c:v>-236.81045</c:v>
                </c:pt>
                <c:pt idx="331">
                  <c:v>-237.44424999999998</c:v>
                </c:pt>
                <c:pt idx="332">
                  <c:v>-238.07825</c:v>
                </c:pt>
                <c:pt idx="333">
                  <c:v>-238.71215000000001</c:v>
                </c:pt>
                <c:pt idx="334">
                  <c:v>-239.34584999999998</c:v>
                </c:pt>
                <c:pt idx="335">
                  <c:v>-239.97965999999997</c:v>
                </c:pt>
                <c:pt idx="336">
                  <c:v>-240.61357000000001</c:v>
                </c:pt>
                <c:pt idx="337">
                  <c:v>-241.24737999999999</c:v>
                </c:pt>
                <c:pt idx="338">
                  <c:v>-241.88129000000001</c:v>
                </c:pt>
                <c:pt idx="339">
                  <c:v>-242.51510000000002</c:v>
                </c:pt>
                <c:pt idx="340">
                  <c:v>-243.14901999999995</c:v>
                </c:pt>
                <c:pt idx="341">
                  <c:v>-243.78283000000002</c:v>
                </c:pt>
                <c:pt idx="342">
                  <c:v>-244.41665</c:v>
                </c:pt>
                <c:pt idx="343">
                  <c:v>-245.05057000000002</c:v>
                </c:pt>
                <c:pt idx="344">
                  <c:v>-245.68450000000001</c:v>
                </c:pt>
                <c:pt idx="345">
                  <c:v>-246.31832</c:v>
                </c:pt>
                <c:pt idx="346">
                  <c:v>-246.95214999999999</c:v>
                </c:pt>
                <c:pt idx="347">
                  <c:v>-247.58587</c:v>
                </c:pt>
                <c:pt idx="348">
                  <c:v>-248.21989999999997</c:v>
                </c:pt>
                <c:pt idx="349">
                  <c:v>-248.85383999999999</c:v>
                </c:pt>
                <c:pt idx="350">
                  <c:v>-249.48766999999998</c:v>
                </c:pt>
                <c:pt idx="351">
                  <c:v>-250.12160000000003</c:v>
                </c:pt>
                <c:pt idx="352">
                  <c:v>-250.75543999999999</c:v>
                </c:pt>
                <c:pt idx="353">
                  <c:v>-251.38927999999999</c:v>
                </c:pt>
                <c:pt idx="354">
                  <c:v>-252.02312000000001</c:v>
                </c:pt>
                <c:pt idx="355">
                  <c:v>-252.65706</c:v>
                </c:pt>
                <c:pt idx="356">
                  <c:v>-253.29091</c:v>
                </c:pt>
                <c:pt idx="357">
                  <c:v>-253.92496</c:v>
                </c:pt>
                <c:pt idx="358">
                  <c:v>-254.55869999999999</c:v>
                </c:pt>
                <c:pt idx="359">
                  <c:v>-255.19265000000001</c:v>
                </c:pt>
                <c:pt idx="360">
                  <c:v>-255.82660999999999</c:v>
                </c:pt>
                <c:pt idx="361">
                  <c:v>-256.46055999999999</c:v>
                </c:pt>
                <c:pt idx="362">
                  <c:v>-257.09442000000001</c:v>
                </c:pt>
                <c:pt idx="363">
                  <c:v>-257.72826999999995</c:v>
                </c:pt>
                <c:pt idx="364">
                  <c:v>-258.36222999999995</c:v>
                </c:pt>
                <c:pt idx="365">
                  <c:v>-258.99608999999998</c:v>
                </c:pt>
                <c:pt idx="366">
                  <c:v>-259.63006000000001</c:v>
                </c:pt>
                <c:pt idx="367">
                  <c:v>-260.26402000000002</c:v>
                </c:pt>
                <c:pt idx="368">
                  <c:v>-260.89789000000002</c:v>
                </c:pt>
                <c:pt idx="369">
                  <c:v>-261.53165999999999</c:v>
                </c:pt>
                <c:pt idx="370">
                  <c:v>-262.16562999999996</c:v>
                </c:pt>
                <c:pt idx="371">
                  <c:v>-262.79865999999998</c:v>
                </c:pt>
                <c:pt idx="372">
                  <c:v>-263.43120999999996</c:v>
                </c:pt>
                <c:pt idx="373">
                  <c:v>-264.06367</c:v>
                </c:pt>
                <c:pt idx="374">
                  <c:v>-264.69632999999999</c:v>
                </c:pt>
                <c:pt idx="375">
                  <c:v>-265.32879000000003</c:v>
                </c:pt>
                <c:pt idx="376">
                  <c:v>-265.96125000000001</c:v>
                </c:pt>
                <c:pt idx="377">
                  <c:v>-266.59381999999999</c:v>
                </c:pt>
                <c:pt idx="378">
                  <c:v>-267.22638000000001</c:v>
                </c:pt>
                <c:pt idx="379">
                  <c:v>-267.85884999999996</c:v>
                </c:pt>
                <c:pt idx="380">
                  <c:v>-268.49151999999998</c:v>
                </c:pt>
                <c:pt idx="381">
                  <c:v>-269.12409000000002</c:v>
                </c:pt>
                <c:pt idx="382">
                  <c:v>-269.75666000000001</c:v>
                </c:pt>
                <c:pt idx="383">
                  <c:v>-270.38924000000003</c:v>
                </c:pt>
                <c:pt idx="384">
                  <c:v>-271.02181999999999</c:v>
                </c:pt>
                <c:pt idx="385">
                  <c:v>-271.65438999999998</c:v>
                </c:pt>
                <c:pt idx="386">
                  <c:v>-272.28688</c:v>
                </c:pt>
                <c:pt idx="387">
                  <c:v>-272.91955999999999</c:v>
                </c:pt>
                <c:pt idx="388">
                  <c:v>-273.55204000000003</c:v>
                </c:pt>
                <c:pt idx="389">
                  <c:v>-274.18463000000003</c:v>
                </c:pt>
                <c:pt idx="390">
                  <c:v>-274.81721999999996</c:v>
                </c:pt>
                <c:pt idx="391">
                  <c:v>-275.44961000000001</c:v>
                </c:pt>
                <c:pt idx="392">
                  <c:v>-276.08240000000001</c:v>
                </c:pt>
                <c:pt idx="393">
                  <c:v>-276.71488999999997</c:v>
                </c:pt>
                <c:pt idx="394">
                  <c:v>-277.34748999999999</c:v>
                </c:pt>
                <c:pt idx="395">
                  <c:v>-277.98008000000004</c:v>
                </c:pt>
                <c:pt idx="396">
                  <c:v>-278.61268000000001</c:v>
                </c:pt>
                <c:pt idx="397">
                  <c:v>-279.24527999999998</c:v>
                </c:pt>
                <c:pt idx="398">
                  <c:v>-279.87788999999998</c:v>
                </c:pt>
                <c:pt idx="399">
                  <c:v>-280.51038999999997</c:v>
                </c:pt>
                <c:pt idx="400">
                  <c:v>-281.14300000000003</c:v>
                </c:pt>
                <c:pt idx="401">
                  <c:v>-281.77561000000003</c:v>
                </c:pt>
                <c:pt idx="402">
                  <c:v>-282.40821999999997</c:v>
                </c:pt>
                <c:pt idx="403">
                  <c:v>-283.04073</c:v>
                </c:pt>
                <c:pt idx="404">
                  <c:v>-283.67334</c:v>
                </c:pt>
                <c:pt idx="405">
                  <c:v>-284.30606</c:v>
                </c:pt>
                <c:pt idx="406">
                  <c:v>-284.93856999999997</c:v>
                </c:pt>
                <c:pt idx="407">
                  <c:v>-285.57119</c:v>
                </c:pt>
                <c:pt idx="408">
                  <c:v>-286.20391000000001</c:v>
                </c:pt>
                <c:pt idx="409">
                  <c:v>-286.83643999999998</c:v>
                </c:pt>
                <c:pt idx="410">
                  <c:v>-287.46905999999996</c:v>
                </c:pt>
                <c:pt idx="411">
                  <c:v>-288.10168999999996</c:v>
                </c:pt>
                <c:pt idx="412">
                  <c:v>-288.73432000000003</c:v>
                </c:pt>
                <c:pt idx="413">
                  <c:v>-289.36675000000002</c:v>
                </c:pt>
                <c:pt idx="414">
                  <c:v>-289.99948000000001</c:v>
                </c:pt>
                <c:pt idx="415">
                  <c:v>-290.63211000000001</c:v>
                </c:pt>
                <c:pt idx="416">
                  <c:v>-291.26474999999999</c:v>
                </c:pt>
                <c:pt idx="417">
                  <c:v>-291.89738999999997</c:v>
                </c:pt>
                <c:pt idx="418">
                  <c:v>-292.53003000000001</c:v>
                </c:pt>
                <c:pt idx="419">
                  <c:v>-293.16266999999999</c:v>
                </c:pt>
                <c:pt idx="420">
                  <c:v>-293.79521</c:v>
                </c:pt>
                <c:pt idx="421">
                  <c:v>-294.42795000000001</c:v>
                </c:pt>
                <c:pt idx="422">
                  <c:v>-295.06060000000002</c:v>
                </c:pt>
                <c:pt idx="423">
                  <c:v>-295.69325000000003</c:v>
                </c:pt>
                <c:pt idx="424">
                  <c:v>-296.32589999999999</c:v>
                </c:pt>
                <c:pt idx="425">
                  <c:v>-296.95845000000003</c:v>
                </c:pt>
                <c:pt idx="426">
                  <c:v>-297.59111000000001</c:v>
                </c:pt>
                <c:pt idx="427">
                  <c:v>-298.22386</c:v>
                </c:pt>
                <c:pt idx="428">
                  <c:v>-298.85642000000001</c:v>
                </c:pt>
                <c:pt idx="429">
                  <c:v>-299.48908000000006</c:v>
                </c:pt>
                <c:pt idx="430">
                  <c:v>-300.12174000000005</c:v>
                </c:pt>
                <c:pt idx="431">
                  <c:v>-300.75439999999998</c:v>
                </c:pt>
                <c:pt idx="432">
                  <c:v>-301.38697000000002</c:v>
                </c:pt>
                <c:pt idx="433">
                  <c:v>-302.01974000000001</c:v>
                </c:pt>
                <c:pt idx="434">
                  <c:v>-302.65239999999994</c:v>
                </c:pt>
                <c:pt idx="435">
                  <c:v>-303.28507000000002</c:v>
                </c:pt>
                <c:pt idx="436">
                  <c:v>-303.91590000000002</c:v>
                </c:pt>
                <c:pt idx="437">
                  <c:v>-304.54616999999996</c:v>
                </c:pt>
                <c:pt idx="438">
                  <c:v>-305.17644999999999</c:v>
                </c:pt>
                <c:pt idx="439">
                  <c:v>-305.80671999999998</c:v>
                </c:pt>
                <c:pt idx="440">
                  <c:v>-306.43700000000001</c:v>
                </c:pt>
                <c:pt idx="441">
                  <c:v>-307.06718999999998</c:v>
                </c:pt>
                <c:pt idx="442">
                  <c:v>-307.69746999999995</c:v>
                </c:pt>
                <c:pt idx="443">
                  <c:v>-308.32776000000001</c:v>
                </c:pt>
                <c:pt idx="444">
                  <c:v>-308.95804000000004</c:v>
                </c:pt>
                <c:pt idx="445">
                  <c:v>-309.58823000000001</c:v>
                </c:pt>
                <c:pt idx="446">
                  <c:v>-310.21852999999999</c:v>
                </c:pt>
                <c:pt idx="447">
                  <c:v>-310.84890000000001</c:v>
                </c:pt>
                <c:pt idx="448">
                  <c:v>-311.47919999999999</c:v>
                </c:pt>
                <c:pt idx="449">
                  <c:v>-312.10930000000002</c:v>
                </c:pt>
                <c:pt idx="450">
                  <c:v>-312.7396</c:v>
                </c:pt>
                <c:pt idx="451">
                  <c:v>-313.36990000000003</c:v>
                </c:pt>
                <c:pt idx="452">
                  <c:v>-314.00020000000001</c:v>
                </c:pt>
                <c:pt idx="453">
                  <c:v>-314.63060000000002</c:v>
                </c:pt>
                <c:pt idx="454">
                  <c:v>-315.26099999999997</c:v>
                </c:pt>
                <c:pt idx="455">
                  <c:v>-315.89120000000003</c:v>
                </c:pt>
                <c:pt idx="456">
                  <c:v>-316.5215</c:v>
                </c:pt>
                <c:pt idx="457">
                  <c:v>-317.15170000000001</c:v>
                </c:pt>
                <c:pt idx="458">
                  <c:v>-317.78210000000001</c:v>
                </c:pt>
                <c:pt idx="459">
                  <c:v>-318.41239999999999</c:v>
                </c:pt>
                <c:pt idx="460">
                  <c:v>-319.04259999999999</c:v>
                </c:pt>
                <c:pt idx="461">
                  <c:v>-319.67290000000003</c:v>
                </c:pt>
                <c:pt idx="462">
                  <c:v>-320.30330000000004</c:v>
                </c:pt>
                <c:pt idx="463">
                  <c:v>-320.93260000000004</c:v>
                </c:pt>
                <c:pt idx="464">
                  <c:v>-321.56060000000002</c:v>
                </c:pt>
                <c:pt idx="465">
                  <c:v>-322.18889999999999</c:v>
                </c:pt>
                <c:pt idx="466">
                  <c:v>-322.81720000000001</c:v>
                </c:pt>
                <c:pt idx="467">
                  <c:v>-323.44540000000001</c:v>
                </c:pt>
                <c:pt idx="468">
                  <c:v>-324.0736</c:v>
                </c:pt>
                <c:pt idx="469">
                  <c:v>-324.70190000000002</c:v>
                </c:pt>
                <c:pt idx="470">
                  <c:v>-325.33010000000002</c:v>
                </c:pt>
                <c:pt idx="471">
                  <c:v>-325.9581</c:v>
                </c:pt>
                <c:pt idx="472">
                  <c:v>-326.5865</c:v>
                </c:pt>
                <c:pt idx="473">
                  <c:v>-327.21479999999997</c:v>
                </c:pt>
                <c:pt idx="474">
                  <c:v>-327.84309999999999</c:v>
                </c:pt>
                <c:pt idx="475">
                  <c:v>-328.47120000000001</c:v>
                </c:pt>
                <c:pt idx="476">
                  <c:v>-329.09949999999998</c:v>
                </c:pt>
                <c:pt idx="477">
                  <c:v>-329.72769999999997</c:v>
                </c:pt>
                <c:pt idx="478">
                  <c:v>-330.35590000000002</c:v>
                </c:pt>
                <c:pt idx="479">
                  <c:v>-330.98420000000004</c:v>
                </c:pt>
                <c:pt idx="480">
                  <c:v>-331.61250000000001</c:v>
                </c:pt>
                <c:pt idx="481">
                  <c:v>-332.2407</c:v>
                </c:pt>
                <c:pt idx="482">
                  <c:v>-332.86900000000003</c:v>
                </c:pt>
                <c:pt idx="483">
                  <c:v>-333.4973</c:v>
                </c:pt>
                <c:pt idx="484">
                  <c:v>-334.12550000000005</c:v>
                </c:pt>
                <c:pt idx="485">
                  <c:v>-334.75370000000004</c:v>
                </c:pt>
                <c:pt idx="486">
                  <c:v>-335.38200000000001</c:v>
                </c:pt>
                <c:pt idx="487">
                  <c:v>-336.01029999999997</c:v>
                </c:pt>
                <c:pt idx="488">
                  <c:v>-336.63850000000002</c:v>
                </c:pt>
                <c:pt idx="489">
                  <c:v>-337.26680000000005</c:v>
                </c:pt>
                <c:pt idx="490">
                  <c:v>-337.89520000000005</c:v>
                </c:pt>
                <c:pt idx="491">
                  <c:v>-338.52339999999998</c:v>
                </c:pt>
                <c:pt idx="492">
                  <c:v>-339.1515</c:v>
                </c:pt>
                <c:pt idx="493">
                  <c:v>-339.77910000000003</c:v>
                </c:pt>
                <c:pt idx="494">
                  <c:v>-340.40639999999996</c:v>
                </c:pt>
                <c:pt idx="495">
                  <c:v>-341.0335</c:v>
                </c:pt>
                <c:pt idx="496">
                  <c:v>-341.66070000000002</c:v>
                </c:pt>
                <c:pt idx="497">
                  <c:v>-342.28789999999998</c:v>
                </c:pt>
                <c:pt idx="498">
                  <c:v>-342.91500000000008</c:v>
                </c:pt>
                <c:pt idx="499">
                  <c:v>-343.54229999999995</c:v>
                </c:pt>
                <c:pt idx="500">
                  <c:v>-344.16949999999997</c:v>
                </c:pt>
                <c:pt idx="501">
                  <c:v>-344.79660000000001</c:v>
                </c:pt>
                <c:pt idx="502">
                  <c:v>-345.42309999999998</c:v>
                </c:pt>
                <c:pt idx="503">
                  <c:v>-346.04930000000002</c:v>
                </c:pt>
                <c:pt idx="504">
                  <c:v>-346.67570000000001</c:v>
                </c:pt>
                <c:pt idx="505">
                  <c:v>-347.3021</c:v>
                </c:pt>
                <c:pt idx="506">
                  <c:v>-347.92849999999999</c:v>
                </c:pt>
                <c:pt idx="507">
                  <c:v>-348.55469999999997</c:v>
                </c:pt>
                <c:pt idx="508">
                  <c:v>-349.18110000000001</c:v>
                </c:pt>
                <c:pt idx="509">
                  <c:v>-349.80740000000003</c:v>
                </c:pt>
                <c:pt idx="510">
                  <c:v>-350.43380000000002</c:v>
                </c:pt>
                <c:pt idx="511">
                  <c:v>-351.06009999999998</c:v>
                </c:pt>
                <c:pt idx="512">
                  <c:v>-351.68639999999999</c:v>
                </c:pt>
                <c:pt idx="513">
                  <c:v>-352.31279999999998</c:v>
                </c:pt>
                <c:pt idx="514">
                  <c:v>-352.9391</c:v>
                </c:pt>
                <c:pt idx="515">
                  <c:v>-353.56549999999999</c:v>
                </c:pt>
                <c:pt idx="516">
                  <c:v>-354.19169999999997</c:v>
                </c:pt>
                <c:pt idx="517">
                  <c:v>-354.81820000000005</c:v>
                </c:pt>
                <c:pt idx="518">
                  <c:v>-355.44449999999995</c:v>
                </c:pt>
                <c:pt idx="519">
                  <c:v>-356.07100000000003</c:v>
                </c:pt>
                <c:pt idx="520">
                  <c:v>-356.69730000000004</c:v>
                </c:pt>
                <c:pt idx="521">
                  <c:v>-357.32350000000002</c:v>
                </c:pt>
                <c:pt idx="522">
                  <c:v>-357.95</c:v>
                </c:pt>
                <c:pt idx="523">
                  <c:v>-358.5763</c:v>
                </c:pt>
                <c:pt idx="524">
                  <c:v>-359.20269999999999</c:v>
                </c:pt>
                <c:pt idx="525">
                  <c:v>-359.82899999999995</c:v>
                </c:pt>
                <c:pt idx="526">
                  <c:v>-360.45540000000005</c:v>
                </c:pt>
                <c:pt idx="527">
                  <c:v>-361.08179999999999</c:v>
                </c:pt>
                <c:pt idx="528">
                  <c:v>-361.70820000000003</c:v>
                </c:pt>
                <c:pt idx="529">
                  <c:v>-362.33460000000002</c:v>
                </c:pt>
                <c:pt idx="530">
                  <c:v>-362.96120000000002</c:v>
                </c:pt>
                <c:pt idx="531">
                  <c:v>-363.58729999999997</c:v>
                </c:pt>
                <c:pt idx="532">
                  <c:v>-364.21369999999996</c:v>
                </c:pt>
                <c:pt idx="533">
                  <c:v>-364.84010000000001</c:v>
                </c:pt>
                <c:pt idx="534">
                  <c:v>-365.46660000000003</c:v>
                </c:pt>
                <c:pt idx="535">
                  <c:v>-366.09289999999999</c:v>
                </c:pt>
                <c:pt idx="536">
                  <c:v>-366.71930000000003</c:v>
                </c:pt>
                <c:pt idx="537">
                  <c:v>-367.34580000000005</c:v>
                </c:pt>
                <c:pt idx="538">
                  <c:v>-367.97200000000004</c:v>
                </c:pt>
                <c:pt idx="539">
                  <c:v>-368.59839999999997</c:v>
                </c:pt>
                <c:pt idx="540">
                  <c:v>-369.22489999999999</c:v>
                </c:pt>
                <c:pt idx="541">
                  <c:v>-369.85110000000003</c:v>
                </c:pt>
                <c:pt idx="542">
                  <c:v>-370.4776</c:v>
                </c:pt>
                <c:pt idx="543">
                  <c:v>-371.096</c:v>
                </c:pt>
                <c:pt idx="544">
                  <c:v>-371.71129999999999</c:v>
                </c:pt>
                <c:pt idx="545">
                  <c:v>-372.32679999999999</c:v>
                </c:pt>
                <c:pt idx="546">
                  <c:v>-372.94209999999998</c:v>
                </c:pt>
                <c:pt idx="547">
                  <c:v>-373.55740000000003</c:v>
                </c:pt>
                <c:pt idx="548">
                  <c:v>-374.17290000000003</c:v>
                </c:pt>
                <c:pt idx="549">
                  <c:v>-374.78819999999996</c:v>
                </c:pt>
                <c:pt idx="550">
                  <c:v>-375.40359999999998</c:v>
                </c:pt>
                <c:pt idx="551">
                  <c:v>-376.01890000000003</c:v>
                </c:pt>
                <c:pt idx="552">
                  <c:v>-376.6343</c:v>
                </c:pt>
                <c:pt idx="553">
                  <c:v>-377.24950000000001</c:v>
                </c:pt>
                <c:pt idx="554">
                  <c:v>-377.86500000000001</c:v>
                </c:pt>
                <c:pt idx="555">
                  <c:v>-378.48040000000003</c:v>
                </c:pt>
                <c:pt idx="556">
                  <c:v>-379.09559999999999</c:v>
                </c:pt>
                <c:pt idx="557">
                  <c:v>-379.71100000000001</c:v>
                </c:pt>
                <c:pt idx="558">
                  <c:v>-380.32650000000001</c:v>
                </c:pt>
                <c:pt idx="559">
                  <c:v>-380.94200000000001</c:v>
                </c:pt>
                <c:pt idx="560">
                  <c:v>-381.55720000000002</c:v>
                </c:pt>
                <c:pt idx="561">
                  <c:v>-382.17259999999999</c:v>
                </c:pt>
                <c:pt idx="562">
                  <c:v>-382.78799999999995</c:v>
                </c:pt>
                <c:pt idx="563">
                  <c:v>-383.4033</c:v>
                </c:pt>
                <c:pt idx="564">
                  <c:v>-384.0188</c:v>
                </c:pt>
                <c:pt idx="565">
                  <c:v>-384.63420000000002</c:v>
                </c:pt>
                <c:pt idx="566">
                  <c:v>-385.23899999999998</c:v>
                </c:pt>
                <c:pt idx="567">
                  <c:v>-385.84280000000001</c:v>
                </c:pt>
                <c:pt idx="568">
                  <c:v>-386.44669999999996</c:v>
                </c:pt>
                <c:pt idx="569">
                  <c:v>-387.05069999999995</c:v>
                </c:pt>
                <c:pt idx="570">
                  <c:v>-387.65459999999996</c:v>
                </c:pt>
                <c:pt idx="571">
                  <c:v>-388.25840000000005</c:v>
                </c:pt>
                <c:pt idx="572">
                  <c:v>-388.86240000000004</c:v>
                </c:pt>
                <c:pt idx="573">
                  <c:v>-389.46629999999999</c:v>
                </c:pt>
                <c:pt idx="574">
                  <c:v>-390.07030000000003</c:v>
                </c:pt>
                <c:pt idx="575">
                  <c:v>-390.67430000000002</c:v>
                </c:pt>
                <c:pt idx="576">
                  <c:v>-391.27819999999997</c:v>
                </c:pt>
                <c:pt idx="577">
                  <c:v>-391.88210000000004</c:v>
                </c:pt>
                <c:pt idx="578">
                  <c:v>-392.48610000000002</c:v>
                </c:pt>
                <c:pt idx="579">
                  <c:v>-393.09009999999995</c:v>
                </c:pt>
                <c:pt idx="580">
                  <c:v>-393.69400000000002</c:v>
                </c:pt>
                <c:pt idx="581">
                  <c:v>-394.29799999999994</c:v>
                </c:pt>
                <c:pt idx="582">
                  <c:v>-394.90180000000004</c:v>
                </c:pt>
                <c:pt idx="583">
                  <c:v>-395.49209999999994</c:v>
                </c:pt>
                <c:pt idx="584">
                  <c:v>-396.0582</c:v>
                </c:pt>
                <c:pt idx="585">
                  <c:v>-396.62419999999997</c:v>
                </c:pt>
                <c:pt idx="586">
                  <c:v>-397.19030000000004</c:v>
                </c:pt>
                <c:pt idx="587">
                  <c:v>-397.75650000000002</c:v>
                </c:pt>
                <c:pt idx="588">
                  <c:v>-398.31889999999993</c:v>
                </c:pt>
                <c:pt idx="589">
                  <c:v>-398.83299999999997</c:v>
                </c:pt>
                <c:pt idx="590">
                  <c:v>-399.34710000000007</c:v>
                </c:pt>
                <c:pt idx="591">
                  <c:v>-399.86120000000005</c:v>
                </c:pt>
                <c:pt idx="592">
                  <c:v>-400.37520000000001</c:v>
                </c:pt>
                <c:pt idx="593">
                  <c:v>-400.88929999999999</c:v>
                </c:pt>
                <c:pt idx="594">
                  <c:v>-401.40350000000001</c:v>
                </c:pt>
                <c:pt idx="595">
                  <c:v>-401.91740000000004</c:v>
                </c:pt>
                <c:pt idx="596">
                  <c:v>-402.4316</c:v>
                </c:pt>
                <c:pt idx="597">
                  <c:v>-402.94569999999999</c:v>
                </c:pt>
                <c:pt idx="598">
                  <c:v>-403.45979999999997</c:v>
                </c:pt>
                <c:pt idx="599">
                  <c:v>-403.97389999999996</c:v>
                </c:pt>
                <c:pt idx="600">
                  <c:v>-404.48810000000003</c:v>
                </c:pt>
                <c:pt idx="601">
                  <c:v>-405.00179999999995</c:v>
                </c:pt>
                <c:pt idx="602">
                  <c:v>-405.51550000000003</c:v>
                </c:pt>
                <c:pt idx="603">
                  <c:v>-406.0292</c:v>
                </c:pt>
                <c:pt idx="604">
                  <c:v>-406.54309999999998</c:v>
                </c:pt>
                <c:pt idx="605">
                  <c:v>-407.05679999999995</c:v>
                </c:pt>
                <c:pt idx="606">
                  <c:v>-407.57050000000004</c:v>
                </c:pt>
                <c:pt idx="607">
                  <c:v>-408.08430000000004</c:v>
                </c:pt>
                <c:pt idx="608">
                  <c:v>-408.59799999999996</c:v>
                </c:pt>
                <c:pt idx="609">
                  <c:v>-409.11170000000004</c:v>
                </c:pt>
                <c:pt idx="610">
                  <c:v>-409.62560000000002</c:v>
                </c:pt>
                <c:pt idx="611">
                  <c:v>-410.13920000000002</c:v>
                </c:pt>
                <c:pt idx="612">
                  <c:v>-410.65309999999999</c:v>
                </c:pt>
                <c:pt idx="613">
                  <c:v>-411.16719999999998</c:v>
                </c:pt>
                <c:pt idx="614">
                  <c:v>-411.68010000000004</c:v>
                </c:pt>
                <c:pt idx="615">
                  <c:v>-412.19410000000005</c:v>
                </c:pt>
                <c:pt idx="616">
                  <c:v>-412.7079</c:v>
                </c:pt>
                <c:pt idx="617">
                  <c:v>-413.22189999999995</c:v>
                </c:pt>
                <c:pt idx="618">
                  <c:v>-413.73569999999995</c:v>
                </c:pt>
                <c:pt idx="619">
                  <c:v>-414.24959999999999</c:v>
                </c:pt>
                <c:pt idx="620">
                  <c:v>-414.76349999999996</c:v>
                </c:pt>
                <c:pt idx="621">
                  <c:v>-415.27729999999997</c:v>
                </c:pt>
                <c:pt idx="622">
                  <c:v>-415.79020000000003</c:v>
                </c:pt>
                <c:pt idx="623">
                  <c:v>-416.30419999999998</c:v>
                </c:pt>
                <c:pt idx="624">
                  <c:v>-416.81799999999998</c:v>
                </c:pt>
                <c:pt idx="625">
                  <c:v>-417.33199999999999</c:v>
                </c:pt>
                <c:pt idx="626">
                  <c:v>-417.83170000000001</c:v>
                </c:pt>
                <c:pt idx="627">
                  <c:v>-418.2747</c:v>
                </c:pt>
                <c:pt idx="628">
                  <c:v>-418.71769999999998</c:v>
                </c:pt>
                <c:pt idx="629">
                  <c:v>-419.16070000000002</c:v>
                </c:pt>
                <c:pt idx="630">
                  <c:v>-419.6037</c:v>
                </c:pt>
                <c:pt idx="631">
                  <c:v>-420.04679999999996</c:v>
                </c:pt>
                <c:pt idx="632">
                  <c:v>-420.48969999999997</c:v>
                </c:pt>
                <c:pt idx="633">
                  <c:v>-420.93269999999995</c:v>
                </c:pt>
                <c:pt idx="634">
                  <c:v>-421.37469999999996</c:v>
                </c:pt>
                <c:pt idx="635">
                  <c:v>-421.81180000000001</c:v>
                </c:pt>
                <c:pt idx="636">
                  <c:v>-422.24869999999999</c:v>
                </c:pt>
                <c:pt idx="637">
                  <c:v>-422.68580000000003</c:v>
                </c:pt>
                <c:pt idx="638">
                  <c:v>-423.12279999999998</c:v>
                </c:pt>
                <c:pt idx="639">
                  <c:v>-423.5598</c:v>
                </c:pt>
                <c:pt idx="640">
                  <c:v>-423.99700000000001</c:v>
                </c:pt>
                <c:pt idx="641">
                  <c:v>-424.43389999999999</c:v>
                </c:pt>
                <c:pt idx="642">
                  <c:v>-424.87049999999999</c:v>
                </c:pt>
                <c:pt idx="643">
                  <c:v>-425.30670000000003</c:v>
                </c:pt>
                <c:pt idx="644">
                  <c:v>-425.74279999999999</c:v>
                </c:pt>
                <c:pt idx="645">
                  <c:v>-426.17700000000002</c:v>
                </c:pt>
                <c:pt idx="646">
                  <c:v>-426.60600000000005</c:v>
                </c:pt>
                <c:pt idx="647">
                  <c:v>-427.03269999999998</c:v>
                </c:pt>
                <c:pt idx="648">
                  <c:v>-427.45929999999998</c:v>
                </c:pt>
                <c:pt idx="649">
                  <c:v>-427.88399999999996</c:v>
                </c:pt>
                <c:pt idx="650">
                  <c:v>-428.31050000000005</c:v>
                </c:pt>
                <c:pt idx="651">
                  <c:v>-428.7373</c:v>
                </c:pt>
                <c:pt idx="652">
                  <c:v>-429.16379999999998</c:v>
                </c:pt>
                <c:pt idx="653">
                  <c:v>-429.59049999999996</c:v>
                </c:pt>
                <c:pt idx="654">
                  <c:v>-430.01519999999994</c:v>
                </c:pt>
                <c:pt idx="655">
                  <c:v>-430.44170000000003</c:v>
                </c:pt>
                <c:pt idx="656">
                  <c:v>-430.86840000000001</c:v>
                </c:pt>
                <c:pt idx="657">
                  <c:v>-431.29499999999996</c:v>
                </c:pt>
                <c:pt idx="658">
                  <c:v>-431.71969999999999</c:v>
                </c:pt>
                <c:pt idx="659">
                  <c:v>-432.1463</c:v>
                </c:pt>
                <c:pt idx="660">
                  <c:v>-432.5729</c:v>
                </c:pt>
                <c:pt idx="661">
                  <c:v>-432.99970000000002</c:v>
                </c:pt>
                <c:pt idx="662">
                  <c:v>-433.42630000000003</c:v>
                </c:pt>
                <c:pt idx="663">
                  <c:v>-433.85090000000002</c:v>
                </c:pt>
                <c:pt idx="664">
                  <c:v>-434.27749999999997</c:v>
                </c:pt>
                <c:pt idx="665">
                  <c:v>-434.70419999999996</c:v>
                </c:pt>
                <c:pt idx="666">
                  <c:v>-435.13069999999999</c:v>
                </c:pt>
                <c:pt idx="667">
                  <c:v>-435.55250000000001</c:v>
                </c:pt>
                <c:pt idx="668">
                  <c:v>-435.97320000000002</c:v>
                </c:pt>
                <c:pt idx="669">
                  <c:v>-436.39390000000003</c:v>
                </c:pt>
                <c:pt idx="670">
                  <c:v>-436.81569999999999</c:v>
                </c:pt>
                <c:pt idx="671">
                  <c:v>-437.23739999999998</c:v>
                </c:pt>
                <c:pt idx="672">
                  <c:v>-437.64280000000002</c:v>
                </c:pt>
                <c:pt idx="673">
                  <c:v>-438.04700000000003</c:v>
                </c:pt>
                <c:pt idx="674">
                  <c:v>-438.45100000000002</c:v>
                </c:pt>
                <c:pt idx="675">
                  <c:v>-438.8562</c:v>
                </c:pt>
                <c:pt idx="676">
                  <c:v>-439.2604</c:v>
                </c:pt>
                <c:pt idx="677">
                  <c:v>-439.66319999999996</c:v>
                </c:pt>
                <c:pt idx="678">
                  <c:v>-440.06759999999997</c:v>
                </c:pt>
                <c:pt idx="679">
                  <c:v>-440.46999999999997</c:v>
                </c:pt>
                <c:pt idx="680">
                  <c:v>-440.87430000000001</c:v>
                </c:pt>
                <c:pt idx="681">
                  <c:v>-441.27650000000006</c:v>
                </c:pt>
                <c:pt idx="682">
                  <c:v>-441.67969999999997</c:v>
                </c:pt>
                <c:pt idx="683">
                  <c:v>-442.08280000000002</c:v>
                </c:pt>
                <c:pt idx="684">
                  <c:v>-442.48599999999999</c:v>
                </c:pt>
                <c:pt idx="685">
                  <c:v>-442.88909999999998</c:v>
                </c:pt>
                <c:pt idx="686">
                  <c:v>-443.29230000000001</c:v>
                </c:pt>
                <c:pt idx="687">
                  <c:v>-443.69639999999998</c:v>
                </c:pt>
                <c:pt idx="688">
                  <c:v>-444.09950000000003</c:v>
                </c:pt>
                <c:pt idx="689">
                  <c:v>-444.50279999999998</c:v>
                </c:pt>
                <c:pt idx="690">
                  <c:v>-444.9058</c:v>
                </c:pt>
                <c:pt idx="691">
                  <c:v>-445.30759999999998</c:v>
                </c:pt>
                <c:pt idx="692">
                  <c:v>-445.7072</c:v>
                </c:pt>
                <c:pt idx="693">
                  <c:v>-446.10579999999999</c:v>
                </c:pt>
                <c:pt idx="694">
                  <c:v>-446.49799999999999</c:v>
                </c:pt>
                <c:pt idx="695">
                  <c:v>-446.8802</c:v>
                </c:pt>
                <c:pt idx="696">
                  <c:v>-447.24279999999999</c:v>
                </c:pt>
                <c:pt idx="697">
                  <c:v>-447.60549999999995</c:v>
                </c:pt>
                <c:pt idx="698">
                  <c:v>-447.96710000000002</c:v>
                </c:pt>
                <c:pt idx="699">
                  <c:v>-448.32959999999997</c:v>
                </c:pt>
                <c:pt idx="700">
                  <c:v>-448.69219999999996</c:v>
                </c:pt>
                <c:pt idx="701">
                  <c:v>-449.05469999999997</c:v>
                </c:pt>
                <c:pt idx="702">
                  <c:v>-449.41829999999993</c:v>
                </c:pt>
                <c:pt idx="703">
                  <c:v>-449.78</c:v>
                </c:pt>
                <c:pt idx="704">
                  <c:v>-450.14249999999998</c:v>
                </c:pt>
                <c:pt idx="705">
                  <c:v>-450.50510000000003</c:v>
                </c:pt>
                <c:pt idx="706">
                  <c:v>-450.86759999999998</c:v>
                </c:pt>
                <c:pt idx="707">
                  <c:v>-451.23019999999997</c:v>
                </c:pt>
                <c:pt idx="708">
                  <c:v>-451.59280000000001</c:v>
                </c:pt>
                <c:pt idx="709">
                  <c:v>-451.9554</c:v>
                </c:pt>
                <c:pt idx="710">
                  <c:v>-452.31770000000006</c:v>
                </c:pt>
                <c:pt idx="711">
                  <c:v>-452.68009999999998</c:v>
                </c:pt>
                <c:pt idx="712">
                  <c:v>-453.03990000000005</c:v>
                </c:pt>
                <c:pt idx="713">
                  <c:v>-453.40099999999995</c:v>
                </c:pt>
                <c:pt idx="714">
                  <c:v>-453.76179999999999</c:v>
                </c:pt>
                <c:pt idx="715">
                  <c:v>-454.1216</c:v>
                </c:pt>
                <c:pt idx="716">
                  <c:v>-454.48259999999999</c:v>
                </c:pt>
                <c:pt idx="717">
                  <c:v>-454.8424</c:v>
                </c:pt>
                <c:pt idx="718">
                  <c:v>-455.20349999999996</c:v>
                </c:pt>
                <c:pt idx="719">
                  <c:v>-455.56529999999998</c:v>
                </c:pt>
                <c:pt idx="720">
                  <c:v>-455.92520000000002</c:v>
                </c:pt>
                <c:pt idx="721">
                  <c:v>-456.28600000000006</c:v>
                </c:pt>
                <c:pt idx="722">
                  <c:v>-456.64690000000002</c:v>
                </c:pt>
                <c:pt idx="723">
                  <c:v>-457.00680000000006</c:v>
                </c:pt>
                <c:pt idx="724">
                  <c:v>-457.36780000000005</c:v>
                </c:pt>
                <c:pt idx="725">
                  <c:v>-457.72770000000003</c:v>
                </c:pt>
                <c:pt idx="726">
                  <c:v>-458.08859999999999</c:v>
                </c:pt>
                <c:pt idx="727">
                  <c:v>-458.45050000000003</c:v>
                </c:pt>
                <c:pt idx="728">
                  <c:v>-458.81029999999998</c:v>
                </c:pt>
                <c:pt idx="729">
                  <c:v>-459.17110000000002</c:v>
                </c:pt>
                <c:pt idx="730">
                  <c:v>-459.53120000000001</c:v>
                </c:pt>
                <c:pt idx="731">
                  <c:v>-459.89200000000005</c:v>
                </c:pt>
                <c:pt idx="732">
                  <c:v>-460.25299999999999</c:v>
                </c:pt>
                <c:pt idx="733">
                  <c:v>-460.61279999999999</c:v>
                </c:pt>
                <c:pt idx="734">
                  <c:v>-460.97390000000001</c:v>
                </c:pt>
                <c:pt idx="735">
                  <c:v>-461.33190000000008</c:v>
                </c:pt>
                <c:pt idx="736">
                  <c:v>-461.68889999999999</c:v>
                </c:pt>
                <c:pt idx="737">
                  <c:v>-462.04359999999997</c:v>
                </c:pt>
                <c:pt idx="738">
                  <c:v>-462.39749999999998</c:v>
                </c:pt>
                <c:pt idx="739">
                  <c:v>-462.75220000000002</c:v>
                </c:pt>
                <c:pt idx="740">
                  <c:v>-463.10579999999999</c:v>
                </c:pt>
                <c:pt idx="741">
                  <c:v>-463.4606</c:v>
                </c:pt>
                <c:pt idx="742">
                  <c:v>-463.8143</c:v>
                </c:pt>
                <c:pt idx="743">
                  <c:v>-464.16899999999998</c:v>
                </c:pt>
                <c:pt idx="744">
                  <c:v>-464.52280000000002</c:v>
                </c:pt>
                <c:pt idx="745">
                  <c:v>-464.87849999999997</c:v>
                </c:pt>
                <c:pt idx="746">
                  <c:v>-465.23209999999995</c:v>
                </c:pt>
                <c:pt idx="747">
                  <c:v>-465.58690000000001</c:v>
                </c:pt>
                <c:pt idx="748">
                  <c:v>-465.94059999999996</c:v>
                </c:pt>
                <c:pt idx="749">
                  <c:v>-466.29540000000003</c:v>
                </c:pt>
                <c:pt idx="750">
                  <c:v>-466.64910000000003</c:v>
                </c:pt>
                <c:pt idx="751">
                  <c:v>-467.0016</c:v>
                </c:pt>
                <c:pt idx="752">
                  <c:v>-467.34609999999998</c:v>
                </c:pt>
                <c:pt idx="753">
                  <c:v>-467.68880000000001</c:v>
                </c:pt>
                <c:pt idx="754">
                  <c:v>-468.03340000000003</c:v>
                </c:pt>
                <c:pt idx="755">
                  <c:v>-468.37789999999995</c:v>
                </c:pt>
                <c:pt idx="756">
                  <c:v>-468.72160000000002</c:v>
                </c:pt>
                <c:pt idx="757">
                  <c:v>-469.06420000000003</c:v>
                </c:pt>
                <c:pt idx="758">
                  <c:v>-469.40770000000003</c:v>
                </c:pt>
                <c:pt idx="759">
                  <c:v>-469.75150000000002</c:v>
                </c:pt>
                <c:pt idx="760">
                  <c:v>-470.09410000000003</c:v>
                </c:pt>
                <c:pt idx="761">
                  <c:v>-470.43489999999997</c:v>
                </c:pt>
                <c:pt idx="762">
                  <c:v>-470.73649999999998</c:v>
                </c:pt>
                <c:pt idx="763">
                  <c:v>-471.0403</c:v>
                </c:pt>
                <c:pt idx="764">
                  <c:v>-471.34190000000001</c:v>
                </c:pt>
                <c:pt idx="765">
                  <c:v>-471.64449999999999</c:v>
                </c:pt>
                <c:pt idx="766">
                  <c:v>-471.94709999999998</c:v>
                </c:pt>
                <c:pt idx="767">
                  <c:v>-472.24590000000001</c:v>
                </c:pt>
                <c:pt idx="768">
                  <c:v>-472.53969999999998</c:v>
                </c:pt>
                <c:pt idx="769">
                  <c:v>-472.83350000000002</c:v>
                </c:pt>
                <c:pt idx="770">
                  <c:v>-473.12630000000001</c:v>
                </c:pt>
                <c:pt idx="771">
                  <c:v>-473.41500000000002</c:v>
                </c:pt>
                <c:pt idx="772">
                  <c:v>-473.69850000000008</c:v>
                </c:pt>
                <c:pt idx="773">
                  <c:v>-473.98099999999999</c:v>
                </c:pt>
                <c:pt idx="774">
                  <c:v>-474.26549999999997</c:v>
                </c:pt>
                <c:pt idx="775">
                  <c:v>-474.54900000000004</c:v>
                </c:pt>
                <c:pt idx="776">
                  <c:v>-474.83249999999998</c:v>
                </c:pt>
                <c:pt idx="777">
                  <c:v>-475.11490000000003</c:v>
                </c:pt>
                <c:pt idx="778">
                  <c:v>-475.39929999999998</c:v>
                </c:pt>
                <c:pt idx="779">
                  <c:v>-475.68279999999999</c:v>
                </c:pt>
                <c:pt idx="780">
                  <c:v>-475.96529999999996</c:v>
                </c:pt>
                <c:pt idx="781">
                  <c:v>-476.24979999999999</c:v>
                </c:pt>
                <c:pt idx="782">
                  <c:v>-476.5333</c:v>
                </c:pt>
                <c:pt idx="783">
                  <c:v>-476.8168</c:v>
                </c:pt>
                <c:pt idx="784">
                  <c:v>-477.0992</c:v>
                </c:pt>
                <c:pt idx="785">
                  <c:v>-477.3836</c:v>
                </c:pt>
                <c:pt idx="786">
                  <c:v>-477.66700000000003</c:v>
                </c:pt>
                <c:pt idx="787">
                  <c:v>-477.95050000000003</c:v>
                </c:pt>
                <c:pt idx="788">
                  <c:v>-478.23299999999995</c:v>
                </c:pt>
                <c:pt idx="789">
                  <c:v>-478.51749999999998</c:v>
                </c:pt>
                <c:pt idx="790">
                  <c:v>-478.80089999999996</c:v>
                </c:pt>
                <c:pt idx="791">
                  <c:v>-479.08429999999998</c:v>
                </c:pt>
                <c:pt idx="792">
                  <c:v>-479.36779999999999</c:v>
                </c:pt>
                <c:pt idx="793">
                  <c:v>-479.65130000000005</c:v>
                </c:pt>
                <c:pt idx="794">
                  <c:v>-479.93469999999996</c:v>
                </c:pt>
                <c:pt idx="795">
                  <c:v>-480.21819999999997</c:v>
                </c:pt>
                <c:pt idx="796">
                  <c:v>-480.50169999999997</c:v>
                </c:pt>
                <c:pt idx="797">
                  <c:v>-480.78509999999994</c:v>
                </c:pt>
                <c:pt idx="798">
                  <c:v>-481.06859999999995</c:v>
                </c:pt>
                <c:pt idx="799">
                  <c:v>-481.35310000000004</c:v>
                </c:pt>
                <c:pt idx="800">
                  <c:v>-481.63559999999995</c:v>
                </c:pt>
                <c:pt idx="801">
                  <c:v>-481.91899999999998</c:v>
                </c:pt>
                <c:pt idx="802">
                  <c:v>-482.20240000000001</c:v>
                </c:pt>
                <c:pt idx="803">
                  <c:v>-482.48580000000004</c:v>
                </c:pt>
                <c:pt idx="804">
                  <c:v>-482.76930000000004</c:v>
                </c:pt>
                <c:pt idx="805">
                  <c:v>-483.05289999999997</c:v>
                </c:pt>
                <c:pt idx="806">
                  <c:v>-483.33729999999997</c:v>
                </c:pt>
                <c:pt idx="807">
                  <c:v>-483.61969999999997</c:v>
                </c:pt>
                <c:pt idx="808">
                  <c:v>-483.90320000000003</c:v>
                </c:pt>
                <c:pt idx="809">
                  <c:v>-484.18649999999997</c:v>
                </c:pt>
                <c:pt idx="810">
                  <c:v>-484.47110000000004</c:v>
                </c:pt>
                <c:pt idx="811">
                  <c:v>-484.75349999999997</c:v>
                </c:pt>
                <c:pt idx="812">
                  <c:v>-485.03629999999998</c:v>
                </c:pt>
                <c:pt idx="813">
                  <c:v>-485.31869999999998</c:v>
                </c:pt>
                <c:pt idx="814">
                  <c:v>-485.60030000000006</c:v>
                </c:pt>
                <c:pt idx="815">
                  <c:v>-485.88190000000003</c:v>
                </c:pt>
                <c:pt idx="816">
                  <c:v>-486.16460000000001</c:v>
                </c:pt>
                <c:pt idx="817">
                  <c:v>-486.44610000000006</c:v>
                </c:pt>
                <c:pt idx="818">
                  <c:v>-486.7287</c:v>
                </c:pt>
                <c:pt idx="819">
                  <c:v>-487.01009999999997</c:v>
                </c:pt>
                <c:pt idx="820">
                  <c:v>-487.2921</c:v>
                </c:pt>
                <c:pt idx="821">
                  <c:v>-487.56709999999998</c:v>
                </c:pt>
                <c:pt idx="822">
                  <c:v>-487.83690000000001</c:v>
                </c:pt>
                <c:pt idx="823">
                  <c:v>-488.10540000000003</c:v>
                </c:pt>
                <c:pt idx="824">
                  <c:v>-488.37509999999997</c:v>
                </c:pt>
                <c:pt idx="825">
                  <c:v>-488.6447</c:v>
                </c:pt>
                <c:pt idx="826">
                  <c:v>-488.91340000000002</c:v>
                </c:pt>
                <c:pt idx="827">
                  <c:v>-489.18309999999997</c:v>
                </c:pt>
                <c:pt idx="828">
                  <c:v>-489.45270000000005</c:v>
                </c:pt>
                <c:pt idx="829">
                  <c:v>-489.72149999999993</c:v>
                </c:pt>
                <c:pt idx="830">
                  <c:v>-489.99109999999996</c:v>
                </c:pt>
                <c:pt idx="831">
                  <c:v>-490.25959999999998</c:v>
                </c:pt>
                <c:pt idx="832">
                  <c:v>-490.52319999999997</c:v>
                </c:pt>
                <c:pt idx="833">
                  <c:v>-490.7876</c:v>
                </c:pt>
                <c:pt idx="834">
                  <c:v>-491.05120000000005</c:v>
                </c:pt>
                <c:pt idx="835">
                  <c:v>-491.31470000000002</c:v>
                </c:pt>
                <c:pt idx="836">
                  <c:v>-491.57840000000004</c:v>
                </c:pt>
                <c:pt idx="837">
                  <c:v>-491.84080000000006</c:v>
                </c:pt>
                <c:pt idx="838">
                  <c:v>-492.10430000000002</c:v>
                </c:pt>
                <c:pt idx="839">
                  <c:v>-492.36790000000002</c:v>
                </c:pt>
                <c:pt idx="840">
                  <c:v>-492.63139999999999</c:v>
                </c:pt>
                <c:pt idx="841">
                  <c:v>-492.89490000000001</c:v>
                </c:pt>
                <c:pt idx="842">
                  <c:v>-493.15770000000003</c:v>
                </c:pt>
                <c:pt idx="843">
                  <c:v>-493.40870000000001</c:v>
                </c:pt>
                <c:pt idx="844">
                  <c:v>-493.65989999999994</c:v>
                </c:pt>
                <c:pt idx="845">
                  <c:v>-493.91130000000004</c:v>
                </c:pt>
                <c:pt idx="846">
                  <c:v>-494.16230000000007</c:v>
                </c:pt>
                <c:pt idx="847">
                  <c:v>-494.4135</c:v>
                </c:pt>
                <c:pt idx="848">
                  <c:v>-494.66469999999998</c:v>
                </c:pt>
                <c:pt idx="849">
                  <c:v>-494.91580000000005</c:v>
                </c:pt>
                <c:pt idx="850">
                  <c:v>-495.1669</c:v>
                </c:pt>
                <c:pt idx="851">
                  <c:v>-495.41820000000001</c:v>
                </c:pt>
                <c:pt idx="852">
                  <c:v>-495.66919999999999</c:v>
                </c:pt>
                <c:pt idx="853">
                  <c:v>-495.92040000000009</c:v>
                </c:pt>
                <c:pt idx="854">
                  <c:v>-496.17160000000007</c:v>
                </c:pt>
                <c:pt idx="855">
                  <c:v>-496.42259999999993</c:v>
                </c:pt>
                <c:pt idx="856">
                  <c:v>-496.6739</c:v>
                </c:pt>
                <c:pt idx="857">
                  <c:v>-496.92500000000007</c:v>
                </c:pt>
                <c:pt idx="858">
                  <c:v>-497.17520000000002</c:v>
                </c:pt>
                <c:pt idx="859">
                  <c:v>-497.42629999999997</c:v>
                </c:pt>
                <c:pt idx="860">
                  <c:v>-497.67740000000003</c:v>
                </c:pt>
                <c:pt idx="861">
                  <c:v>-497.92859999999996</c:v>
                </c:pt>
                <c:pt idx="862">
                  <c:v>-498.1798</c:v>
                </c:pt>
                <c:pt idx="863">
                  <c:v>-498.43089999999995</c:v>
                </c:pt>
                <c:pt idx="864">
                  <c:v>-498.68199999999996</c:v>
                </c:pt>
                <c:pt idx="865">
                  <c:v>-498.9332</c:v>
                </c:pt>
                <c:pt idx="866">
                  <c:v>-499.18330000000003</c:v>
                </c:pt>
                <c:pt idx="867">
                  <c:v>-499.43460000000005</c:v>
                </c:pt>
                <c:pt idx="868">
                  <c:v>-499.68559999999997</c:v>
                </c:pt>
                <c:pt idx="869">
                  <c:v>-499.93689999999998</c:v>
                </c:pt>
                <c:pt idx="870">
                  <c:v>-500.18790000000001</c:v>
                </c:pt>
                <c:pt idx="871">
                  <c:v>-500.4391</c:v>
                </c:pt>
                <c:pt idx="872">
                  <c:v>-500.69029999999992</c:v>
                </c:pt>
                <c:pt idx="873">
                  <c:v>-500.94139999999999</c:v>
                </c:pt>
                <c:pt idx="874">
                  <c:v>-501.19250000000005</c:v>
                </c:pt>
                <c:pt idx="875">
                  <c:v>-501.44359999999995</c:v>
                </c:pt>
                <c:pt idx="876">
                  <c:v>-501.69469999999995</c:v>
                </c:pt>
                <c:pt idx="877">
                  <c:v>-501.94589999999999</c:v>
                </c:pt>
                <c:pt idx="878">
                  <c:v>-502.19699999999995</c:v>
                </c:pt>
                <c:pt idx="879">
                  <c:v>-502.44820000000004</c:v>
                </c:pt>
                <c:pt idx="880">
                  <c:v>-502.69929999999999</c:v>
                </c:pt>
                <c:pt idx="881">
                  <c:v>-502.95049999999998</c:v>
                </c:pt>
                <c:pt idx="882">
                  <c:v>-503.20170000000002</c:v>
                </c:pt>
                <c:pt idx="883">
                  <c:v>-503.45270000000005</c:v>
                </c:pt>
                <c:pt idx="884">
                  <c:v>-503.70349999999996</c:v>
                </c:pt>
                <c:pt idx="885">
                  <c:v>-503.95330000000001</c:v>
                </c:pt>
                <c:pt idx="886">
                  <c:v>-504.20410000000004</c:v>
                </c:pt>
                <c:pt idx="887">
                  <c:v>-504.45480000000003</c:v>
                </c:pt>
                <c:pt idx="888">
                  <c:v>-504.70559999999995</c:v>
                </c:pt>
                <c:pt idx="889">
                  <c:v>-504.95639999999997</c:v>
                </c:pt>
                <c:pt idx="890">
                  <c:v>-505.20619999999997</c:v>
                </c:pt>
                <c:pt idx="891">
                  <c:v>-505.45799999999997</c:v>
                </c:pt>
                <c:pt idx="892">
                  <c:v>-505.7088</c:v>
                </c:pt>
                <c:pt idx="893">
                  <c:v>-505.95960000000002</c:v>
                </c:pt>
                <c:pt idx="894">
                  <c:v>-506.21030000000002</c:v>
                </c:pt>
                <c:pt idx="895">
                  <c:v>-506.46100000000001</c:v>
                </c:pt>
                <c:pt idx="896">
                  <c:v>-506.71079999999995</c:v>
                </c:pt>
                <c:pt idx="897">
                  <c:v>-506.96159999999998</c:v>
                </c:pt>
                <c:pt idx="898">
                  <c:v>-507.2124</c:v>
                </c:pt>
                <c:pt idx="899">
                  <c:v>-507.4633</c:v>
                </c:pt>
                <c:pt idx="900">
                  <c:v>-507.71389999999997</c:v>
                </c:pt>
                <c:pt idx="901">
                  <c:v>-507.96360000000004</c:v>
                </c:pt>
                <c:pt idx="902">
                  <c:v>-508.21410000000003</c:v>
                </c:pt>
                <c:pt idx="903">
                  <c:v>-508.46450000000004</c:v>
                </c:pt>
                <c:pt idx="904">
                  <c:v>-508.714</c:v>
                </c:pt>
                <c:pt idx="905">
                  <c:v>-508.96349999999995</c:v>
                </c:pt>
                <c:pt idx="906">
                  <c:v>-509.214</c:v>
                </c:pt>
                <c:pt idx="907">
                  <c:v>-509.46430000000004</c:v>
                </c:pt>
                <c:pt idx="908">
                  <c:v>-509.71370000000002</c:v>
                </c:pt>
                <c:pt idx="909">
                  <c:v>-509.96420000000001</c:v>
                </c:pt>
                <c:pt idx="910">
                  <c:v>-510.21469999999999</c:v>
                </c:pt>
                <c:pt idx="911">
                  <c:v>-510.46500000000003</c:v>
                </c:pt>
                <c:pt idx="912">
                  <c:v>-510.71420000000001</c:v>
                </c:pt>
                <c:pt idx="913">
                  <c:v>-510.96449999999999</c:v>
                </c:pt>
                <c:pt idx="914">
                  <c:v>-511.21569999999997</c:v>
                </c:pt>
                <c:pt idx="915">
                  <c:v>-511.46409999999997</c:v>
                </c:pt>
                <c:pt idx="916">
                  <c:v>-511.71430000000004</c:v>
                </c:pt>
                <c:pt idx="917">
                  <c:v>-511.96449999999993</c:v>
                </c:pt>
                <c:pt idx="918">
                  <c:v>-512.21479999999997</c:v>
                </c:pt>
                <c:pt idx="919">
                  <c:v>-512.46500000000003</c:v>
                </c:pt>
                <c:pt idx="920">
                  <c:v>-512.71529999999996</c:v>
                </c:pt>
                <c:pt idx="921">
                  <c:v>-512.96559999999999</c:v>
                </c:pt>
                <c:pt idx="922">
                  <c:v>-513.21469999999999</c:v>
                </c:pt>
                <c:pt idx="923">
                  <c:v>-513.46370000000002</c:v>
                </c:pt>
                <c:pt idx="924">
                  <c:v>-513.71389999999997</c:v>
                </c:pt>
                <c:pt idx="925">
                  <c:v>-513.96379999999999</c:v>
                </c:pt>
                <c:pt idx="926">
                  <c:v>-514.21379999999999</c:v>
                </c:pt>
                <c:pt idx="927">
                  <c:v>-514.46299999999997</c:v>
                </c:pt>
                <c:pt idx="928">
                  <c:v>-514.71199999999999</c:v>
                </c:pt>
                <c:pt idx="929">
                  <c:v>-514.96209999999996</c:v>
                </c:pt>
                <c:pt idx="930">
                  <c:v>-515.21109999999999</c:v>
                </c:pt>
                <c:pt idx="931">
                  <c:v>-515.46140000000003</c:v>
                </c:pt>
                <c:pt idx="932">
                  <c:v>-515.70960000000002</c:v>
                </c:pt>
                <c:pt idx="933">
                  <c:v>-515.9588</c:v>
                </c:pt>
                <c:pt idx="934">
                  <c:v>-516.20799999999997</c:v>
                </c:pt>
                <c:pt idx="935">
                  <c:v>-516.45720000000006</c:v>
                </c:pt>
                <c:pt idx="936">
                  <c:v>-516.70650000000001</c:v>
                </c:pt>
                <c:pt idx="937">
                  <c:v>-516.9556</c:v>
                </c:pt>
                <c:pt idx="938">
                  <c:v>-517.20489999999995</c:v>
                </c:pt>
                <c:pt idx="939">
                  <c:v>-517.45299999999997</c:v>
                </c:pt>
                <c:pt idx="940">
                  <c:v>-517.70330000000001</c:v>
                </c:pt>
                <c:pt idx="941">
                  <c:v>-517.95260000000007</c:v>
                </c:pt>
                <c:pt idx="942">
                  <c:v>-518.20069999999998</c:v>
                </c:pt>
                <c:pt idx="943">
                  <c:v>-518.45079999999996</c:v>
                </c:pt>
                <c:pt idx="944">
                  <c:v>-518.69880000000001</c:v>
                </c:pt>
                <c:pt idx="945">
                  <c:v>-518.94770000000005</c:v>
                </c:pt>
                <c:pt idx="946">
                  <c:v>-519.19679999999994</c:v>
                </c:pt>
                <c:pt idx="947">
                  <c:v>-519.44590000000005</c:v>
                </c:pt>
                <c:pt idx="948">
                  <c:v>-519.69389999999999</c:v>
                </c:pt>
                <c:pt idx="949">
                  <c:v>-519.94290000000001</c:v>
                </c:pt>
                <c:pt idx="950">
                  <c:v>-520.19189999999992</c:v>
                </c:pt>
                <c:pt idx="951">
                  <c:v>-520.44100000000003</c:v>
                </c:pt>
                <c:pt idx="952">
                  <c:v>-520.68049999999994</c:v>
                </c:pt>
                <c:pt idx="953">
                  <c:v>-520.90549999999996</c:v>
                </c:pt>
                <c:pt idx="954">
                  <c:v>-521.13049999999998</c:v>
                </c:pt>
                <c:pt idx="955">
                  <c:v>-521.35559999999998</c:v>
                </c:pt>
                <c:pt idx="956">
                  <c:v>-521.57839999999999</c:v>
                </c:pt>
                <c:pt idx="957">
                  <c:v>-521.80449999999996</c:v>
                </c:pt>
                <c:pt idx="958">
                  <c:v>-522.02940000000001</c:v>
                </c:pt>
                <c:pt idx="959">
                  <c:v>-522.25350000000003</c:v>
                </c:pt>
                <c:pt idx="960">
                  <c:v>-522.47849999999994</c:v>
                </c:pt>
                <c:pt idx="961">
                  <c:v>-522.70249999999999</c:v>
                </c:pt>
                <c:pt idx="962">
                  <c:v>-522.92849999999999</c:v>
                </c:pt>
                <c:pt idx="963">
                  <c:v>-523.15249999999992</c:v>
                </c:pt>
                <c:pt idx="964">
                  <c:v>-523.37739999999997</c:v>
                </c:pt>
                <c:pt idx="965">
                  <c:v>-523.60239999999999</c:v>
                </c:pt>
                <c:pt idx="966">
                  <c:v>-523.82539999999995</c:v>
                </c:pt>
                <c:pt idx="967">
                  <c:v>-524.05150000000003</c:v>
                </c:pt>
                <c:pt idx="968">
                  <c:v>-524.27639999999997</c:v>
                </c:pt>
                <c:pt idx="969">
                  <c:v>-524.5014000000001</c:v>
                </c:pt>
                <c:pt idx="970">
                  <c:v>-524.72540000000004</c:v>
                </c:pt>
                <c:pt idx="971">
                  <c:v>-524.95039999999995</c:v>
                </c:pt>
                <c:pt idx="972">
                  <c:v>-525.17539999999997</c:v>
                </c:pt>
                <c:pt idx="973">
                  <c:v>-525.39940000000001</c:v>
                </c:pt>
                <c:pt idx="974">
                  <c:v>-525.62439999999992</c:v>
                </c:pt>
                <c:pt idx="975">
                  <c:v>-525.84939999999995</c:v>
                </c:pt>
                <c:pt idx="976">
                  <c:v>-526.07439999999997</c:v>
                </c:pt>
                <c:pt idx="977">
                  <c:v>-526.29840000000002</c:v>
                </c:pt>
                <c:pt idx="978">
                  <c:v>-526.52329999999995</c:v>
                </c:pt>
                <c:pt idx="979">
                  <c:v>-526.74839999999995</c:v>
                </c:pt>
                <c:pt idx="980">
                  <c:v>-526.97330000000011</c:v>
                </c:pt>
                <c:pt idx="981">
                  <c:v>-527.19839999999999</c:v>
                </c:pt>
                <c:pt idx="982">
                  <c:v>-527.42230000000006</c:v>
                </c:pt>
                <c:pt idx="983">
                  <c:v>-527.64739999999995</c:v>
                </c:pt>
                <c:pt idx="984">
                  <c:v>-527.87130000000002</c:v>
                </c:pt>
                <c:pt idx="985">
                  <c:v>-528.09730000000002</c:v>
                </c:pt>
                <c:pt idx="986">
                  <c:v>-528.32229999999993</c:v>
                </c:pt>
                <c:pt idx="987">
                  <c:v>-528.5453</c:v>
                </c:pt>
                <c:pt idx="988">
                  <c:v>-528.76990000000001</c:v>
                </c:pt>
                <c:pt idx="989">
                  <c:v>-528.99469999999997</c:v>
                </c:pt>
                <c:pt idx="990">
                  <c:v>-529.21720000000005</c:v>
                </c:pt>
                <c:pt idx="991">
                  <c:v>-529.44200000000001</c:v>
                </c:pt>
                <c:pt idx="992">
                  <c:v>-529.66460000000006</c:v>
                </c:pt>
                <c:pt idx="993">
                  <c:v>-529.88940000000002</c:v>
                </c:pt>
                <c:pt idx="994">
                  <c:v>-530.11400000000003</c:v>
                </c:pt>
                <c:pt idx="995">
                  <c:v>-530.33680000000004</c:v>
                </c:pt>
                <c:pt idx="996">
                  <c:v>-530.56119999999999</c:v>
                </c:pt>
                <c:pt idx="997">
                  <c:v>-530.78430000000003</c:v>
                </c:pt>
                <c:pt idx="998">
                  <c:v>-531.00760000000014</c:v>
                </c:pt>
                <c:pt idx="999">
                  <c:v>-531.2319</c:v>
                </c:pt>
                <c:pt idx="1000">
                  <c:v>-531.45510000000002</c:v>
                </c:pt>
                <c:pt idx="1001">
                  <c:v>-531.67930000000001</c:v>
                </c:pt>
                <c:pt idx="1002">
                  <c:v>-531.90170000000001</c:v>
                </c:pt>
                <c:pt idx="1003">
                  <c:v>-532.1268</c:v>
                </c:pt>
                <c:pt idx="1004">
                  <c:v>-532.3501</c:v>
                </c:pt>
                <c:pt idx="1005">
                  <c:v>-532.57240000000002</c:v>
                </c:pt>
                <c:pt idx="1006">
                  <c:v>-532.7974999999999</c:v>
                </c:pt>
                <c:pt idx="1007">
                  <c:v>-533.01980000000003</c:v>
                </c:pt>
                <c:pt idx="1008">
                  <c:v>-533.2441</c:v>
                </c:pt>
                <c:pt idx="1009">
                  <c:v>-533.4674</c:v>
                </c:pt>
                <c:pt idx="1010">
                  <c:v>-533.69049999999993</c:v>
                </c:pt>
                <c:pt idx="1011">
                  <c:v>-533.91480000000001</c:v>
                </c:pt>
                <c:pt idx="1012">
                  <c:v>-534.13810000000001</c:v>
                </c:pt>
                <c:pt idx="1013">
                  <c:v>-534.36239999999998</c:v>
                </c:pt>
                <c:pt idx="1014">
                  <c:v>-534.58449999999993</c:v>
                </c:pt>
                <c:pt idx="1015">
                  <c:v>-534.8098</c:v>
                </c:pt>
                <c:pt idx="1016">
                  <c:v>-535.03309999999999</c:v>
                </c:pt>
                <c:pt idx="1017">
                  <c:v>-535.25529999999992</c:v>
                </c:pt>
                <c:pt idx="1018">
                  <c:v>-535.48050000000001</c:v>
                </c:pt>
                <c:pt idx="1019">
                  <c:v>-535.70269999999994</c:v>
                </c:pt>
                <c:pt idx="1020">
                  <c:v>-535.9271</c:v>
                </c:pt>
                <c:pt idx="1021">
                  <c:v>-536.15129999999999</c:v>
                </c:pt>
                <c:pt idx="1022">
                  <c:v>-536.37350000000004</c:v>
                </c:pt>
                <c:pt idx="1023">
                  <c:v>-536.59770000000003</c:v>
                </c:pt>
                <c:pt idx="1024">
                  <c:v>-536.82100000000003</c:v>
                </c:pt>
                <c:pt idx="1025">
                  <c:v>-537.0453</c:v>
                </c:pt>
                <c:pt idx="1026">
                  <c:v>-537.26850000000002</c:v>
                </c:pt>
                <c:pt idx="1027">
                  <c:v>-537.49279999999999</c:v>
                </c:pt>
                <c:pt idx="1028">
                  <c:v>-537.71590000000003</c:v>
                </c:pt>
                <c:pt idx="1029">
                  <c:v>-537.93830000000003</c:v>
                </c:pt>
                <c:pt idx="1030">
                  <c:v>-538.1635</c:v>
                </c:pt>
                <c:pt idx="1031">
                  <c:v>-538.38670000000002</c:v>
                </c:pt>
                <c:pt idx="1032">
                  <c:v>-538.61</c:v>
                </c:pt>
                <c:pt idx="1033">
                  <c:v>-538.83420000000001</c:v>
                </c:pt>
                <c:pt idx="1034">
                  <c:v>-539.05740000000003</c:v>
                </c:pt>
                <c:pt idx="1035">
                  <c:v>-539.28070000000002</c:v>
                </c:pt>
                <c:pt idx="1036">
                  <c:v>-539.50490000000002</c:v>
                </c:pt>
                <c:pt idx="1037">
                  <c:v>-539.72820000000002</c:v>
                </c:pt>
                <c:pt idx="1038">
                  <c:v>-539.95140000000004</c:v>
                </c:pt>
                <c:pt idx="1039">
                  <c:v>-540.17559999999992</c:v>
                </c:pt>
                <c:pt idx="1040">
                  <c:v>-540.399</c:v>
                </c:pt>
                <c:pt idx="1041">
                  <c:v>-540.62220000000002</c:v>
                </c:pt>
                <c:pt idx="1042">
                  <c:v>-540.84640000000002</c:v>
                </c:pt>
                <c:pt idx="1043">
                  <c:v>-541.06970000000001</c:v>
                </c:pt>
                <c:pt idx="1044">
                  <c:v>-541.29269999999997</c:v>
                </c:pt>
                <c:pt idx="1045">
                  <c:v>-541.51690000000008</c:v>
                </c:pt>
                <c:pt idx="1046">
                  <c:v>-541.74</c:v>
                </c:pt>
                <c:pt idx="1047">
                  <c:v>-541.96319999999992</c:v>
                </c:pt>
                <c:pt idx="1048">
                  <c:v>-542.18629999999996</c:v>
                </c:pt>
                <c:pt idx="1049">
                  <c:v>-542.40949999999998</c:v>
                </c:pt>
                <c:pt idx="1050">
                  <c:v>-542.6336</c:v>
                </c:pt>
                <c:pt idx="1051">
                  <c:v>-542.85580000000004</c:v>
                </c:pt>
                <c:pt idx="1052">
                  <c:v>-543.0788</c:v>
                </c:pt>
                <c:pt idx="1053">
                  <c:v>-543.303</c:v>
                </c:pt>
                <c:pt idx="1054">
                  <c:v>-543.52610000000004</c:v>
                </c:pt>
                <c:pt idx="1055">
                  <c:v>-543.74810000000002</c:v>
                </c:pt>
                <c:pt idx="1056">
                  <c:v>-543.97230000000002</c:v>
                </c:pt>
                <c:pt idx="1057">
                  <c:v>-544.19539999999995</c:v>
                </c:pt>
                <c:pt idx="1058">
                  <c:v>-544.41849999999999</c:v>
                </c:pt>
                <c:pt idx="1059">
                  <c:v>-544.64150000000006</c:v>
                </c:pt>
                <c:pt idx="1060">
                  <c:v>-544.8646</c:v>
                </c:pt>
                <c:pt idx="1061">
                  <c:v>-545.08769999999993</c:v>
                </c:pt>
                <c:pt idx="1062">
                  <c:v>-545.31179999999995</c:v>
                </c:pt>
                <c:pt idx="1063">
                  <c:v>-545.53390000000002</c:v>
                </c:pt>
                <c:pt idx="1064">
                  <c:v>-545.75700000000006</c:v>
                </c:pt>
                <c:pt idx="1065">
                  <c:v>-545.98099999999999</c:v>
                </c:pt>
                <c:pt idx="1066">
                  <c:v>-546.20400000000006</c:v>
                </c:pt>
                <c:pt idx="1067">
                  <c:v>-546.42619999999999</c:v>
                </c:pt>
                <c:pt idx="1068">
                  <c:v>-546.65030000000002</c:v>
                </c:pt>
                <c:pt idx="1069">
                  <c:v>-546.87339999999995</c:v>
                </c:pt>
                <c:pt idx="1070">
                  <c:v>-547.09649999999999</c:v>
                </c:pt>
                <c:pt idx="1071">
                  <c:v>-547.31950000000006</c:v>
                </c:pt>
                <c:pt idx="1072">
                  <c:v>-547.54259999999999</c:v>
                </c:pt>
                <c:pt idx="1073">
                  <c:v>-547.76569999999992</c:v>
                </c:pt>
                <c:pt idx="1074">
                  <c:v>-547.98990000000003</c:v>
                </c:pt>
                <c:pt idx="1075">
                  <c:v>-548.21190000000001</c:v>
                </c:pt>
                <c:pt idx="1076">
                  <c:v>-548.43489999999997</c:v>
                </c:pt>
                <c:pt idx="1077">
                  <c:v>-548.65800000000002</c:v>
                </c:pt>
                <c:pt idx="1078">
                  <c:v>-548.88210000000004</c:v>
                </c:pt>
                <c:pt idx="1079">
                  <c:v>-549.10410000000002</c:v>
                </c:pt>
                <c:pt idx="1080">
                  <c:v>-549.32820000000004</c:v>
                </c:pt>
                <c:pt idx="1081">
                  <c:v>-549.55029999999999</c:v>
                </c:pt>
                <c:pt idx="1082">
                  <c:v>-549.77440000000001</c:v>
                </c:pt>
                <c:pt idx="1083">
                  <c:v>-549.99749999999995</c:v>
                </c:pt>
                <c:pt idx="1084">
                  <c:v>-550.22059999999999</c:v>
                </c:pt>
                <c:pt idx="1085">
                  <c:v>-550.44269999999995</c:v>
                </c:pt>
                <c:pt idx="1086">
                  <c:v>-550.66780000000006</c:v>
                </c:pt>
                <c:pt idx="1087">
                  <c:v>-550.88980000000004</c:v>
                </c:pt>
                <c:pt idx="1088">
                  <c:v>-551.11289999999997</c:v>
                </c:pt>
                <c:pt idx="1089">
                  <c:v>-551.33699999999999</c:v>
                </c:pt>
                <c:pt idx="1090">
                  <c:v>-551.56010000000003</c:v>
                </c:pt>
                <c:pt idx="1091">
                  <c:v>-551.78210000000001</c:v>
                </c:pt>
                <c:pt idx="1092">
                  <c:v>-552.00620000000004</c:v>
                </c:pt>
                <c:pt idx="1093">
                  <c:v>-552.23029999999994</c:v>
                </c:pt>
                <c:pt idx="1094">
                  <c:v>-552.45229999999992</c:v>
                </c:pt>
                <c:pt idx="1095">
                  <c:v>-552.67640000000006</c:v>
                </c:pt>
                <c:pt idx="1096">
                  <c:v>-552.89859999999999</c:v>
                </c:pt>
                <c:pt idx="1097">
                  <c:v>-553.12270000000001</c:v>
                </c:pt>
                <c:pt idx="1098">
                  <c:v>-553.34570000000008</c:v>
                </c:pt>
                <c:pt idx="1099">
                  <c:v>-553.56880000000012</c:v>
                </c:pt>
                <c:pt idx="1100">
                  <c:v>-553.79090000000008</c:v>
                </c:pt>
                <c:pt idx="1101">
                  <c:v>-554.01589999999999</c:v>
                </c:pt>
                <c:pt idx="1102">
                  <c:v>-554.23799999999994</c:v>
                </c:pt>
                <c:pt idx="1103">
                  <c:v>-554.46109999999999</c:v>
                </c:pt>
                <c:pt idx="1104">
                  <c:v>-554.68309999999997</c:v>
                </c:pt>
                <c:pt idx="1105">
                  <c:v>-554.90819999999997</c:v>
                </c:pt>
                <c:pt idx="1106">
                  <c:v>-555.13029999999992</c:v>
                </c:pt>
                <c:pt idx="1107">
                  <c:v>-555.35340000000008</c:v>
                </c:pt>
                <c:pt idx="1108">
                  <c:v>-555.57650000000001</c:v>
                </c:pt>
                <c:pt idx="1109">
                  <c:v>-555.80060000000003</c:v>
                </c:pt>
                <c:pt idx="1110">
                  <c:v>-556.02260000000001</c:v>
                </c:pt>
                <c:pt idx="1111">
                  <c:v>-556.24669999999992</c:v>
                </c:pt>
                <c:pt idx="1112">
                  <c:v>-556.46879999999999</c:v>
                </c:pt>
                <c:pt idx="1113">
                  <c:v>-556.69280000000003</c:v>
                </c:pt>
                <c:pt idx="1114">
                  <c:v>-556.91600000000005</c:v>
                </c:pt>
                <c:pt idx="1115">
                  <c:v>-557.13909999999998</c:v>
                </c:pt>
                <c:pt idx="1116">
                  <c:v>-557.36310000000003</c:v>
                </c:pt>
                <c:pt idx="1117">
                  <c:v>-557.58619999999996</c:v>
                </c:pt>
                <c:pt idx="1118">
                  <c:v>-557.80930000000001</c:v>
                </c:pt>
                <c:pt idx="1119">
                  <c:v>-558.03140000000008</c:v>
                </c:pt>
                <c:pt idx="1120">
                  <c:v>-558.25650000000007</c:v>
                </c:pt>
                <c:pt idx="1121">
                  <c:v>-558.47850000000005</c:v>
                </c:pt>
                <c:pt idx="1122">
                  <c:v>-558.70150000000001</c:v>
                </c:pt>
                <c:pt idx="1123">
                  <c:v>-558.92359999999996</c:v>
                </c:pt>
                <c:pt idx="1124">
                  <c:v>-559.14869999999996</c:v>
                </c:pt>
                <c:pt idx="1125">
                  <c:v>-559.37080000000003</c:v>
                </c:pt>
                <c:pt idx="1126">
                  <c:v>-559.59390000000008</c:v>
                </c:pt>
                <c:pt idx="1127">
                  <c:v>-559.81790000000001</c:v>
                </c:pt>
                <c:pt idx="1128">
                  <c:v>-560.04109999999991</c:v>
                </c:pt>
                <c:pt idx="1129">
                  <c:v>-560.26309999999989</c:v>
                </c:pt>
                <c:pt idx="1130">
                  <c:v>-560.48720000000003</c:v>
                </c:pt>
                <c:pt idx="1131">
                  <c:v>-560.71120000000008</c:v>
                </c:pt>
                <c:pt idx="1132">
                  <c:v>-560.93330000000003</c:v>
                </c:pt>
                <c:pt idx="1133">
                  <c:v>-561.15740000000005</c:v>
                </c:pt>
                <c:pt idx="1134">
                  <c:v>-561.38040000000001</c:v>
                </c:pt>
                <c:pt idx="1135">
                  <c:v>-561.60310000000004</c:v>
                </c:pt>
                <c:pt idx="1136">
                  <c:v>-561.82539999999995</c:v>
                </c:pt>
                <c:pt idx="1137">
                  <c:v>-562.04899999999998</c:v>
                </c:pt>
                <c:pt idx="1138">
                  <c:v>-562.27140000000009</c:v>
                </c:pt>
                <c:pt idx="1139">
                  <c:v>-562.495</c:v>
                </c:pt>
                <c:pt idx="1140">
                  <c:v>-562.71640000000002</c:v>
                </c:pt>
                <c:pt idx="1141">
                  <c:v>-562.94100000000003</c:v>
                </c:pt>
                <c:pt idx="1142">
                  <c:v>-563.16239999999993</c:v>
                </c:pt>
                <c:pt idx="1143">
                  <c:v>-563.38699999999994</c:v>
                </c:pt>
                <c:pt idx="1144">
                  <c:v>-563.60839999999996</c:v>
                </c:pt>
                <c:pt idx="1145">
                  <c:v>-563.83199999999999</c:v>
                </c:pt>
                <c:pt idx="1146">
                  <c:v>-564.05439999999999</c:v>
                </c:pt>
                <c:pt idx="1147">
                  <c:v>-564.27800000000002</c:v>
                </c:pt>
                <c:pt idx="1148">
                  <c:v>-564.50040000000001</c:v>
                </c:pt>
                <c:pt idx="1149">
                  <c:v>-564.72400000000005</c:v>
                </c:pt>
                <c:pt idx="1150">
                  <c:v>-564.94640000000004</c:v>
                </c:pt>
                <c:pt idx="1151">
                  <c:v>-565.1699000000001</c:v>
                </c:pt>
                <c:pt idx="1152">
                  <c:v>-565.39120000000003</c:v>
                </c:pt>
                <c:pt idx="1153">
                  <c:v>-565.61189999999999</c:v>
                </c:pt>
                <c:pt idx="1154">
                  <c:v>-565.83079999999995</c:v>
                </c:pt>
                <c:pt idx="1155">
                  <c:v>-566.048</c:v>
                </c:pt>
                <c:pt idx="1156">
                  <c:v>-566.26600000000008</c:v>
                </c:pt>
                <c:pt idx="1157">
                  <c:v>-566.4858999999999</c:v>
                </c:pt>
                <c:pt idx="1158">
                  <c:v>-566.70399999999995</c:v>
                </c:pt>
                <c:pt idx="1159">
                  <c:v>-566.923</c:v>
                </c:pt>
                <c:pt idx="1160">
                  <c:v>-567.14089999999999</c:v>
                </c:pt>
                <c:pt idx="1161">
                  <c:v>-567.35899999999992</c:v>
                </c:pt>
                <c:pt idx="1162">
                  <c:v>-567.577</c:v>
                </c:pt>
                <c:pt idx="1163">
                  <c:v>-567.79610000000002</c:v>
                </c:pt>
                <c:pt idx="1164">
                  <c:v>-568.0141000000001</c:v>
                </c:pt>
                <c:pt idx="1165">
                  <c:v>-568.2331999999999</c:v>
                </c:pt>
                <c:pt idx="1166">
                  <c:v>-568.4511</c:v>
                </c:pt>
                <c:pt idx="1167">
                  <c:v>-568.66920000000005</c:v>
                </c:pt>
                <c:pt idx="1168">
                  <c:v>-568.88819999999998</c:v>
                </c:pt>
                <c:pt idx="1169">
                  <c:v>-569.10609999999997</c:v>
                </c:pt>
                <c:pt idx="1170">
                  <c:v>-569.32420000000002</c:v>
                </c:pt>
                <c:pt idx="1171">
                  <c:v>-569.54319999999996</c:v>
                </c:pt>
                <c:pt idx="1172">
                  <c:v>-569.76120000000003</c:v>
                </c:pt>
                <c:pt idx="1173">
                  <c:v>-569.98029999999994</c:v>
                </c:pt>
                <c:pt idx="1174">
                  <c:v>-570.19830000000002</c:v>
                </c:pt>
                <c:pt idx="1175">
                  <c:v>-570.41629999999998</c:v>
                </c:pt>
                <c:pt idx="1176">
                  <c:v>-570.63639999999998</c:v>
                </c:pt>
                <c:pt idx="1177">
                  <c:v>-570.85329999999999</c:v>
                </c:pt>
                <c:pt idx="1178">
                  <c:v>-571.07139999999993</c:v>
                </c:pt>
                <c:pt idx="1179">
                  <c:v>-571.2903</c:v>
                </c:pt>
                <c:pt idx="1180">
                  <c:v>-571.50840000000005</c:v>
                </c:pt>
                <c:pt idx="1181">
                  <c:v>-571.72640000000001</c:v>
                </c:pt>
                <c:pt idx="1182">
                  <c:v>-571.94640000000004</c:v>
                </c:pt>
                <c:pt idx="1183">
                  <c:v>-572.16449999999998</c:v>
                </c:pt>
                <c:pt idx="1184">
                  <c:v>-572.38239999999996</c:v>
                </c:pt>
                <c:pt idx="1185">
                  <c:v>-572.60059999999999</c:v>
                </c:pt>
                <c:pt idx="1186">
                  <c:v>-572.81849999999997</c:v>
                </c:pt>
                <c:pt idx="1187">
                  <c:v>-573.0376</c:v>
                </c:pt>
                <c:pt idx="1188">
                  <c:v>-573.25660000000005</c:v>
                </c:pt>
                <c:pt idx="1189">
                  <c:v>-573.47460000000001</c:v>
                </c:pt>
                <c:pt idx="1190">
                  <c:v>-573.69370000000004</c:v>
                </c:pt>
                <c:pt idx="1191">
                  <c:v>-573.91060000000004</c:v>
                </c:pt>
                <c:pt idx="1192">
                  <c:v>-574.12869999999998</c:v>
                </c:pt>
                <c:pt idx="1193">
                  <c:v>-574.34759999999994</c:v>
                </c:pt>
                <c:pt idx="1194">
                  <c:v>-574.56669999999997</c:v>
                </c:pt>
                <c:pt idx="1195">
                  <c:v>-574.78570000000002</c:v>
                </c:pt>
                <c:pt idx="1196">
                  <c:v>-575.00369999999998</c:v>
                </c:pt>
                <c:pt idx="1197">
                  <c:v>-575.22170000000006</c:v>
                </c:pt>
                <c:pt idx="1198">
                  <c:v>-575.43970000000002</c:v>
                </c:pt>
                <c:pt idx="1199">
                  <c:v>-575.65769999999998</c:v>
                </c:pt>
                <c:pt idx="1200">
                  <c:v>-575.8768</c:v>
                </c:pt>
                <c:pt idx="1201">
                  <c:v>-576.09580000000005</c:v>
                </c:pt>
                <c:pt idx="1202">
                  <c:v>-576.31389999999999</c:v>
                </c:pt>
                <c:pt idx="1203">
                  <c:v>-576.53289999999993</c:v>
                </c:pt>
                <c:pt idx="1204">
                  <c:v>-576.74990000000003</c:v>
                </c:pt>
                <c:pt idx="1205">
                  <c:v>-576.96889999999996</c:v>
                </c:pt>
                <c:pt idx="1206">
                  <c:v>-577.1880000000001</c:v>
                </c:pt>
                <c:pt idx="1207">
                  <c:v>-577.40589999999997</c:v>
                </c:pt>
                <c:pt idx="1208">
                  <c:v>-577.62400000000002</c:v>
                </c:pt>
                <c:pt idx="1209">
                  <c:v>-577.84299999999996</c:v>
                </c:pt>
                <c:pt idx="1210">
                  <c:v>-578.06100000000004</c:v>
                </c:pt>
                <c:pt idx="1211">
                  <c:v>-578.28000000000009</c:v>
                </c:pt>
                <c:pt idx="1212">
                  <c:v>-578.49800000000005</c:v>
                </c:pt>
                <c:pt idx="1213">
                  <c:v>-578.7161000000001</c:v>
                </c:pt>
                <c:pt idx="1214">
                  <c:v>-578.93510000000003</c:v>
                </c:pt>
                <c:pt idx="1215">
                  <c:v>-579.15309999999999</c:v>
                </c:pt>
                <c:pt idx="1216">
                  <c:v>-579.37210000000005</c:v>
                </c:pt>
                <c:pt idx="1217">
                  <c:v>-579.59019999999998</c:v>
                </c:pt>
                <c:pt idx="1218">
                  <c:v>-579.80819999999994</c:v>
                </c:pt>
                <c:pt idx="1219">
                  <c:v>-580.02710000000002</c:v>
                </c:pt>
                <c:pt idx="1220">
                  <c:v>-580.24519999999995</c:v>
                </c:pt>
                <c:pt idx="1221">
                  <c:v>-580.46319999999992</c:v>
                </c:pt>
                <c:pt idx="1222">
                  <c:v>-580.68330000000003</c:v>
                </c:pt>
                <c:pt idx="1223">
                  <c:v>-580.90020000000004</c:v>
                </c:pt>
                <c:pt idx="1224">
                  <c:v>-581.11819999999989</c:v>
                </c:pt>
                <c:pt idx="1225">
                  <c:v>-581.33729999999991</c:v>
                </c:pt>
                <c:pt idx="1226">
                  <c:v>-581.55529999999999</c:v>
                </c:pt>
                <c:pt idx="1227">
                  <c:v>-581.77530000000002</c:v>
                </c:pt>
                <c:pt idx="1228">
                  <c:v>-581.99329999999998</c:v>
                </c:pt>
                <c:pt idx="1229">
                  <c:v>-582.21130000000005</c:v>
                </c:pt>
                <c:pt idx="1230">
                  <c:v>-582.42939999999999</c:v>
                </c:pt>
                <c:pt idx="1231">
                  <c:v>-582.64329999999995</c:v>
                </c:pt>
                <c:pt idx="1232">
                  <c:v>-582.85439999999994</c:v>
                </c:pt>
                <c:pt idx="1233">
                  <c:v>-583.06740000000002</c:v>
                </c:pt>
                <c:pt idx="1234">
                  <c:v>-583.27919999999995</c:v>
                </c:pt>
                <c:pt idx="1235">
                  <c:v>-583.49120000000005</c:v>
                </c:pt>
                <c:pt idx="1236">
                  <c:v>-583.70209999999997</c:v>
                </c:pt>
                <c:pt idx="1237">
                  <c:v>-583.91409999999996</c:v>
                </c:pt>
                <c:pt idx="1238">
                  <c:v>-584.12490000000003</c:v>
                </c:pt>
                <c:pt idx="1239">
                  <c:v>-584.33789999999999</c:v>
                </c:pt>
                <c:pt idx="1240">
                  <c:v>-584.5498</c:v>
                </c:pt>
                <c:pt idx="1241">
                  <c:v>-584.76070000000004</c:v>
                </c:pt>
                <c:pt idx="1242">
                  <c:v>-584.97260000000006</c:v>
                </c:pt>
                <c:pt idx="1243">
                  <c:v>-585.17899999999997</c:v>
                </c:pt>
                <c:pt idx="1244">
                  <c:v>-585.36889999999994</c:v>
                </c:pt>
                <c:pt idx="1245">
                  <c:v>-585.56079999999997</c:v>
                </c:pt>
                <c:pt idx="1246">
                  <c:v>-585.75170000000003</c:v>
                </c:pt>
                <c:pt idx="1247">
                  <c:v>-585.94150000000002</c:v>
                </c:pt>
                <c:pt idx="1248">
                  <c:v>-586.12419999999997</c:v>
                </c:pt>
                <c:pt idx="1249">
                  <c:v>-586.30409999999995</c:v>
                </c:pt>
                <c:pt idx="1250">
                  <c:v>-586.48509999999999</c:v>
                </c:pt>
                <c:pt idx="1251">
                  <c:v>-586.66509999999994</c:v>
                </c:pt>
                <c:pt idx="1252">
                  <c:v>-586.84590000000003</c:v>
                </c:pt>
                <c:pt idx="1253">
                  <c:v>-587.00049999999999</c:v>
                </c:pt>
                <c:pt idx="1254">
                  <c:v>-587.14520000000005</c:v>
                </c:pt>
                <c:pt idx="1255">
                  <c:v>-587.29110000000003</c:v>
                </c:pt>
                <c:pt idx="1256">
                  <c:v>-587.43610000000001</c:v>
                </c:pt>
                <c:pt idx="1257">
                  <c:v>-587.5829</c:v>
                </c:pt>
                <c:pt idx="1258">
                  <c:v>-587.7278</c:v>
                </c:pt>
                <c:pt idx="1259">
                  <c:v>-587.87260000000003</c:v>
                </c:pt>
                <c:pt idx="1260">
                  <c:v>-588.01850000000002</c:v>
                </c:pt>
                <c:pt idx="1261">
                  <c:v>-588.16339999999991</c:v>
                </c:pt>
                <c:pt idx="1262">
                  <c:v>-588.30920000000003</c:v>
                </c:pt>
                <c:pt idx="1263">
                  <c:v>-588.45420000000001</c:v>
                </c:pt>
                <c:pt idx="1264">
                  <c:v>-588.59909999999991</c:v>
                </c:pt>
                <c:pt idx="1265">
                  <c:v>-588.74590000000001</c:v>
                </c:pt>
                <c:pt idx="1266">
                  <c:v>-588.89070000000004</c:v>
                </c:pt>
                <c:pt idx="1267">
                  <c:v>-589.0367</c:v>
                </c:pt>
                <c:pt idx="1268">
                  <c:v>-589.18150000000003</c:v>
                </c:pt>
                <c:pt idx="1269">
                  <c:v>-589.32729999999992</c:v>
                </c:pt>
                <c:pt idx="1270">
                  <c:v>-589.47230000000002</c:v>
                </c:pt>
                <c:pt idx="1271">
                  <c:v>-589.61720000000003</c:v>
                </c:pt>
                <c:pt idx="1272">
                  <c:v>-589.76400000000001</c:v>
                </c:pt>
                <c:pt idx="1273">
                  <c:v>-589.90890000000002</c:v>
                </c:pt>
                <c:pt idx="1274">
                  <c:v>-590.05470000000003</c:v>
                </c:pt>
                <c:pt idx="1275">
                  <c:v>-590.19970000000001</c:v>
                </c:pt>
                <c:pt idx="1276">
                  <c:v>-590.34449999999993</c:v>
                </c:pt>
                <c:pt idx="1277">
                  <c:v>-590.49040000000002</c:v>
                </c:pt>
                <c:pt idx="1278">
                  <c:v>-590.63520000000005</c:v>
                </c:pt>
                <c:pt idx="1279">
                  <c:v>-590.78210000000001</c:v>
                </c:pt>
                <c:pt idx="1280">
                  <c:v>-590.92689999999993</c:v>
                </c:pt>
                <c:pt idx="1281">
                  <c:v>-591.07190000000003</c:v>
                </c:pt>
                <c:pt idx="1282">
                  <c:v>-591.21769999999992</c:v>
                </c:pt>
                <c:pt idx="1283">
                  <c:v>-591.36260000000004</c:v>
                </c:pt>
                <c:pt idx="1284">
                  <c:v>-591.50840000000005</c:v>
                </c:pt>
                <c:pt idx="1285">
                  <c:v>-591.65340000000003</c:v>
                </c:pt>
                <c:pt idx="1286">
                  <c:v>-591.79819999999995</c:v>
                </c:pt>
                <c:pt idx="1287">
                  <c:v>-591.94399999999996</c:v>
                </c:pt>
                <c:pt idx="1288">
                  <c:v>-592.08280000000002</c:v>
                </c:pt>
                <c:pt idx="1289">
                  <c:v>-592.17340000000002</c:v>
                </c:pt>
                <c:pt idx="1290">
                  <c:v>-592.26409999999998</c:v>
                </c:pt>
                <c:pt idx="1291">
                  <c:v>-592.35569999999996</c:v>
                </c:pt>
                <c:pt idx="1292">
                  <c:v>-592.44640000000004</c:v>
                </c:pt>
                <c:pt idx="1293">
                  <c:v>-592.5329999999999</c:v>
                </c:pt>
                <c:pt idx="1294">
                  <c:v>-592.61270000000002</c:v>
                </c:pt>
                <c:pt idx="1295">
                  <c:v>-592.6925</c:v>
                </c:pt>
                <c:pt idx="1296">
                  <c:v>-592.77129999999988</c:v>
                </c:pt>
                <c:pt idx="1297">
                  <c:v>-592.85109999999997</c:v>
                </c:pt>
                <c:pt idx="1298">
                  <c:v>-592.92989999999998</c:v>
                </c:pt>
                <c:pt idx="1299">
                  <c:v>-593.00969999999995</c:v>
                </c:pt>
                <c:pt idx="1300">
                  <c:v>-593.08950000000004</c:v>
                </c:pt>
                <c:pt idx="1301">
                  <c:v>-593.16830000000004</c:v>
                </c:pt>
                <c:pt idx="1302">
                  <c:v>-593.24800000000005</c:v>
                </c:pt>
                <c:pt idx="1303">
                  <c:v>-593.32780000000002</c:v>
                </c:pt>
                <c:pt idx="1304">
                  <c:v>-593.40750000000003</c:v>
                </c:pt>
                <c:pt idx="1305">
                  <c:v>-593.4864</c:v>
                </c:pt>
                <c:pt idx="1306">
                  <c:v>-593.56619999999998</c:v>
                </c:pt>
                <c:pt idx="1307">
                  <c:v>-593.64589999999998</c:v>
                </c:pt>
                <c:pt idx="1308">
                  <c:v>-593.7247000000001</c:v>
                </c:pt>
                <c:pt idx="1309">
                  <c:v>-593.80439999999999</c:v>
                </c:pt>
                <c:pt idx="1310">
                  <c:v>-593.88419999999996</c:v>
                </c:pt>
                <c:pt idx="1311">
                  <c:v>-593.96299999999997</c:v>
                </c:pt>
                <c:pt idx="1312">
                  <c:v>-594.04270000000008</c:v>
                </c:pt>
                <c:pt idx="1313">
                  <c:v>-594.12149999999997</c:v>
                </c:pt>
                <c:pt idx="1314">
                  <c:v>-594.20219999999995</c:v>
                </c:pt>
                <c:pt idx="1315">
                  <c:v>-594.28109999999992</c:v>
                </c:pt>
                <c:pt idx="1316">
                  <c:v>-594.36080000000004</c:v>
                </c:pt>
                <c:pt idx="1317">
                  <c:v>-594.44060000000002</c:v>
                </c:pt>
                <c:pt idx="1318">
                  <c:v>-594.51829999999995</c:v>
                </c:pt>
                <c:pt idx="1319">
                  <c:v>-594.59910000000002</c:v>
                </c:pt>
                <c:pt idx="1320">
                  <c:v>-594.67779999999993</c:v>
                </c:pt>
                <c:pt idx="1321">
                  <c:v>-594.75759999999991</c:v>
                </c:pt>
                <c:pt idx="1322">
                  <c:v>-594.83730000000003</c:v>
                </c:pt>
                <c:pt idx="1323">
                  <c:v>-594.91609999999991</c:v>
                </c:pt>
                <c:pt idx="1324">
                  <c:v>-594.99580000000003</c:v>
                </c:pt>
                <c:pt idx="1325">
                  <c:v>-595.07460000000003</c:v>
                </c:pt>
                <c:pt idx="1326">
                  <c:v>-595.15530000000001</c:v>
                </c:pt>
                <c:pt idx="1327">
                  <c:v>-595.23410000000001</c:v>
                </c:pt>
                <c:pt idx="1328">
                  <c:v>-595.31280000000004</c:v>
                </c:pt>
                <c:pt idx="1329">
                  <c:v>-595.39359999999999</c:v>
                </c:pt>
                <c:pt idx="1330">
                  <c:v>-595.47130000000004</c:v>
                </c:pt>
                <c:pt idx="1331">
                  <c:v>-595.5521</c:v>
                </c:pt>
                <c:pt idx="1332">
                  <c:v>-595.63080000000002</c:v>
                </c:pt>
                <c:pt idx="1333">
                  <c:v>-595.70960000000002</c:v>
                </c:pt>
                <c:pt idx="1334">
                  <c:v>-595.7903</c:v>
                </c:pt>
                <c:pt idx="1335">
                  <c:v>-595.86890000000005</c:v>
                </c:pt>
                <c:pt idx="1336">
                  <c:v>-595.94969999999989</c:v>
                </c:pt>
                <c:pt idx="1337">
                  <c:v>-596.02739999999994</c:v>
                </c:pt>
                <c:pt idx="1338">
                  <c:v>-596.10619999999994</c:v>
                </c:pt>
                <c:pt idx="1339">
                  <c:v>-596.18690000000004</c:v>
                </c:pt>
                <c:pt idx="1340">
                  <c:v>-596.26559999999995</c:v>
                </c:pt>
                <c:pt idx="1341">
                  <c:v>-596.34640000000002</c:v>
                </c:pt>
                <c:pt idx="1342">
                  <c:v>-596.42510000000004</c:v>
                </c:pt>
                <c:pt idx="1343">
                  <c:v>-596.50390000000004</c:v>
                </c:pt>
                <c:pt idx="1344">
                  <c:v>-596.58359999999993</c:v>
                </c:pt>
                <c:pt idx="1345">
                  <c:v>-596.66219999999998</c:v>
                </c:pt>
                <c:pt idx="1346">
                  <c:v>-596.74299999999994</c:v>
                </c:pt>
                <c:pt idx="1347">
                  <c:v>-596.82169999999996</c:v>
                </c:pt>
                <c:pt idx="1348">
                  <c:v>-596.89940000000001</c:v>
                </c:pt>
                <c:pt idx="1349">
                  <c:v>-596.98019999999997</c:v>
                </c:pt>
                <c:pt idx="1350">
                  <c:v>-597.05879999999991</c:v>
                </c:pt>
                <c:pt idx="1351">
                  <c:v>-597.13729999999998</c:v>
                </c:pt>
                <c:pt idx="1352">
                  <c:v>-597.21690000000001</c:v>
                </c:pt>
                <c:pt idx="1353">
                  <c:v>-597.29539999999997</c:v>
                </c:pt>
                <c:pt idx="1354">
                  <c:v>-597.37400000000002</c:v>
                </c:pt>
                <c:pt idx="1355">
                  <c:v>-597.45240000000001</c:v>
                </c:pt>
                <c:pt idx="1356">
                  <c:v>-597.53099999999995</c:v>
                </c:pt>
                <c:pt idx="1357">
                  <c:v>-597.60950000000003</c:v>
                </c:pt>
                <c:pt idx="1358">
                  <c:v>-597.6880000000001</c:v>
                </c:pt>
                <c:pt idx="1359">
                  <c:v>-597.76769999999999</c:v>
                </c:pt>
                <c:pt idx="1360">
                  <c:v>-597.8451</c:v>
                </c:pt>
                <c:pt idx="1361">
                  <c:v>-597.92470000000003</c:v>
                </c:pt>
                <c:pt idx="1362">
                  <c:v>-598.00409999999999</c:v>
                </c:pt>
                <c:pt idx="1363">
                  <c:v>-598.08169999999996</c:v>
                </c:pt>
                <c:pt idx="1364">
                  <c:v>-598.16020000000003</c:v>
                </c:pt>
                <c:pt idx="1365">
                  <c:v>-598.2376999999999</c:v>
                </c:pt>
                <c:pt idx="1366">
                  <c:v>-598.31830000000002</c:v>
                </c:pt>
                <c:pt idx="1367">
                  <c:v>-598.39679999999998</c:v>
                </c:pt>
                <c:pt idx="1368">
                  <c:v>-598.47439999999995</c:v>
                </c:pt>
                <c:pt idx="1369">
                  <c:v>-598.55279999999993</c:v>
                </c:pt>
                <c:pt idx="1370">
                  <c:v>-598.63239999999996</c:v>
                </c:pt>
                <c:pt idx="1371">
                  <c:v>-598.71080000000006</c:v>
                </c:pt>
                <c:pt idx="1372">
                  <c:v>-598.7894</c:v>
                </c:pt>
                <c:pt idx="1373">
                  <c:v>-598.86680000000001</c:v>
                </c:pt>
                <c:pt idx="1374">
                  <c:v>-598.94640000000004</c:v>
                </c:pt>
                <c:pt idx="1375">
                  <c:v>-599.02589999999998</c:v>
                </c:pt>
                <c:pt idx="1376">
                  <c:v>-599.10339999999997</c:v>
                </c:pt>
                <c:pt idx="1377">
                  <c:v>-599.1828999999999</c:v>
                </c:pt>
                <c:pt idx="1378">
                  <c:v>-599.26139999999998</c:v>
                </c:pt>
                <c:pt idx="1379">
                  <c:v>-599.33889999999997</c:v>
                </c:pt>
                <c:pt idx="1380">
                  <c:v>-599.41840000000002</c:v>
                </c:pt>
                <c:pt idx="1381">
                  <c:v>-599.49789999999996</c:v>
                </c:pt>
                <c:pt idx="1382">
                  <c:v>-599.57529999999997</c:v>
                </c:pt>
                <c:pt idx="1383">
                  <c:v>-599.65390000000002</c:v>
                </c:pt>
                <c:pt idx="1384">
                  <c:v>-599.73230000000001</c:v>
                </c:pt>
                <c:pt idx="1385">
                  <c:v>-599.81190000000004</c:v>
                </c:pt>
                <c:pt idx="1386">
                  <c:v>-599.8904</c:v>
                </c:pt>
                <c:pt idx="1387">
                  <c:v>-599.96789999999999</c:v>
                </c:pt>
                <c:pt idx="1388">
                  <c:v>-600.04639999999995</c:v>
                </c:pt>
                <c:pt idx="1389">
                  <c:v>-600.1268</c:v>
                </c:pt>
                <c:pt idx="1390">
                  <c:v>-600.20440000000008</c:v>
                </c:pt>
                <c:pt idx="1391">
                  <c:v>-600.28279999999995</c:v>
                </c:pt>
                <c:pt idx="1392">
                  <c:v>-600.3614</c:v>
                </c:pt>
                <c:pt idx="1393">
                  <c:v>-600.43979999999999</c:v>
                </c:pt>
                <c:pt idx="1394">
                  <c:v>-600.51920000000007</c:v>
                </c:pt>
                <c:pt idx="1395">
                  <c:v>-600.59669999999994</c:v>
                </c:pt>
                <c:pt idx="1396">
                  <c:v>-600.67619999999999</c:v>
                </c:pt>
                <c:pt idx="1397">
                  <c:v>-600.75369999999998</c:v>
                </c:pt>
                <c:pt idx="1398">
                  <c:v>-600.83320000000003</c:v>
                </c:pt>
                <c:pt idx="1399">
                  <c:v>-600.9117</c:v>
                </c:pt>
                <c:pt idx="1400">
                  <c:v>-600.98649999999998</c:v>
                </c:pt>
                <c:pt idx="1401">
                  <c:v>-601.05819999999994</c:v>
                </c:pt>
                <c:pt idx="1402">
                  <c:v>-601.1268</c:v>
                </c:pt>
                <c:pt idx="1403">
                  <c:v>-601.19749999999999</c:v>
                </c:pt>
                <c:pt idx="1404">
                  <c:v>-601.26819999999998</c:v>
                </c:pt>
                <c:pt idx="1405">
                  <c:v>-601.33680000000004</c:v>
                </c:pt>
                <c:pt idx="1406">
                  <c:v>-601.40740000000005</c:v>
                </c:pt>
                <c:pt idx="1407">
                  <c:v>-601.47820000000002</c:v>
                </c:pt>
                <c:pt idx="1408">
                  <c:v>-601.54769999999996</c:v>
                </c:pt>
                <c:pt idx="1409">
                  <c:v>-601.61840000000007</c:v>
                </c:pt>
                <c:pt idx="1410">
                  <c:v>-601.68889999999999</c:v>
                </c:pt>
                <c:pt idx="1411">
                  <c:v>-601.7577</c:v>
                </c:pt>
                <c:pt idx="1412">
                  <c:v>-601.82830000000001</c:v>
                </c:pt>
                <c:pt idx="1413">
                  <c:v>-601.89890000000003</c:v>
                </c:pt>
                <c:pt idx="1414">
                  <c:v>-601.96760000000006</c:v>
                </c:pt>
                <c:pt idx="1415">
                  <c:v>-602.03930000000003</c:v>
                </c:pt>
                <c:pt idx="1416">
                  <c:v>-602.10879999999997</c:v>
                </c:pt>
                <c:pt idx="1417">
                  <c:v>-602.17849999999999</c:v>
                </c:pt>
                <c:pt idx="1418">
                  <c:v>-602.2491</c:v>
                </c:pt>
                <c:pt idx="1419">
                  <c:v>-602.31880000000001</c:v>
                </c:pt>
                <c:pt idx="1420">
                  <c:v>-602.38840000000005</c:v>
                </c:pt>
                <c:pt idx="1421">
                  <c:v>-602.45900000000006</c:v>
                </c:pt>
                <c:pt idx="1422">
                  <c:v>-602.52970000000005</c:v>
                </c:pt>
                <c:pt idx="1423">
                  <c:v>-602.59929999999997</c:v>
                </c:pt>
                <c:pt idx="1424">
                  <c:v>-602.66999999999996</c:v>
                </c:pt>
                <c:pt idx="1425">
                  <c:v>-602.73849999999993</c:v>
                </c:pt>
                <c:pt idx="1426">
                  <c:v>-602.80920000000003</c:v>
                </c:pt>
                <c:pt idx="1427">
                  <c:v>-602.87969999999996</c:v>
                </c:pt>
                <c:pt idx="1428">
                  <c:v>-602.94849999999997</c:v>
                </c:pt>
                <c:pt idx="1429">
                  <c:v>-603.02</c:v>
                </c:pt>
                <c:pt idx="1430">
                  <c:v>-603.08969999999999</c:v>
                </c:pt>
                <c:pt idx="1431">
                  <c:v>-603.15930000000003</c:v>
                </c:pt>
                <c:pt idx="1432">
                  <c:v>-603.22990000000004</c:v>
                </c:pt>
                <c:pt idx="1433">
                  <c:v>-603.29949999999997</c:v>
                </c:pt>
                <c:pt idx="1434">
                  <c:v>-603.36920000000009</c:v>
                </c:pt>
                <c:pt idx="1435">
                  <c:v>-603.43979999999999</c:v>
                </c:pt>
                <c:pt idx="1436">
                  <c:v>-603.51030000000003</c:v>
                </c:pt>
                <c:pt idx="1437">
                  <c:v>-603.57999999999993</c:v>
                </c:pt>
                <c:pt idx="1438">
                  <c:v>-603.64949999999999</c:v>
                </c:pt>
                <c:pt idx="1439">
                  <c:v>-603.7201</c:v>
                </c:pt>
                <c:pt idx="1440">
                  <c:v>-603.78970000000004</c:v>
                </c:pt>
                <c:pt idx="1441">
                  <c:v>-603.86030000000005</c:v>
                </c:pt>
                <c:pt idx="1442">
                  <c:v>-603.9289</c:v>
                </c:pt>
                <c:pt idx="1443">
                  <c:v>-604.00060000000008</c:v>
                </c:pt>
                <c:pt idx="1444">
                  <c:v>-604.07009999999991</c:v>
                </c:pt>
                <c:pt idx="1445">
                  <c:v>-604.13869999999997</c:v>
                </c:pt>
                <c:pt idx="1446">
                  <c:v>-604.21029999999996</c:v>
                </c:pt>
                <c:pt idx="1447">
                  <c:v>-604.2799</c:v>
                </c:pt>
                <c:pt idx="1448">
                  <c:v>-604.34950000000003</c:v>
                </c:pt>
                <c:pt idx="1449">
                  <c:v>-604.41999999999996</c:v>
                </c:pt>
                <c:pt idx="1450">
                  <c:v>-604.49069999999995</c:v>
                </c:pt>
                <c:pt idx="1451">
                  <c:v>-604.55920000000003</c:v>
                </c:pt>
                <c:pt idx="1452">
                  <c:v>-604.62970000000007</c:v>
                </c:pt>
                <c:pt idx="1453">
                  <c:v>-604.70039999999995</c:v>
                </c:pt>
                <c:pt idx="1454">
                  <c:v>-604.76890000000003</c:v>
                </c:pt>
                <c:pt idx="1455">
                  <c:v>-604.84050000000002</c:v>
                </c:pt>
                <c:pt idx="1456">
                  <c:v>-604.90899999999999</c:v>
                </c:pt>
                <c:pt idx="1457">
                  <c:v>-604.97969999999998</c:v>
                </c:pt>
                <c:pt idx="1458">
                  <c:v>-605.05020000000002</c:v>
                </c:pt>
                <c:pt idx="1459">
                  <c:v>-605.11879999999996</c:v>
                </c:pt>
                <c:pt idx="1460">
                  <c:v>-605.19039999999995</c:v>
                </c:pt>
                <c:pt idx="1461">
                  <c:v>-605.26</c:v>
                </c:pt>
                <c:pt idx="1462">
                  <c:v>-605.32949999999994</c:v>
                </c:pt>
                <c:pt idx="1463">
                  <c:v>-605.39300000000003</c:v>
                </c:pt>
                <c:pt idx="1464">
                  <c:v>-605.45249999999999</c:v>
                </c:pt>
                <c:pt idx="1465">
                  <c:v>-605.51210000000003</c:v>
                </c:pt>
                <c:pt idx="1466">
                  <c:v>-605.57169999999996</c:v>
                </c:pt>
                <c:pt idx="1467">
                  <c:v>-605.62940000000003</c:v>
                </c:pt>
                <c:pt idx="1468">
                  <c:v>-605.68889999999999</c:v>
                </c:pt>
                <c:pt idx="1469">
                  <c:v>-605.74849999999992</c:v>
                </c:pt>
                <c:pt idx="1470">
                  <c:v>-605.80809999999997</c:v>
                </c:pt>
                <c:pt idx="1471">
                  <c:v>-605.86660000000006</c:v>
                </c:pt>
                <c:pt idx="1472">
                  <c:v>-605.92420000000004</c:v>
                </c:pt>
                <c:pt idx="1473">
                  <c:v>-605.9837</c:v>
                </c:pt>
                <c:pt idx="1474">
                  <c:v>-606.04329999999993</c:v>
                </c:pt>
                <c:pt idx="1475">
                  <c:v>-606.1028</c:v>
                </c:pt>
                <c:pt idx="1476">
                  <c:v>-606.16039999999998</c:v>
                </c:pt>
                <c:pt idx="1477">
                  <c:v>-606.21989999999994</c:v>
                </c:pt>
                <c:pt idx="1478">
                  <c:v>-606.27849999999989</c:v>
                </c:pt>
                <c:pt idx="1479">
                  <c:v>-606.33699999999999</c:v>
                </c:pt>
                <c:pt idx="1480">
                  <c:v>-606.39659999999992</c:v>
                </c:pt>
                <c:pt idx="1481">
                  <c:v>-606.45500000000004</c:v>
                </c:pt>
                <c:pt idx="1482">
                  <c:v>-606.51470000000006</c:v>
                </c:pt>
                <c:pt idx="1483">
                  <c:v>-606.57320000000004</c:v>
                </c:pt>
                <c:pt idx="1484">
                  <c:v>-606.63080000000002</c:v>
                </c:pt>
                <c:pt idx="1485">
                  <c:v>-606.69030000000009</c:v>
                </c:pt>
                <c:pt idx="1486">
                  <c:v>-606.74990000000003</c:v>
                </c:pt>
                <c:pt idx="1487">
                  <c:v>-606.8094000000001</c:v>
                </c:pt>
                <c:pt idx="1488">
                  <c:v>-606.86689999999999</c:v>
                </c:pt>
                <c:pt idx="1489">
                  <c:v>-606.92639999999994</c:v>
                </c:pt>
                <c:pt idx="1490">
                  <c:v>-606.98500000000013</c:v>
                </c:pt>
                <c:pt idx="1491">
                  <c:v>-607.04250000000002</c:v>
                </c:pt>
                <c:pt idx="1492">
                  <c:v>-607.10199999999998</c:v>
                </c:pt>
                <c:pt idx="1493">
                  <c:v>-607.16160000000002</c:v>
                </c:pt>
                <c:pt idx="1494">
                  <c:v>-607.22110000000009</c:v>
                </c:pt>
                <c:pt idx="1495">
                  <c:v>-607.27859999999998</c:v>
                </c:pt>
                <c:pt idx="1496">
                  <c:v>-607.33710000000008</c:v>
                </c:pt>
                <c:pt idx="1497">
                  <c:v>-607.39670000000001</c:v>
                </c:pt>
                <c:pt idx="1498">
                  <c:v>-607.45519999999999</c:v>
                </c:pt>
                <c:pt idx="1499">
                  <c:v>-607.51470000000006</c:v>
                </c:pt>
                <c:pt idx="1500">
                  <c:v>-607.57330000000002</c:v>
                </c:pt>
                <c:pt idx="1501">
                  <c:v>-607.63279999999997</c:v>
                </c:pt>
                <c:pt idx="1502">
                  <c:v>-607.69130000000007</c:v>
                </c:pt>
                <c:pt idx="1503">
                  <c:v>-607.74880000000007</c:v>
                </c:pt>
                <c:pt idx="1504">
                  <c:v>-607.80830000000003</c:v>
                </c:pt>
                <c:pt idx="1505">
                  <c:v>-607.86689999999999</c:v>
                </c:pt>
                <c:pt idx="1506">
                  <c:v>-607.92740000000003</c:v>
                </c:pt>
                <c:pt idx="1507">
                  <c:v>-607.98500000000001</c:v>
                </c:pt>
                <c:pt idx="1508">
                  <c:v>-608.04340000000002</c:v>
                </c:pt>
                <c:pt idx="1509">
                  <c:v>-608.10289999999998</c:v>
                </c:pt>
                <c:pt idx="1510">
                  <c:v>-608.16050000000007</c:v>
                </c:pt>
                <c:pt idx="1511">
                  <c:v>-608.22</c:v>
                </c:pt>
                <c:pt idx="1512">
                  <c:v>-608.27949999999998</c:v>
                </c:pt>
                <c:pt idx="1513">
                  <c:v>-608.33799999999997</c:v>
                </c:pt>
                <c:pt idx="1514">
                  <c:v>-608.39639999999997</c:v>
                </c:pt>
                <c:pt idx="1515">
                  <c:v>-608.45489999999995</c:v>
                </c:pt>
                <c:pt idx="1516">
                  <c:v>-608.5145</c:v>
                </c:pt>
                <c:pt idx="1517">
                  <c:v>-608.57300000000009</c:v>
                </c:pt>
                <c:pt idx="1518">
                  <c:v>-608.63049999999998</c:v>
                </c:pt>
                <c:pt idx="1519">
                  <c:v>-608.69110000000001</c:v>
                </c:pt>
                <c:pt idx="1520">
                  <c:v>-608.74950000000001</c:v>
                </c:pt>
                <c:pt idx="1521">
                  <c:v>-608.80800000000011</c:v>
                </c:pt>
                <c:pt idx="1522">
                  <c:v>-608.86640000000011</c:v>
                </c:pt>
                <c:pt idx="1523">
                  <c:v>-608.92600000000004</c:v>
                </c:pt>
                <c:pt idx="1524">
                  <c:v>-608.98450000000003</c:v>
                </c:pt>
                <c:pt idx="1525">
                  <c:v>-609.04200000000014</c:v>
                </c:pt>
                <c:pt idx="1526">
                  <c:v>-609.10250000000008</c:v>
                </c:pt>
                <c:pt idx="1527">
                  <c:v>-609.16100000000006</c:v>
                </c:pt>
                <c:pt idx="1528">
                  <c:v>-609.22040000000004</c:v>
                </c:pt>
                <c:pt idx="1529">
                  <c:v>-609.27789999999993</c:v>
                </c:pt>
                <c:pt idx="1530">
                  <c:v>-609.3365</c:v>
                </c:pt>
                <c:pt idx="1531">
                  <c:v>-609.3959000000001</c:v>
                </c:pt>
                <c:pt idx="1532">
                  <c:v>-609.4534000000001</c:v>
                </c:pt>
                <c:pt idx="1533">
                  <c:v>-609.51379999999995</c:v>
                </c:pt>
                <c:pt idx="1534">
                  <c:v>-609.57240000000002</c:v>
                </c:pt>
                <c:pt idx="1535">
                  <c:v>-609.6309</c:v>
                </c:pt>
                <c:pt idx="1536">
                  <c:v>-609.6893</c:v>
                </c:pt>
                <c:pt idx="1537">
                  <c:v>-609.74779999999998</c:v>
                </c:pt>
                <c:pt idx="1538">
                  <c:v>-609.80720000000008</c:v>
                </c:pt>
                <c:pt idx="1539">
                  <c:v>-609.86580000000004</c:v>
                </c:pt>
                <c:pt idx="1540">
                  <c:v>-609.92430000000002</c:v>
                </c:pt>
                <c:pt idx="1541">
                  <c:v>-609.9837</c:v>
                </c:pt>
                <c:pt idx="1542">
                  <c:v>-610.04209999999989</c:v>
                </c:pt>
                <c:pt idx="1543">
                  <c:v>-610.10059999999999</c:v>
                </c:pt>
                <c:pt idx="1544">
                  <c:v>-610.15920000000006</c:v>
                </c:pt>
                <c:pt idx="1545">
                  <c:v>-610.21769999999992</c:v>
                </c:pt>
                <c:pt idx="1546">
                  <c:v>-610.27700000000004</c:v>
                </c:pt>
                <c:pt idx="1547">
                  <c:v>-610.33549999999991</c:v>
                </c:pt>
                <c:pt idx="1548">
                  <c:v>-610.3950000000001</c:v>
                </c:pt>
                <c:pt idx="1549">
                  <c:v>-610.4534000000001</c:v>
                </c:pt>
                <c:pt idx="1550">
                  <c:v>-610.51099999999997</c:v>
                </c:pt>
                <c:pt idx="1551">
                  <c:v>-610.57040000000006</c:v>
                </c:pt>
                <c:pt idx="1552">
                  <c:v>-610.62879999999996</c:v>
                </c:pt>
                <c:pt idx="1553">
                  <c:v>-610.68830000000003</c:v>
                </c:pt>
                <c:pt idx="1554">
                  <c:v>-610.74680000000001</c:v>
                </c:pt>
                <c:pt idx="1555">
                  <c:v>-610.80510000000004</c:v>
                </c:pt>
                <c:pt idx="1556">
                  <c:v>-610.8646</c:v>
                </c:pt>
                <c:pt idx="1557">
                  <c:v>-610.92309999999998</c:v>
                </c:pt>
                <c:pt idx="1558">
                  <c:v>-610.98160000000007</c:v>
                </c:pt>
                <c:pt idx="1559">
                  <c:v>-611.04009999999994</c:v>
                </c:pt>
                <c:pt idx="1560">
                  <c:v>-611.09849999999994</c:v>
                </c:pt>
                <c:pt idx="1561">
                  <c:v>-611.15689999999995</c:v>
                </c:pt>
                <c:pt idx="1562">
                  <c:v>-611.21640000000002</c:v>
                </c:pt>
                <c:pt idx="1563">
                  <c:v>-611.2749</c:v>
                </c:pt>
                <c:pt idx="1564">
                  <c:v>-611.33420000000001</c:v>
                </c:pt>
                <c:pt idx="1565">
                  <c:v>-611.39170000000001</c:v>
                </c:pt>
                <c:pt idx="1566">
                  <c:v>-611.4511</c:v>
                </c:pt>
                <c:pt idx="1567">
                  <c:v>-611.50959999999998</c:v>
                </c:pt>
                <c:pt idx="1568">
                  <c:v>-611.56700000000001</c:v>
                </c:pt>
                <c:pt idx="1569">
                  <c:v>-611.62739999999997</c:v>
                </c:pt>
                <c:pt idx="1570">
                  <c:v>-611.68590000000006</c:v>
                </c:pt>
                <c:pt idx="1571">
                  <c:v>-611.74540000000002</c:v>
                </c:pt>
                <c:pt idx="1572">
                  <c:v>-611.80280000000005</c:v>
                </c:pt>
                <c:pt idx="1573">
                  <c:v>-611.86119999999994</c:v>
                </c:pt>
                <c:pt idx="1574">
                  <c:v>-611.9206999999999</c:v>
                </c:pt>
                <c:pt idx="1575">
                  <c:v>-611.97820000000002</c:v>
                </c:pt>
                <c:pt idx="1576">
                  <c:v>-612.0376</c:v>
                </c:pt>
                <c:pt idx="1577">
                  <c:v>-612.09699999999998</c:v>
                </c:pt>
                <c:pt idx="1578">
                  <c:v>-612.15440000000001</c:v>
                </c:pt>
                <c:pt idx="1579">
                  <c:v>-612.21389999999997</c:v>
                </c:pt>
                <c:pt idx="1580">
                  <c:v>-612.27229999999997</c:v>
                </c:pt>
                <c:pt idx="1581">
                  <c:v>-612.33069999999998</c:v>
                </c:pt>
                <c:pt idx="1582">
                  <c:v>-612.38909999999998</c:v>
                </c:pt>
                <c:pt idx="1583">
                  <c:v>-612.44760000000008</c:v>
                </c:pt>
                <c:pt idx="1584">
                  <c:v>-612.50689999999997</c:v>
                </c:pt>
                <c:pt idx="1585">
                  <c:v>-612.56539999999995</c:v>
                </c:pt>
                <c:pt idx="1586">
                  <c:v>-612.62379999999996</c:v>
                </c:pt>
                <c:pt idx="1587">
                  <c:v>-612.68330000000003</c:v>
                </c:pt>
                <c:pt idx="1588">
                  <c:v>-612.74149999999997</c:v>
                </c:pt>
                <c:pt idx="1589">
                  <c:v>-612.79999999999995</c:v>
                </c:pt>
                <c:pt idx="1590">
                  <c:v>-612.85839999999996</c:v>
                </c:pt>
                <c:pt idx="1591">
                  <c:v>-612.91689999999994</c:v>
                </c:pt>
                <c:pt idx="1592">
                  <c:v>-612.97519999999997</c:v>
                </c:pt>
                <c:pt idx="1593">
                  <c:v>-613.03470000000004</c:v>
                </c:pt>
                <c:pt idx="1594">
                  <c:v>-613.09310000000005</c:v>
                </c:pt>
                <c:pt idx="1595">
                  <c:v>-613.15250000000003</c:v>
                </c:pt>
                <c:pt idx="1596">
                  <c:v>-613.20990000000006</c:v>
                </c:pt>
                <c:pt idx="1597">
                  <c:v>-613.26929999999993</c:v>
                </c:pt>
                <c:pt idx="1598">
                  <c:v>-613.32779999999991</c:v>
                </c:pt>
                <c:pt idx="1599">
                  <c:v>-613.38510000000008</c:v>
                </c:pt>
                <c:pt idx="1600">
                  <c:v>-613.44460000000004</c:v>
                </c:pt>
                <c:pt idx="1601">
                  <c:v>-613.50390000000004</c:v>
                </c:pt>
                <c:pt idx="1602">
                  <c:v>-613.56129999999996</c:v>
                </c:pt>
                <c:pt idx="1603">
                  <c:v>-613.62069999999994</c:v>
                </c:pt>
                <c:pt idx="1604">
                  <c:v>-613.67910000000006</c:v>
                </c:pt>
                <c:pt idx="1605">
                  <c:v>-613.73850000000004</c:v>
                </c:pt>
                <c:pt idx="1606">
                  <c:v>-613.79599999999994</c:v>
                </c:pt>
                <c:pt idx="1607">
                  <c:v>-613.85429999999997</c:v>
                </c:pt>
                <c:pt idx="1608">
                  <c:v>-613.91380000000004</c:v>
                </c:pt>
                <c:pt idx="1609">
                  <c:v>-613.97209999999995</c:v>
                </c:pt>
                <c:pt idx="1610">
                  <c:v>-614.03039999999999</c:v>
                </c:pt>
                <c:pt idx="1611">
                  <c:v>-614.08989999999994</c:v>
                </c:pt>
                <c:pt idx="1612">
                  <c:v>-614.14729999999997</c:v>
                </c:pt>
                <c:pt idx="1613">
                  <c:v>-614.20659999999998</c:v>
                </c:pt>
                <c:pt idx="1614">
                  <c:v>-614.26509999999996</c:v>
                </c:pt>
                <c:pt idx="1615">
                  <c:v>-614.32339999999999</c:v>
                </c:pt>
                <c:pt idx="1616">
                  <c:v>-614.38180000000011</c:v>
                </c:pt>
                <c:pt idx="1617">
                  <c:v>-614.44119999999998</c:v>
                </c:pt>
                <c:pt idx="1618">
                  <c:v>-614.49959999999999</c:v>
                </c:pt>
                <c:pt idx="1619">
                  <c:v>-614.55799999999999</c:v>
                </c:pt>
                <c:pt idx="1620">
                  <c:v>-614.61620000000005</c:v>
                </c:pt>
                <c:pt idx="1621">
                  <c:v>-614.67570000000001</c:v>
                </c:pt>
                <c:pt idx="1622">
                  <c:v>-614.73309999999992</c:v>
                </c:pt>
                <c:pt idx="1623">
                  <c:v>-614.79139999999995</c:v>
                </c:pt>
                <c:pt idx="1624">
                  <c:v>-614.85079999999994</c:v>
                </c:pt>
                <c:pt idx="1625">
                  <c:v>-614.90819999999997</c:v>
                </c:pt>
                <c:pt idx="1626">
                  <c:v>-614.96760000000006</c:v>
                </c:pt>
                <c:pt idx="1627">
                  <c:v>-615.02689999999996</c:v>
                </c:pt>
                <c:pt idx="1628">
                  <c:v>-615.08540000000005</c:v>
                </c:pt>
                <c:pt idx="1629">
                  <c:v>-615.14369999999997</c:v>
                </c:pt>
                <c:pt idx="1630">
                  <c:v>-615.202</c:v>
                </c:pt>
                <c:pt idx="1631">
                  <c:v>-615.2604</c:v>
                </c:pt>
                <c:pt idx="1632">
                  <c:v>-615.31880000000001</c:v>
                </c:pt>
                <c:pt idx="1633">
                  <c:v>-615.37710000000004</c:v>
                </c:pt>
                <c:pt idx="1634">
                  <c:v>-615.43550000000005</c:v>
                </c:pt>
                <c:pt idx="1635">
                  <c:v>-615.49490000000003</c:v>
                </c:pt>
                <c:pt idx="1636">
                  <c:v>-615.55309999999997</c:v>
                </c:pt>
                <c:pt idx="1637">
                  <c:v>-615.61160000000007</c:v>
                </c:pt>
                <c:pt idx="1638">
                  <c:v>-615.66999999999996</c:v>
                </c:pt>
                <c:pt idx="1639">
                  <c:v>-615.72820000000002</c:v>
                </c:pt>
                <c:pt idx="1640">
                  <c:v>-615.7876</c:v>
                </c:pt>
                <c:pt idx="1641">
                  <c:v>-615.84610000000009</c:v>
                </c:pt>
                <c:pt idx="1642">
                  <c:v>-615.90329999999994</c:v>
                </c:pt>
                <c:pt idx="1643">
                  <c:v>-615.96270000000004</c:v>
                </c:pt>
                <c:pt idx="1644">
                  <c:v>-616.02210000000002</c:v>
                </c:pt>
                <c:pt idx="1645">
                  <c:v>-616.07929999999999</c:v>
                </c:pt>
                <c:pt idx="1646">
                  <c:v>-616.13880000000006</c:v>
                </c:pt>
                <c:pt idx="1647">
                  <c:v>-616.19720000000007</c:v>
                </c:pt>
                <c:pt idx="1648">
                  <c:v>-616.25440000000003</c:v>
                </c:pt>
                <c:pt idx="1649">
                  <c:v>-616.31380000000001</c:v>
                </c:pt>
                <c:pt idx="1650">
                  <c:v>-616.37220000000002</c:v>
                </c:pt>
                <c:pt idx="1651">
                  <c:v>-616.42939999999999</c:v>
                </c:pt>
                <c:pt idx="1652">
                  <c:v>-616.48890000000006</c:v>
                </c:pt>
                <c:pt idx="1653">
                  <c:v>-616.54729999999995</c:v>
                </c:pt>
                <c:pt idx="1654">
                  <c:v>-616.60649999999998</c:v>
                </c:pt>
                <c:pt idx="1655">
                  <c:v>-616.66489999999999</c:v>
                </c:pt>
                <c:pt idx="1656">
                  <c:v>-616.72319999999991</c:v>
                </c:pt>
                <c:pt idx="1657">
                  <c:v>-616.78150000000005</c:v>
                </c:pt>
                <c:pt idx="1658">
                  <c:v>-616.83360000000005</c:v>
                </c:pt>
                <c:pt idx="1659">
                  <c:v>-616.88660000000004</c:v>
                </c:pt>
                <c:pt idx="1660">
                  <c:v>-616.93859999999995</c:v>
                </c:pt>
                <c:pt idx="1661">
                  <c:v>-616.99160000000006</c:v>
                </c:pt>
                <c:pt idx="1662">
                  <c:v>-617.04460000000006</c:v>
                </c:pt>
                <c:pt idx="1663">
                  <c:v>-617.09670000000006</c:v>
                </c:pt>
                <c:pt idx="1664">
                  <c:v>-617.14859999999999</c:v>
                </c:pt>
                <c:pt idx="1665">
                  <c:v>-617.20180000000005</c:v>
                </c:pt>
                <c:pt idx="1666">
                  <c:v>-617.25469999999996</c:v>
                </c:pt>
                <c:pt idx="1667">
                  <c:v>-617.30679999999995</c:v>
                </c:pt>
                <c:pt idx="1668">
                  <c:v>-617.35970000000009</c:v>
                </c:pt>
                <c:pt idx="1669">
                  <c:v>-617.4117</c:v>
                </c:pt>
                <c:pt idx="1670">
                  <c:v>-617.46469999999999</c:v>
                </c:pt>
                <c:pt idx="1671">
                  <c:v>-617.51779999999997</c:v>
                </c:pt>
                <c:pt idx="1672">
                  <c:v>-617.56979999999999</c:v>
                </c:pt>
                <c:pt idx="1673">
                  <c:v>-617.62279999999998</c:v>
                </c:pt>
                <c:pt idx="1674">
                  <c:v>-617.6748</c:v>
                </c:pt>
                <c:pt idx="1675">
                  <c:v>-617.7278</c:v>
                </c:pt>
                <c:pt idx="1676">
                  <c:v>-617.78070000000002</c:v>
                </c:pt>
                <c:pt idx="1677">
                  <c:v>-617.83279999999991</c:v>
                </c:pt>
                <c:pt idx="1678">
                  <c:v>-617.88480000000004</c:v>
                </c:pt>
                <c:pt idx="1679">
                  <c:v>-617.93870000000004</c:v>
                </c:pt>
                <c:pt idx="1680">
                  <c:v>-617.99080000000004</c:v>
                </c:pt>
                <c:pt idx="1681">
                  <c:v>-618.04269999999997</c:v>
                </c:pt>
                <c:pt idx="1682">
                  <c:v>-618.09580000000005</c:v>
                </c:pt>
                <c:pt idx="1683">
                  <c:v>-618.14769999999987</c:v>
                </c:pt>
                <c:pt idx="1684">
                  <c:v>-618.20069999999998</c:v>
                </c:pt>
                <c:pt idx="1685">
                  <c:v>-618.21979999999996</c:v>
                </c:pt>
                <c:pt idx="1686">
                  <c:v>-618.23900000000003</c:v>
                </c:pt>
                <c:pt idx="1687">
                  <c:v>-618.2582000000001</c:v>
                </c:pt>
                <c:pt idx="1688">
                  <c:v>-618.27629999999999</c:v>
                </c:pt>
                <c:pt idx="1689">
                  <c:v>-618.29450000000008</c:v>
                </c:pt>
                <c:pt idx="1690">
                  <c:v>-618.31369999999993</c:v>
                </c:pt>
                <c:pt idx="1691">
                  <c:v>-618.33090000000004</c:v>
                </c:pt>
                <c:pt idx="1692">
                  <c:v>-618.35010000000011</c:v>
                </c:pt>
                <c:pt idx="1693">
                  <c:v>-618.3682</c:v>
                </c:pt>
                <c:pt idx="1694">
                  <c:v>-618.38650000000007</c:v>
                </c:pt>
                <c:pt idx="1695">
                  <c:v>-618.36289999999997</c:v>
                </c:pt>
                <c:pt idx="1696">
                  <c:v>-618.33789999999999</c:v>
                </c:pt>
                <c:pt idx="1697">
                  <c:v>-618.31299999999999</c:v>
                </c:pt>
                <c:pt idx="1698">
                  <c:v>-618.28909999999996</c:v>
                </c:pt>
                <c:pt idx="1699">
                  <c:v>-618.26400000000001</c:v>
                </c:pt>
                <c:pt idx="1700">
                  <c:v>-618.24009999999998</c:v>
                </c:pt>
                <c:pt idx="1701">
                  <c:v>-618.21440000000007</c:v>
                </c:pt>
                <c:pt idx="1702">
                  <c:v>-618.15829999999994</c:v>
                </c:pt>
                <c:pt idx="1703">
                  <c:v>-618.10109999999997</c:v>
                </c:pt>
                <c:pt idx="1704">
                  <c:v>-618.04599999999994</c:v>
                </c:pt>
                <c:pt idx="1705">
                  <c:v>-617.98979999999995</c:v>
                </c:pt>
                <c:pt idx="1706">
                  <c:v>-617.93359999999996</c:v>
                </c:pt>
                <c:pt idx="1707">
                  <c:v>-617.87850000000003</c:v>
                </c:pt>
                <c:pt idx="1708">
                  <c:v>-617.82230000000004</c:v>
                </c:pt>
                <c:pt idx="1709">
                  <c:v>-617.76260000000002</c:v>
                </c:pt>
                <c:pt idx="1710">
                  <c:v>-617.67370000000005</c:v>
                </c:pt>
                <c:pt idx="1711">
                  <c:v>-617.58270000000005</c:v>
                </c:pt>
                <c:pt idx="1712">
                  <c:v>-617.49180000000001</c:v>
                </c:pt>
                <c:pt idx="1713">
                  <c:v>-617.40089999999998</c:v>
                </c:pt>
                <c:pt idx="1714">
                  <c:v>-617.30999999999995</c:v>
                </c:pt>
                <c:pt idx="1715">
                  <c:v>-617.21899999999994</c:v>
                </c:pt>
                <c:pt idx="1716">
                  <c:v>-617.12900000000002</c:v>
                </c:pt>
                <c:pt idx="1717">
                  <c:v>-617.03920000000005</c:v>
                </c:pt>
                <c:pt idx="1718">
                  <c:v>-616.94809999999995</c:v>
                </c:pt>
                <c:pt idx="1719">
                  <c:v>-616.85730000000001</c:v>
                </c:pt>
                <c:pt idx="1720">
                  <c:v>-616.76620000000003</c:v>
                </c:pt>
                <c:pt idx="1721">
                  <c:v>-616.67530000000011</c:v>
                </c:pt>
                <c:pt idx="1722">
                  <c:v>-616.58429999999998</c:v>
                </c:pt>
                <c:pt idx="1723">
                  <c:v>-616.49430000000007</c:v>
                </c:pt>
                <c:pt idx="1724">
                  <c:v>-616.40440000000001</c:v>
                </c:pt>
                <c:pt idx="1725">
                  <c:v>-616.31330000000003</c:v>
                </c:pt>
                <c:pt idx="1726">
                  <c:v>-616.22249999999997</c:v>
                </c:pt>
                <c:pt idx="1727">
                  <c:v>-616.13170000000002</c:v>
                </c:pt>
                <c:pt idx="1728">
                  <c:v>-616.04089999999997</c:v>
                </c:pt>
                <c:pt idx="1729">
                  <c:v>-615.95029999999997</c:v>
                </c:pt>
                <c:pt idx="1730">
                  <c:v>-615.85839999999996</c:v>
                </c:pt>
                <c:pt idx="1731">
                  <c:v>-615.76769999999999</c:v>
                </c:pt>
                <c:pt idx="1732">
                  <c:v>-615.67779999999993</c:v>
                </c:pt>
                <c:pt idx="1733">
                  <c:v>-615.58710000000008</c:v>
                </c:pt>
                <c:pt idx="1734">
                  <c:v>-615.49620000000004</c:v>
                </c:pt>
                <c:pt idx="1735">
                  <c:v>-615.40549999999996</c:v>
                </c:pt>
                <c:pt idx="1736">
                  <c:v>-615.31470000000002</c:v>
                </c:pt>
                <c:pt idx="1737">
                  <c:v>-615.22289999999998</c:v>
                </c:pt>
                <c:pt idx="1738">
                  <c:v>-615.13200000000006</c:v>
                </c:pt>
                <c:pt idx="1739">
                  <c:v>-615.04129999999998</c:v>
                </c:pt>
                <c:pt idx="1740">
                  <c:v>-614.95040000000006</c:v>
                </c:pt>
                <c:pt idx="1741">
                  <c:v>-614.8596</c:v>
                </c:pt>
                <c:pt idx="1742">
                  <c:v>-614.76959999999997</c:v>
                </c:pt>
                <c:pt idx="1743">
                  <c:v>-614.67790000000002</c:v>
                </c:pt>
                <c:pt idx="1744">
                  <c:v>-614.58600000000001</c:v>
                </c:pt>
                <c:pt idx="1745">
                  <c:v>-614.49519999999995</c:v>
                </c:pt>
                <c:pt idx="1746">
                  <c:v>-614.40430000000003</c:v>
                </c:pt>
                <c:pt idx="1747">
                  <c:v>-614.31309999999996</c:v>
                </c:pt>
                <c:pt idx="1748">
                  <c:v>-614.22300000000007</c:v>
                </c:pt>
                <c:pt idx="1749">
                  <c:v>-614.13</c:v>
                </c:pt>
                <c:pt idx="1750">
                  <c:v>-613.95849999999996</c:v>
                </c:pt>
                <c:pt idx="1751">
                  <c:v>-613.78809999999999</c:v>
                </c:pt>
                <c:pt idx="1752">
                  <c:v>-613.6146</c:v>
                </c:pt>
                <c:pt idx="1753">
                  <c:v>-613.44299999999998</c:v>
                </c:pt>
                <c:pt idx="1754">
                  <c:v>-613.27250000000004</c:v>
                </c:pt>
                <c:pt idx="1755">
                  <c:v>-613.101</c:v>
                </c:pt>
                <c:pt idx="1756">
                  <c:v>-612.92939999999999</c:v>
                </c:pt>
                <c:pt idx="1757">
                  <c:v>-612.75789999999995</c:v>
                </c:pt>
                <c:pt idx="1758">
                  <c:v>-612.57780000000002</c:v>
                </c:pt>
                <c:pt idx="1759">
                  <c:v>-612.3472999999999</c:v>
                </c:pt>
                <c:pt idx="1760">
                  <c:v>-612.11770000000001</c:v>
                </c:pt>
                <c:pt idx="1761">
                  <c:v>-611.88719999999989</c:v>
                </c:pt>
                <c:pt idx="1762">
                  <c:v>-611.65759999999989</c:v>
                </c:pt>
                <c:pt idx="1763">
                  <c:v>-611.42800000000011</c:v>
                </c:pt>
                <c:pt idx="1764">
                  <c:v>-611.19849999999997</c:v>
                </c:pt>
                <c:pt idx="1765">
                  <c:v>-610.96690000000001</c:v>
                </c:pt>
                <c:pt idx="1766">
                  <c:v>-610.7373</c:v>
                </c:pt>
                <c:pt idx="1767">
                  <c:v>-610.5077</c:v>
                </c:pt>
                <c:pt idx="1768">
                  <c:v>-610.27610000000004</c:v>
                </c:pt>
                <c:pt idx="1769">
                  <c:v>-610.04759999999999</c:v>
                </c:pt>
                <c:pt idx="1770">
                  <c:v>-609.81690000000003</c:v>
                </c:pt>
                <c:pt idx="1771">
                  <c:v>-609.58640000000003</c:v>
                </c:pt>
                <c:pt idx="1772">
                  <c:v>-609.35669999999993</c:v>
                </c:pt>
                <c:pt idx="1773">
                  <c:v>-609.09770000000003</c:v>
                </c:pt>
                <c:pt idx="1774">
                  <c:v>-608.7663</c:v>
                </c:pt>
                <c:pt idx="1775">
                  <c:v>-608.43579999999997</c:v>
                </c:pt>
                <c:pt idx="1776">
                  <c:v>-608.10350000000005</c:v>
                </c:pt>
                <c:pt idx="1777">
                  <c:v>-607.77209999999991</c:v>
                </c:pt>
                <c:pt idx="1778">
                  <c:v>-607.44060000000002</c:v>
                </c:pt>
                <c:pt idx="1779">
                  <c:v>-607.10919999999999</c:v>
                </c:pt>
                <c:pt idx="1780">
                  <c:v>-606.77760000000001</c:v>
                </c:pt>
                <c:pt idx="1781">
                  <c:v>-606.44719999999995</c:v>
                </c:pt>
                <c:pt idx="1782">
                  <c:v>-606.11390000000006</c:v>
                </c:pt>
                <c:pt idx="1783">
                  <c:v>-605.70969999999988</c:v>
                </c:pt>
                <c:pt idx="1784">
                  <c:v>-605.30020000000002</c:v>
                </c:pt>
                <c:pt idx="1785">
                  <c:v>-604.88959999999997</c:v>
                </c:pt>
                <c:pt idx="1786">
                  <c:v>-604.48099999999999</c:v>
                </c:pt>
                <c:pt idx="1787">
                  <c:v>-604.06939999999997</c:v>
                </c:pt>
                <c:pt idx="1788">
                  <c:v>-603.66090000000008</c:v>
                </c:pt>
                <c:pt idx="1789">
                  <c:v>-603.25130000000001</c:v>
                </c:pt>
                <c:pt idx="1790">
                  <c:v>-602.84070000000008</c:v>
                </c:pt>
                <c:pt idx="1791">
                  <c:v>-602.43209999999999</c:v>
                </c:pt>
                <c:pt idx="1792">
                  <c:v>-602.0204</c:v>
                </c:pt>
                <c:pt idx="1793">
                  <c:v>-601.61180000000002</c:v>
                </c:pt>
                <c:pt idx="1794">
                  <c:v>-601.20119999999997</c:v>
                </c:pt>
                <c:pt idx="1795">
                  <c:v>-600.79160000000002</c:v>
                </c:pt>
                <c:pt idx="1796">
                  <c:v>-600.3809</c:v>
                </c:pt>
                <c:pt idx="1797">
                  <c:v>-599.97119999999995</c:v>
                </c:pt>
                <c:pt idx="1798">
                  <c:v>-599.56060000000002</c:v>
                </c:pt>
                <c:pt idx="1799">
                  <c:v>-599.15090000000009</c:v>
                </c:pt>
                <c:pt idx="1800">
                  <c:v>-598.74020000000007</c:v>
                </c:pt>
                <c:pt idx="1801">
                  <c:v>-598.3306</c:v>
                </c:pt>
                <c:pt idx="1802">
                  <c:v>-597.91980000000001</c:v>
                </c:pt>
                <c:pt idx="1803">
                  <c:v>-597.51109999999994</c:v>
                </c:pt>
                <c:pt idx="1804">
                  <c:v>-597.09940000000006</c:v>
                </c:pt>
                <c:pt idx="1805">
                  <c:v>-596.69069999999999</c:v>
                </c:pt>
                <c:pt idx="1806">
                  <c:v>-596.27890000000002</c:v>
                </c:pt>
                <c:pt idx="1807">
                  <c:v>-595.86920000000009</c:v>
                </c:pt>
                <c:pt idx="1808">
                  <c:v>-595.45849999999996</c:v>
                </c:pt>
                <c:pt idx="1809">
                  <c:v>-595.04769999999996</c:v>
                </c:pt>
                <c:pt idx="1810">
                  <c:v>-594.63800000000003</c:v>
                </c:pt>
                <c:pt idx="1811">
                  <c:v>-594.22619999999995</c:v>
                </c:pt>
                <c:pt idx="1812">
                  <c:v>-593.81729999999993</c:v>
                </c:pt>
                <c:pt idx="1813">
                  <c:v>-593.40559999999994</c:v>
                </c:pt>
                <c:pt idx="1814">
                  <c:v>-592.99479999999994</c:v>
                </c:pt>
                <c:pt idx="1815">
                  <c:v>-592.58489999999995</c:v>
                </c:pt>
                <c:pt idx="1816">
                  <c:v>-592.17420000000004</c:v>
                </c:pt>
                <c:pt idx="1817">
                  <c:v>-591.76329999999996</c:v>
                </c:pt>
                <c:pt idx="1818">
                  <c:v>-591.35339999999997</c:v>
                </c:pt>
                <c:pt idx="1819">
                  <c:v>-590.94169999999997</c:v>
                </c:pt>
                <c:pt idx="1820">
                  <c:v>-590.5308</c:v>
                </c:pt>
                <c:pt idx="1821">
                  <c:v>-590.12100000000009</c:v>
                </c:pt>
                <c:pt idx="1822">
                  <c:v>-589.70910000000003</c:v>
                </c:pt>
                <c:pt idx="1823">
                  <c:v>-589.29919999999993</c:v>
                </c:pt>
                <c:pt idx="1824">
                  <c:v>-588.88840000000005</c:v>
                </c:pt>
                <c:pt idx="1825">
                  <c:v>-588.47649999999999</c:v>
                </c:pt>
                <c:pt idx="1826">
                  <c:v>-588.06650000000002</c:v>
                </c:pt>
                <c:pt idx="1827">
                  <c:v>-587.65560000000005</c:v>
                </c:pt>
                <c:pt idx="1828">
                  <c:v>-587.24369999999999</c:v>
                </c:pt>
                <c:pt idx="1829">
                  <c:v>-586.8338</c:v>
                </c:pt>
                <c:pt idx="1830">
                  <c:v>-586.42189999999994</c:v>
                </c:pt>
                <c:pt idx="1831">
                  <c:v>-586.01100000000008</c:v>
                </c:pt>
                <c:pt idx="1832">
                  <c:v>-585.601</c:v>
                </c:pt>
                <c:pt idx="1833">
                  <c:v>-585.18899999999996</c:v>
                </c:pt>
                <c:pt idx="1834">
                  <c:v>-584.77710000000002</c:v>
                </c:pt>
                <c:pt idx="1835">
                  <c:v>-584.36709999999994</c:v>
                </c:pt>
                <c:pt idx="1836">
                  <c:v>-583.95609999999999</c:v>
                </c:pt>
                <c:pt idx="1837">
                  <c:v>-583.54409999999996</c:v>
                </c:pt>
                <c:pt idx="1838">
                  <c:v>-583.13310000000001</c:v>
                </c:pt>
                <c:pt idx="1839">
                  <c:v>-582.72109999999998</c:v>
                </c:pt>
                <c:pt idx="1840">
                  <c:v>-582.31110000000001</c:v>
                </c:pt>
                <c:pt idx="1841">
                  <c:v>-581.89909999999998</c:v>
                </c:pt>
                <c:pt idx="1842">
                  <c:v>-581.48800000000006</c:v>
                </c:pt>
                <c:pt idx="1843">
                  <c:v>-581.07590000000005</c:v>
                </c:pt>
                <c:pt idx="1844">
                  <c:v>-580.66489999999999</c:v>
                </c:pt>
                <c:pt idx="1845">
                  <c:v>-580.25289999999995</c:v>
                </c:pt>
                <c:pt idx="1846">
                  <c:v>-579.84170000000006</c:v>
                </c:pt>
                <c:pt idx="1847">
                  <c:v>-579.4307</c:v>
                </c:pt>
                <c:pt idx="1848">
                  <c:v>-579.01869999999997</c:v>
                </c:pt>
                <c:pt idx="1849">
                  <c:v>-578.60659999999996</c:v>
                </c:pt>
                <c:pt idx="1850">
                  <c:v>-578.19640000000004</c:v>
                </c:pt>
                <c:pt idx="1851">
                  <c:v>-577.78430000000003</c:v>
                </c:pt>
                <c:pt idx="1852">
                  <c:v>-577.37220000000002</c:v>
                </c:pt>
                <c:pt idx="1853">
                  <c:v>-576.96</c:v>
                </c:pt>
                <c:pt idx="1854">
                  <c:v>-576.54800000000012</c:v>
                </c:pt>
                <c:pt idx="1855">
                  <c:v>-576.13589999999999</c:v>
                </c:pt>
                <c:pt idx="1856">
                  <c:v>-575.72559999999999</c:v>
                </c:pt>
                <c:pt idx="1857">
                  <c:v>-575.31349999999998</c:v>
                </c:pt>
                <c:pt idx="1858">
                  <c:v>-574.90240000000006</c:v>
                </c:pt>
                <c:pt idx="1859">
                  <c:v>-574.49009999999998</c:v>
                </c:pt>
                <c:pt idx="1860">
                  <c:v>-574.07799999999997</c:v>
                </c:pt>
                <c:pt idx="1861">
                  <c:v>-573.66579999999999</c:v>
                </c:pt>
                <c:pt idx="1862">
                  <c:v>-573.25360000000001</c:v>
                </c:pt>
                <c:pt idx="1863">
                  <c:v>-572.84229999999991</c:v>
                </c:pt>
                <c:pt idx="1864">
                  <c:v>-572.42999999999995</c:v>
                </c:pt>
                <c:pt idx="1865">
                  <c:v>-572.01890000000003</c:v>
                </c:pt>
                <c:pt idx="1866">
                  <c:v>-571.60670000000005</c:v>
                </c:pt>
                <c:pt idx="1867">
                  <c:v>-571.1943</c:v>
                </c:pt>
                <c:pt idx="1868">
                  <c:v>-570.78219999999999</c:v>
                </c:pt>
                <c:pt idx="1869">
                  <c:v>-570.36990000000003</c:v>
                </c:pt>
                <c:pt idx="1870">
                  <c:v>-569.95760000000007</c:v>
                </c:pt>
                <c:pt idx="1871">
                  <c:v>-569.54430000000002</c:v>
                </c:pt>
                <c:pt idx="1872">
                  <c:v>-569.13199999999995</c:v>
                </c:pt>
                <c:pt idx="1873">
                  <c:v>-568.71969999999988</c:v>
                </c:pt>
                <c:pt idx="1874">
                  <c:v>-568.30840000000001</c:v>
                </c:pt>
                <c:pt idx="1875">
                  <c:v>-567.89609999999993</c:v>
                </c:pt>
                <c:pt idx="1876">
                  <c:v>-567.41600000000005</c:v>
                </c:pt>
                <c:pt idx="1877">
                  <c:v>-566.87739999999997</c:v>
                </c:pt>
                <c:pt idx="1878">
                  <c:v>-566.28030000000001</c:v>
                </c:pt>
                <c:pt idx="1879">
                  <c:v>-565.64919999999995</c:v>
                </c:pt>
                <c:pt idx="1880">
                  <c:v>-564.99549999999999</c:v>
                </c:pt>
                <c:pt idx="1881">
                  <c:v>-564.28769999999997</c:v>
                </c:pt>
                <c:pt idx="1882">
                  <c:v>-563.57380000000001</c:v>
                </c:pt>
                <c:pt idx="1883">
                  <c:v>-562.86189999999999</c:v>
                </c:pt>
                <c:pt idx="1884">
                  <c:v>-562.14909999999998</c:v>
                </c:pt>
                <c:pt idx="1885">
                  <c:v>-561.43719999999996</c:v>
                </c:pt>
                <c:pt idx="1886">
                  <c:v>-560.72429999999997</c:v>
                </c:pt>
                <c:pt idx="1887">
                  <c:v>-560.01030000000003</c:v>
                </c:pt>
                <c:pt idx="1888">
                  <c:v>-559.29840000000002</c:v>
                </c:pt>
                <c:pt idx="1889">
                  <c:v>-558.58529999999996</c:v>
                </c:pt>
                <c:pt idx="1890">
                  <c:v>-557.87139999999999</c:v>
                </c:pt>
                <c:pt idx="1891">
                  <c:v>-557.15940000000001</c:v>
                </c:pt>
                <c:pt idx="1892">
                  <c:v>-556.44629999999995</c:v>
                </c:pt>
                <c:pt idx="1893">
                  <c:v>-555.73239999999998</c:v>
                </c:pt>
                <c:pt idx="1894">
                  <c:v>-555.0204</c:v>
                </c:pt>
                <c:pt idx="1895">
                  <c:v>-554.30629999999996</c:v>
                </c:pt>
                <c:pt idx="1896">
                  <c:v>-553.59320000000002</c:v>
                </c:pt>
                <c:pt idx="1897">
                  <c:v>-552.87920000000008</c:v>
                </c:pt>
                <c:pt idx="1898">
                  <c:v>-552.16700000000003</c:v>
                </c:pt>
                <c:pt idx="1899">
                  <c:v>-551.4529</c:v>
                </c:pt>
                <c:pt idx="1900">
                  <c:v>-550.7396</c:v>
                </c:pt>
                <c:pt idx="1901">
                  <c:v>-550.02559999999994</c:v>
                </c:pt>
                <c:pt idx="1902">
                  <c:v>-549.31240000000003</c:v>
                </c:pt>
                <c:pt idx="1903">
                  <c:v>-548.59819999999991</c:v>
                </c:pt>
                <c:pt idx="1904">
                  <c:v>-547.88499999999999</c:v>
                </c:pt>
                <c:pt idx="1905">
                  <c:v>-547.16980000000001</c:v>
                </c:pt>
                <c:pt idx="1906">
                  <c:v>-546.45659999999998</c:v>
                </c:pt>
                <c:pt idx="1907">
                  <c:v>-545.7423</c:v>
                </c:pt>
                <c:pt idx="1908">
                  <c:v>-545.02859999999998</c:v>
                </c:pt>
                <c:pt idx="1909">
                  <c:v>-544.31380000000001</c:v>
                </c:pt>
                <c:pt idx="1910">
                  <c:v>-543.60079999999994</c:v>
                </c:pt>
                <c:pt idx="1911">
                  <c:v>-542.88589999999999</c:v>
                </c:pt>
                <c:pt idx="1912">
                  <c:v>-542.17089999999996</c:v>
                </c:pt>
                <c:pt idx="1913">
                  <c:v>-541.45800000000008</c:v>
                </c:pt>
                <c:pt idx="1914">
                  <c:v>-540.74289999999996</c:v>
                </c:pt>
                <c:pt idx="1915">
                  <c:v>-540.02790000000005</c:v>
                </c:pt>
                <c:pt idx="1916">
                  <c:v>-539.31269999999995</c:v>
                </c:pt>
                <c:pt idx="1917">
                  <c:v>-538.59960000000001</c:v>
                </c:pt>
                <c:pt idx="1918">
                  <c:v>-537.8845</c:v>
                </c:pt>
                <c:pt idx="1919">
                  <c:v>-537.1694</c:v>
                </c:pt>
                <c:pt idx="1920">
                  <c:v>-536.45420000000001</c:v>
                </c:pt>
                <c:pt idx="1921">
                  <c:v>-535.73990000000003</c:v>
                </c:pt>
                <c:pt idx="1922">
                  <c:v>-535.02560000000005</c:v>
                </c:pt>
                <c:pt idx="1923">
                  <c:v>-534.31039999999996</c:v>
                </c:pt>
                <c:pt idx="1924">
                  <c:v>-533.59500000000003</c:v>
                </c:pt>
                <c:pt idx="1925">
                  <c:v>-532.87959999999998</c:v>
                </c:pt>
                <c:pt idx="1926">
                  <c:v>-532.16539999999998</c:v>
                </c:pt>
                <c:pt idx="1927">
                  <c:v>-531.44979999999998</c:v>
                </c:pt>
                <c:pt idx="1928">
                  <c:v>-530.73440000000005</c:v>
                </c:pt>
                <c:pt idx="1929">
                  <c:v>-530.01890000000003</c:v>
                </c:pt>
                <c:pt idx="1930">
                  <c:v>-529.30340000000001</c:v>
                </c:pt>
                <c:pt idx="1931">
                  <c:v>-528.58780000000002</c:v>
                </c:pt>
                <c:pt idx="1932">
                  <c:v>-527.8723</c:v>
                </c:pt>
                <c:pt idx="1933">
                  <c:v>-527.15660000000003</c:v>
                </c:pt>
                <c:pt idx="1934">
                  <c:v>-526.44090000000006</c:v>
                </c:pt>
                <c:pt idx="1935">
                  <c:v>-525.72519999999997</c:v>
                </c:pt>
                <c:pt idx="1936">
                  <c:v>-525.00959999999986</c:v>
                </c:pt>
                <c:pt idx="1937">
                  <c:v>-524.29390000000001</c:v>
                </c:pt>
                <c:pt idx="1938">
                  <c:v>-523.57809999999995</c:v>
                </c:pt>
                <c:pt idx="1939">
                  <c:v>-522.86239999999998</c:v>
                </c:pt>
                <c:pt idx="1940">
                  <c:v>-522.14650000000006</c:v>
                </c:pt>
                <c:pt idx="1941">
                  <c:v>-521.43060000000003</c:v>
                </c:pt>
                <c:pt idx="1942">
                  <c:v>-520.71469999999999</c:v>
                </c:pt>
                <c:pt idx="1943">
                  <c:v>-519.9976999999999</c:v>
                </c:pt>
                <c:pt idx="1944">
                  <c:v>-519.28189999999995</c:v>
                </c:pt>
                <c:pt idx="1945">
                  <c:v>-518.56479999999999</c:v>
                </c:pt>
                <c:pt idx="1946">
                  <c:v>-517.84879999999998</c:v>
                </c:pt>
                <c:pt idx="1947">
                  <c:v>-517.13280000000009</c:v>
                </c:pt>
                <c:pt idx="1948">
                  <c:v>-516.41579999999999</c:v>
                </c:pt>
                <c:pt idx="1949">
                  <c:v>-515.69970000000001</c:v>
                </c:pt>
                <c:pt idx="1950">
                  <c:v>-514.98359999999991</c:v>
                </c:pt>
                <c:pt idx="1951">
                  <c:v>-514.26629999999989</c:v>
                </c:pt>
                <c:pt idx="1952">
                  <c:v>-513.54920000000004</c:v>
                </c:pt>
                <c:pt idx="1953">
                  <c:v>-512.8329</c:v>
                </c:pt>
                <c:pt idx="1954">
                  <c:v>-512.11659999999995</c:v>
                </c:pt>
                <c:pt idx="1955">
                  <c:v>-511.39839999999992</c:v>
                </c:pt>
                <c:pt idx="1956">
                  <c:v>-510.68200000000002</c:v>
                </c:pt>
                <c:pt idx="1957">
                  <c:v>-509.96559999999999</c:v>
                </c:pt>
                <c:pt idx="1958">
                  <c:v>-509.24739999999997</c:v>
                </c:pt>
                <c:pt idx="1959">
                  <c:v>-508.5308</c:v>
                </c:pt>
                <c:pt idx="1960">
                  <c:v>-507.81439999999998</c:v>
                </c:pt>
                <c:pt idx="1961">
                  <c:v>-507.096</c:v>
                </c:pt>
                <c:pt idx="1962">
                  <c:v>-506.37939999999998</c:v>
                </c:pt>
                <c:pt idx="1963">
                  <c:v>-505.66089999999997</c:v>
                </c:pt>
                <c:pt idx="1964">
                  <c:v>-504.94420000000002</c:v>
                </c:pt>
                <c:pt idx="1965">
                  <c:v>-504.22670000000005</c:v>
                </c:pt>
                <c:pt idx="1966">
                  <c:v>-503.50900000000001</c:v>
                </c:pt>
                <c:pt idx="1967">
                  <c:v>-502.79140000000007</c:v>
                </c:pt>
                <c:pt idx="1968">
                  <c:v>-502.07380000000001</c:v>
                </c:pt>
                <c:pt idx="1969">
                  <c:v>-501.35599999999999</c:v>
                </c:pt>
                <c:pt idx="1970">
                  <c:v>-500.63809999999995</c:v>
                </c:pt>
                <c:pt idx="1971">
                  <c:v>-499.92040000000003</c:v>
                </c:pt>
                <c:pt idx="1972">
                  <c:v>-499.20159999999998</c:v>
                </c:pt>
                <c:pt idx="1973">
                  <c:v>-498.48469999999998</c:v>
                </c:pt>
                <c:pt idx="1974">
                  <c:v>-497.76590000000004</c:v>
                </c:pt>
                <c:pt idx="1975">
                  <c:v>-497.04789999999997</c:v>
                </c:pt>
                <c:pt idx="1976">
                  <c:v>-496.32990000000001</c:v>
                </c:pt>
                <c:pt idx="1977">
                  <c:v>-495.61099999999999</c:v>
                </c:pt>
                <c:pt idx="1978">
                  <c:v>-494.89400000000006</c:v>
                </c:pt>
                <c:pt idx="1979">
                  <c:v>-494.17490000000004</c:v>
                </c:pt>
                <c:pt idx="1980">
                  <c:v>-493.45580000000001</c:v>
                </c:pt>
                <c:pt idx="1981">
                  <c:v>-492.73870000000005</c:v>
                </c:pt>
                <c:pt idx="1982">
                  <c:v>-492.0197</c:v>
                </c:pt>
                <c:pt idx="1983">
                  <c:v>-491.30050000000006</c:v>
                </c:pt>
                <c:pt idx="1984">
                  <c:v>-490.5822</c:v>
                </c:pt>
                <c:pt idx="1985">
                  <c:v>-489.86399999999998</c:v>
                </c:pt>
                <c:pt idx="1986">
                  <c:v>-489.14480000000003</c:v>
                </c:pt>
                <c:pt idx="1987">
                  <c:v>-488.42550000000006</c:v>
                </c:pt>
                <c:pt idx="1988">
                  <c:v>-487.70709999999997</c:v>
                </c:pt>
                <c:pt idx="1989">
                  <c:v>-486.98779999999999</c:v>
                </c:pt>
                <c:pt idx="1990">
                  <c:v>-486.26839999999999</c:v>
                </c:pt>
                <c:pt idx="1991">
                  <c:v>-485.54989999999998</c:v>
                </c:pt>
                <c:pt idx="1992">
                  <c:v>-484.8306</c:v>
                </c:pt>
                <c:pt idx="1993">
                  <c:v>-484.11110000000002</c:v>
                </c:pt>
                <c:pt idx="1994">
                  <c:v>-483.39249999999998</c:v>
                </c:pt>
                <c:pt idx="1995">
                  <c:v>-482.673</c:v>
                </c:pt>
                <c:pt idx="1996">
                  <c:v>-481.95339999999999</c:v>
                </c:pt>
                <c:pt idx="1997">
                  <c:v>-481.23379999999997</c:v>
                </c:pt>
                <c:pt idx="1998">
                  <c:v>-480.51419999999996</c:v>
                </c:pt>
                <c:pt idx="1999">
                  <c:v>-479.7944</c:v>
                </c:pt>
                <c:pt idx="2000">
                  <c:v>-479.07470000000001</c:v>
                </c:pt>
                <c:pt idx="2001">
                  <c:v>-478.35500000000002</c:v>
                </c:pt>
                <c:pt idx="2002">
                  <c:v>-477.63530000000003</c:v>
                </c:pt>
                <c:pt idx="2003">
                  <c:v>-476.91549999999995</c:v>
                </c:pt>
                <c:pt idx="2004">
                  <c:v>-476.19569999999999</c:v>
                </c:pt>
                <c:pt idx="2005">
                  <c:v>-475.47589999999997</c:v>
                </c:pt>
                <c:pt idx="2006">
                  <c:v>-474.7559</c:v>
                </c:pt>
                <c:pt idx="2007">
                  <c:v>-474.03610000000003</c:v>
                </c:pt>
                <c:pt idx="2008">
                  <c:v>-473.31600000000003</c:v>
                </c:pt>
                <c:pt idx="2009">
                  <c:v>-472.5951</c:v>
                </c:pt>
                <c:pt idx="2010">
                  <c:v>-471.875</c:v>
                </c:pt>
                <c:pt idx="2011">
                  <c:v>-471.15509999999995</c:v>
                </c:pt>
                <c:pt idx="2012">
                  <c:v>-470.43389999999999</c:v>
                </c:pt>
                <c:pt idx="2013">
                  <c:v>-469.71390000000002</c:v>
                </c:pt>
                <c:pt idx="2014">
                  <c:v>-468.99369999999999</c:v>
                </c:pt>
                <c:pt idx="2015">
                  <c:v>-468.27260000000001</c:v>
                </c:pt>
                <c:pt idx="2016">
                  <c:v>-467.5523</c:v>
                </c:pt>
                <c:pt idx="2017">
                  <c:v>-466.83210000000003</c:v>
                </c:pt>
                <c:pt idx="2018">
                  <c:v>-466.11090000000002</c:v>
                </c:pt>
                <c:pt idx="2019">
                  <c:v>-465.38950000000006</c:v>
                </c:pt>
                <c:pt idx="2020">
                  <c:v>-464.66919999999993</c:v>
                </c:pt>
                <c:pt idx="2021">
                  <c:v>-463.94889999999998</c:v>
                </c:pt>
                <c:pt idx="2022">
                  <c:v>-463.22640000000001</c:v>
                </c:pt>
                <c:pt idx="2023">
                  <c:v>-462.50599999999997</c:v>
                </c:pt>
                <c:pt idx="2024">
                  <c:v>-461.78550000000001</c:v>
                </c:pt>
                <c:pt idx="2025">
                  <c:v>-461.06319999999999</c:v>
                </c:pt>
                <c:pt idx="2026">
                  <c:v>-460.34269999999998</c:v>
                </c:pt>
                <c:pt idx="2027">
                  <c:v>-459.62100000000004</c:v>
                </c:pt>
                <c:pt idx="2028">
                  <c:v>-458.89949999999999</c:v>
                </c:pt>
                <c:pt idx="2029">
                  <c:v>-458.17879999999997</c:v>
                </c:pt>
                <c:pt idx="2030">
                  <c:v>-457.4572</c:v>
                </c:pt>
                <c:pt idx="2031">
                  <c:v>-456.73559999999998</c:v>
                </c:pt>
                <c:pt idx="2032">
                  <c:v>-456.0138</c:v>
                </c:pt>
                <c:pt idx="2033">
                  <c:v>-455.29210000000006</c:v>
                </c:pt>
                <c:pt idx="2034">
                  <c:v>-454.57029999999997</c:v>
                </c:pt>
                <c:pt idx="2035">
                  <c:v>-453.84850000000006</c:v>
                </c:pt>
                <c:pt idx="2036">
                  <c:v>-453.12659999999994</c:v>
                </c:pt>
                <c:pt idx="2037">
                  <c:v>-452.40479999999997</c:v>
                </c:pt>
                <c:pt idx="2038">
                  <c:v>-451.68290000000002</c:v>
                </c:pt>
                <c:pt idx="2039">
                  <c:v>-450.96000000000004</c:v>
                </c:pt>
                <c:pt idx="2040">
                  <c:v>-450.23899999999998</c:v>
                </c:pt>
                <c:pt idx="2041">
                  <c:v>-449.51610000000005</c:v>
                </c:pt>
                <c:pt idx="2042">
                  <c:v>-448.79499999999996</c:v>
                </c:pt>
                <c:pt idx="2043">
                  <c:v>-448.07190000000003</c:v>
                </c:pt>
                <c:pt idx="2044">
                  <c:v>-447.34889999999996</c:v>
                </c:pt>
                <c:pt idx="2045">
                  <c:v>-446.62789999999995</c:v>
                </c:pt>
                <c:pt idx="2046">
                  <c:v>-445.90469999999999</c:v>
                </c:pt>
                <c:pt idx="2047">
                  <c:v>-445.18139999999994</c:v>
                </c:pt>
                <c:pt idx="2048">
                  <c:v>-444.46025000000003</c:v>
                </c:pt>
                <c:pt idx="2049">
                  <c:v>-443.73707999999993</c:v>
                </c:pt>
                <c:pt idx="2050">
                  <c:v>-443.01371000000006</c:v>
                </c:pt>
                <c:pt idx="2051">
                  <c:v>-442.29145000000005</c:v>
                </c:pt>
                <c:pt idx="2052">
                  <c:v>-441.56908000000004</c:v>
                </c:pt>
                <c:pt idx="2053">
                  <c:v>-440.84572000000003</c:v>
                </c:pt>
                <c:pt idx="2054">
                  <c:v>-440.12226000000004</c:v>
                </c:pt>
                <c:pt idx="2055">
                  <c:v>-439.4</c:v>
                </c:pt>
                <c:pt idx="2056">
                  <c:v>-438.67644999999999</c:v>
                </c:pt>
                <c:pt idx="2057">
                  <c:v>-437.95289000000002</c:v>
                </c:pt>
                <c:pt idx="2058">
                  <c:v>-437.23033999999996</c:v>
                </c:pt>
                <c:pt idx="2059">
                  <c:v>-436.50678999999997</c:v>
                </c:pt>
                <c:pt idx="2060">
                  <c:v>-435.78424000000001</c:v>
                </c:pt>
                <c:pt idx="2061">
                  <c:v>-435.06060000000002</c:v>
                </c:pt>
                <c:pt idx="2062">
                  <c:v>-434.33696000000003</c:v>
                </c:pt>
                <c:pt idx="2063">
                  <c:v>-433.61341000000004</c:v>
                </c:pt>
                <c:pt idx="2064">
                  <c:v>-432.88958000000008</c:v>
                </c:pt>
                <c:pt idx="2065">
                  <c:v>-432.16593999999998</c:v>
                </c:pt>
                <c:pt idx="2066">
                  <c:v>-431.44209999999998</c:v>
                </c:pt>
                <c:pt idx="2067">
                  <c:v>-430.71826999999996</c:v>
                </c:pt>
                <c:pt idx="2068">
                  <c:v>-429.99444</c:v>
                </c:pt>
                <c:pt idx="2069">
                  <c:v>-429.27061000000003</c:v>
                </c:pt>
                <c:pt idx="2070">
                  <c:v>-428.54669000000001</c:v>
                </c:pt>
                <c:pt idx="2071">
                  <c:v>-427.82275999999996</c:v>
                </c:pt>
                <c:pt idx="2072">
                  <c:v>-427.09874000000002</c:v>
                </c:pt>
                <c:pt idx="2073">
                  <c:v>-426.37482</c:v>
                </c:pt>
                <c:pt idx="2074">
                  <c:v>-425.65069999999997</c:v>
                </c:pt>
                <c:pt idx="2075">
                  <c:v>-424.92669000000001</c:v>
                </c:pt>
                <c:pt idx="2076">
                  <c:v>-424.20158000000004</c:v>
                </c:pt>
                <c:pt idx="2077">
                  <c:v>-423.47736000000003</c:v>
                </c:pt>
                <c:pt idx="2078">
                  <c:v>-422.75325999999995</c:v>
                </c:pt>
                <c:pt idx="2079">
                  <c:v>-422.02914999999996</c:v>
                </c:pt>
                <c:pt idx="2080">
                  <c:v>-421.30394000000001</c:v>
                </c:pt>
                <c:pt idx="2081">
                  <c:v>-420.57873999999993</c:v>
                </c:pt>
                <c:pt idx="2082">
                  <c:v>-419.85443999999995</c:v>
                </c:pt>
                <c:pt idx="2083">
                  <c:v>-419.12993999999998</c:v>
                </c:pt>
                <c:pt idx="2084">
                  <c:v>-418.40564999999998</c:v>
                </c:pt>
                <c:pt idx="2085">
                  <c:v>-417.67935</c:v>
                </c:pt>
                <c:pt idx="2086">
                  <c:v>-416.95486</c:v>
                </c:pt>
                <c:pt idx="2087">
                  <c:v>-416.23047000000008</c:v>
                </c:pt>
                <c:pt idx="2088">
                  <c:v>-415.50599</c:v>
                </c:pt>
                <c:pt idx="2089">
                  <c:v>-414.77940000000001</c:v>
                </c:pt>
                <c:pt idx="2090">
                  <c:v>-414.05502000000001</c:v>
                </c:pt>
                <c:pt idx="2091">
                  <c:v>-413.33044000000001</c:v>
                </c:pt>
                <c:pt idx="2092">
                  <c:v>-412.60386000000005</c:v>
                </c:pt>
                <c:pt idx="2093">
                  <c:v>-411.87918000000002</c:v>
                </c:pt>
                <c:pt idx="2094">
                  <c:v>-411.15341000000001</c:v>
                </c:pt>
                <c:pt idx="2095">
                  <c:v>-410.42782999999997</c:v>
                </c:pt>
                <c:pt idx="2096">
                  <c:v>-409.70306000000005</c:v>
                </c:pt>
                <c:pt idx="2097">
                  <c:v>-408.97630000000004</c:v>
                </c:pt>
                <c:pt idx="2098">
                  <c:v>-408.25153</c:v>
                </c:pt>
                <c:pt idx="2099">
                  <c:v>-407.52566999999999</c:v>
                </c:pt>
                <c:pt idx="2100">
                  <c:v>-406.79980999999998</c:v>
                </c:pt>
                <c:pt idx="2101">
                  <c:v>-406.07395000000002</c:v>
                </c:pt>
                <c:pt idx="2102">
                  <c:v>-405.34809000000001</c:v>
                </c:pt>
                <c:pt idx="2103">
                  <c:v>-404.62212999999997</c:v>
                </c:pt>
                <c:pt idx="2104">
                  <c:v>-403.89517999999993</c:v>
                </c:pt>
                <c:pt idx="2105">
                  <c:v>-403.17012999999997</c:v>
                </c:pt>
                <c:pt idx="2106">
                  <c:v>-402.44298000000003</c:v>
                </c:pt>
                <c:pt idx="2107">
                  <c:v>-401.71804000000003</c:v>
                </c:pt>
                <c:pt idx="2108">
                  <c:v>-400.99088999999998</c:v>
                </c:pt>
                <c:pt idx="2109">
                  <c:v>-400.26375000000002</c:v>
                </c:pt>
                <c:pt idx="2110">
                  <c:v>-399.53851000000003</c:v>
                </c:pt>
                <c:pt idx="2111">
                  <c:v>-398.81137000000001</c:v>
                </c:pt>
                <c:pt idx="2112">
                  <c:v>-398.08514000000002</c:v>
                </c:pt>
                <c:pt idx="2113">
                  <c:v>-397.35879999999997</c:v>
                </c:pt>
                <c:pt idx="2114">
                  <c:v>-396.63147000000004</c:v>
                </c:pt>
                <c:pt idx="2115">
                  <c:v>-395.90523999999999</c:v>
                </c:pt>
                <c:pt idx="2116">
                  <c:v>-395.17892000000001</c:v>
                </c:pt>
                <c:pt idx="2117">
                  <c:v>-394.45159000000001</c:v>
                </c:pt>
                <c:pt idx="2118">
                  <c:v>-393.72396999999995</c:v>
                </c:pt>
                <c:pt idx="2119">
                  <c:v>-392.99765000000002</c:v>
                </c:pt>
                <c:pt idx="2120">
                  <c:v>-392.27002999999996</c:v>
                </c:pt>
                <c:pt idx="2121">
                  <c:v>-391.54362000000003</c:v>
                </c:pt>
                <c:pt idx="2122">
                  <c:v>-390.81599999999997</c:v>
                </c:pt>
                <c:pt idx="2123">
                  <c:v>-390.08949000000001</c:v>
                </c:pt>
                <c:pt idx="2124">
                  <c:v>-389.36187999999993</c:v>
                </c:pt>
                <c:pt idx="2125">
                  <c:v>-388.63418000000001</c:v>
                </c:pt>
                <c:pt idx="2126">
                  <c:v>-387.90646999999996</c:v>
                </c:pt>
                <c:pt idx="2127">
                  <c:v>-387.17876999999999</c:v>
                </c:pt>
                <c:pt idx="2128">
                  <c:v>-386.45157</c:v>
                </c:pt>
                <c:pt idx="2129">
                  <c:v>-385.72386999999998</c:v>
                </c:pt>
                <c:pt idx="2130">
                  <c:v>-384.99717000000004</c:v>
                </c:pt>
                <c:pt idx="2131">
                  <c:v>-384.26927999999998</c:v>
                </c:pt>
                <c:pt idx="2132">
                  <c:v>-383.54149000000001</c:v>
                </c:pt>
                <c:pt idx="2133">
                  <c:v>-382.81350000000003</c:v>
                </c:pt>
                <c:pt idx="2134">
                  <c:v>-382.08560999999997</c:v>
                </c:pt>
                <c:pt idx="2135">
                  <c:v>-381.35762</c:v>
                </c:pt>
                <c:pt idx="2136">
                  <c:v>-380.62954000000002</c:v>
                </c:pt>
                <c:pt idx="2137">
                  <c:v>-379.90145999999999</c:v>
                </c:pt>
                <c:pt idx="2138">
                  <c:v>-379.17338000000007</c:v>
                </c:pt>
                <c:pt idx="2139">
                  <c:v>-378.44511</c:v>
                </c:pt>
                <c:pt idx="2140">
                  <c:v>-377.71702999999997</c:v>
                </c:pt>
                <c:pt idx="2141">
                  <c:v>-376.98866000000004</c:v>
                </c:pt>
                <c:pt idx="2142">
                  <c:v>-376.26038999999997</c:v>
                </c:pt>
                <c:pt idx="2143">
                  <c:v>-375.53092000000004</c:v>
                </c:pt>
                <c:pt idx="2144">
                  <c:v>-374.80266000000006</c:v>
                </c:pt>
                <c:pt idx="2145">
                  <c:v>-374.07409000000001</c:v>
                </c:pt>
                <c:pt idx="2146">
                  <c:v>-373.34563000000003</c:v>
                </c:pt>
                <c:pt idx="2147">
                  <c:v>-372.61707000000001</c:v>
                </c:pt>
                <c:pt idx="2148">
                  <c:v>-371.88842</c:v>
                </c:pt>
                <c:pt idx="2149">
                  <c:v>-371.15876000000003</c:v>
                </c:pt>
                <c:pt idx="2150">
                  <c:v>-370.43001000000004</c:v>
                </c:pt>
                <c:pt idx="2151">
                  <c:v>-369.70135999999997</c:v>
                </c:pt>
                <c:pt idx="2152">
                  <c:v>-368.97240999999997</c:v>
                </c:pt>
                <c:pt idx="2153">
                  <c:v>-368.24376000000001</c:v>
                </c:pt>
                <c:pt idx="2154">
                  <c:v>-367.51382000000007</c:v>
                </c:pt>
                <c:pt idx="2155">
                  <c:v>-366.78487999999993</c:v>
                </c:pt>
                <c:pt idx="2156">
                  <c:v>-366.05584000000005</c:v>
                </c:pt>
                <c:pt idx="2157">
                  <c:v>-365.32589999999999</c:v>
                </c:pt>
                <c:pt idx="2158">
                  <c:v>-364.59676999999999</c:v>
                </c:pt>
                <c:pt idx="2159">
                  <c:v>-363.86753999999996</c:v>
                </c:pt>
                <c:pt idx="2160">
                  <c:v>-363.13751000000002</c:v>
                </c:pt>
                <c:pt idx="2161">
                  <c:v>-362.40818000000002</c:v>
                </c:pt>
                <c:pt idx="2162">
                  <c:v>-361.67895000000004</c:v>
                </c:pt>
                <c:pt idx="2163">
                  <c:v>-360.94873000000007</c:v>
                </c:pt>
                <c:pt idx="2164">
                  <c:v>-360.21931000000001</c:v>
                </c:pt>
                <c:pt idx="2165">
                  <c:v>-359.48898999999994</c:v>
                </c:pt>
                <c:pt idx="2166">
                  <c:v>-358.75947000000002</c:v>
                </c:pt>
                <c:pt idx="2167">
                  <c:v>-358.02896000000004</c:v>
                </c:pt>
                <c:pt idx="2168">
                  <c:v>-357.29944</c:v>
                </c:pt>
                <c:pt idx="2169">
                  <c:v>-356.56882999999999</c:v>
                </c:pt>
                <c:pt idx="2170">
                  <c:v>-355.83922000000001</c:v>
                </c:pt>
                <c:pt idx="2171">
                  <c:v>-355.10852000000006</c:v>
                </c:pt>
                <c:pt idx="2172">
                  <c:v>-354.37851000000001</c:v>
                </c:pt>
                <c:pt idx="2173">
                  <c:v>-353.64810999999997</c:v>
                </c:pt>
                <c:pt idx="2174">
                  <c:v>-352.91781000000003</c:v>
                </c:pt>
                <c:pt idx="2175">
                  <c:v>-352.18732000000006</c:v>
                </c:pt>
                <c:pt idx="2176">
                  <c:v>-351.45681999999999</c:v>
                </c:pt>
                <c:pt idx="2177">
                  <c:v>-350.72622999999999</c:v>
                </c:pt>
                <c:pt idx="2178">
                  <c:v>-349.99749999999995</c:v>
                </c:pt>
                <c:pt idx="2179">
                  <c:v>-349.39168000000001</c:v>
                </c:pt>
                <c:pt idx="2180">
                  <c:v>-348.80423000000002</c:v>
                </c:pt>
                <c:pt idx="2181">
                  <c:v>-348.30640999999997</c:v>
                </c:pt>
                <c:pt idx="2182">
                  <c:v>-347.80849000000001</c:v>
                </c:pt>
                <c:pt idx="2183">
                  <c:v>-347.31057000000004</c:v>
                </c:pt>
                <c:pt idx="2184">
                  <c:v>-346.81265000000002</c:v>
                </c:pt>
                <c:pt idx="2185">
                  <c:v>-346.31462999999997</c:v>
                </c:pt>
                <c:pt idx="2186">
                  <c:v>-345.81671999999998</c:v>
                </c:pt>
                <c:pt idx="2187">
                  <c:v>-345.47719000000001</c:v>
                </c:pt>
                <c:pt idx="2188">
                  <c:v>-345.20448000000005</c:v>
                </c:pt>
                <c:pt idx="2189">
                  <c:v>-345.05759999999998</c:v>
                </c:pt>
                <c:pt idx="2190">
                  <c:v>-344.91073</c:v>
                </c:pt>
                <c:pt idx="2191">
                  <c:v>-344.76386000000002</c:v>
                </c:pt>
                <c:pt idx="2192">
                  <c:v>-344.61689000000001</c:v>
                </c:pt>
                <c:pt idx="2193">
                  <c:v>-344.47001</c:v>
                </c:pt>
                <c:pt idx="2194">
                  <c:v>-344.32324000000006</c:v>
                </c:pt>
                <c:pt idx="2195">
                  <c:v>-344.17646999999999</c:v>
                </c:pt>
                <c:pt idx="2196">
                  <c:v>-344.02940000000001</c:v>
                </c:pt>
                <c:pt idx="2197">
                  <c:v>-343.88263000000001</c:v>
                </c:pt>
                <c:pt idx="2198">
                  <c:v>-343.73566</c:v>
                </c:pt>
                <c:pt idx="2199">
                  <c:v>-343.62967000000003</c:v>
                </c:pt>
                <c:pt idx="2200">
                  <c:v>-343.60014999999999</c:v>
                </c:pt>
                <c:pt idx="2201">
                  <c:v>-343.57071999999999</c:v>
                </c:pt>
                <c:pt idx="2202">
                  <c:v>-343.54109000000005</c:v>
                </c:pt>
                <c:pt idx="2203">
                  <c:v>-343.51166000000001</c:v>
                </c:pt>
                <c:pt idx="2204">
                  <c:v>-343.48203999999998</c:v>
                </c:pt>
                <c:pt idx="2205">
                  <c:v>-343.45251000000002</c:v>
                </c:pt>
                <c:pt idx="2206">
                  <c:v>-343.42298</c:v>
                </c:pt>
                <c:pt idx="2207">
                  <c:v>-343.39335</c:v>
                </c:pt>
                <c:pt idx="2208">
                  <c:v>-343.36392999999998</c:v>
                </c:pt>
                <c:pt idx="2209">
                  <c:v>-343.33429999999998</c:v>
                </c:pt>
                <c:pt idx="2210">
                  <c:v>-343.30486999999994</c:v>
                </c:pt>
                <c:pt idx="2211">
                  <c:v>-343.27524</c:v>
                </c:pt>
                <c:pt idx="2212">
                  <c:v>-343.24572000000001</c:v>
                </c:pt>
                <c:pt idx="2213">
                  <c:v>-343.21628999999996</c:v>
                </c:pt>
                <c:pt idx="2214">
                  <c:v>-343.18675999999994</c:v>
                </c:pt>
                <c:pt idx="2215">
                  <c:v>-343.15723000000003</c:v>
                </c:pt>
                <c:pt idx="2216">
                  <c:v>-343.12751000000003</c:v>
                </c:pt>
                <c:pt idx="2217">
                  <c:v>-343.09807999999998</c:v>
                </c:pt>
                <c:pt idx="2218">
                  <c:v>-343.06855000000002</c:v>
                </c:pt>
                <c:pt idx="2219">
                  <c:v>-343.03903000000003</c:v>
                </c:pt>
                <c:pt idx="2220">
                  <c:v>-343.00940000000003</c:v>
                </c:pt>
                <c:pt idx="2221">
                  <c:v>-342.97987000000001</c:v>
                </c:pt>
                <c:pt idx="2222">
                  <c:v>-342.95034999999996</c:v>
                </c:pt>
                <c:pt idx="2223">
                  <c:v>-342.92091999999997</c:v>
                </c:pt>
                <c:pt idx="2224">
                  <c:v>-342.89148999999998</c:v>
                </c:pt>
                <c:pt idx="2225">
                  <c:v>-342.86177000000004</c:v>
                </c:pt>
                <c:pt idx="2226">
                  <c:v>-342.83234000000004</c:v>
                </c:pt>
                <c:pt idx="2227">
                  <c:v>-342.80261000000002</c:v>
                </c:pt>
                <c:pt idx="2228">
                  <c:v>-342.77319</c:v>
                </c:pt>
                <c:pt idx="2229">
                  <c:v>-342.74355999999995</c:v>
                </c:pt>
                <c:pt idx="2230">
                  <c:v>-342.71413000000001</c:v>
                </c:pt>
                <c:pt idx="2231">
                  <c:v>-342.68461000000002</c:v>
                </c:pt>
                <c:pt idx="2232">
                  <c:v>-342.65508</c:v>
                </c:pt>
                <c:pt idx="2233">
                  <c:v>-342.62564999999995</c:v>
                </c:pt>
                <c:pt idx="2234">
                  <c:v>-342.59592999999995</c:v>
                </c:pt>
                <c:pt idx="2235">
                  <c:v>-342.56640000000004</c:v>
                </c:pt>
                <c:pt idx="2236">
                  <c:v>-342.53687000000002</c:v>
                </c:pt>
                <c:pt idx="2237">
                  <c:v>-342.50745000000001</c:v>
                </c:pt>
                <c:pt idx="2238">
                  <c:v>-342.47771999999998</c:v>
                </c:pt>
                <c:pt idx="2239">
                  <c:v>-342.44828999999999</c:v>
                </c:pt>
                <c:pt idx="2240">
                  <c:v>-342.41876999999999</c:v>
                </c:pt>
                <c:pt idx="2241">
                  <c:v>-342.38923999999997</c:v>
                </c:pt>
                <c:pt idx="2242">
                  <c:v>-342.35971999999998</c:v>
                </c:pt>
                <c:pt idx="2243">
                  <c:v>-342.33019000000002</c:v>
                </c:pt>
                <c:pt idx="2244">
                  <c:v>-342.30055999999996</c:v>
                </c:pt>
                <c:pt idx="2245">
                  <c:v>-342.27103999999997</c:v>
                </c:pt>
                <c:pt idx="2246">
                  <c:v>-342.24161000000004</c:v>
                </c:pt>
                <c:pt idx="2247">
                  <c:v>-342.21199000000001</c:v>
                </c:pt>
                <c:pt idx="2248">
                  <c:v>-342.18256000000002</c:v>
                </c:pt>
                <c:pt idx="2249">
                  <c:v>-342.15282999999999</c:v>
                </c:pt>
                <c:pt idx="2250">
                  <c:v>-342.12341000000004</c:v>
                </c:pt>
                <c:pt idx="2251">
                  <c:v>-342.09388000000001</c:v>
                </c:pt>
                <c:pt idx="2252">
                  <c:v>-342.06435999999997</c:v>
                </c:pt>
                <c:pt idx="2253">
                  <c:v>-342.03493000000003</c:v>
                </c:pt>
                <c:pt idx="2254">
                  <c:v>-342.00529999999998</c:v>
                </c:pt>
                <c:pt idx="2255">
                  <c:v>-341.97577999999999</c:v>
                </c:pt>
                <c:pt idx="2256">
                  <c:v>-341.94604999999996</c:v>
                </c:pt>
                <c:pt idx="2257">
                  <c:v>-341.91663</c:v>
                </c:pt>
                <c:pt idx="2258">
                  <c:v>-341.88710000000003</c:v>
                </c:pt>
                <c:pt idx="2259">
                  <c:v>-341.85768000000002</c:v>
                </c:pt>
                <c:pt idx="2260">
                  <c:v>-341.82805000000002</c:v>
                </c:pt>
                <c:pt idx="2261">
                  <c:v>-341.79852999999997</c:v>
                </c:pt>
                <c:pt idx="2262">
                  <c:v>-341.76900000000001</c:v>
                </c:pt>
                <c:pt idx="2263">
                  <c:v>-341.73937000000001</c:v>
                </c:pt>
                <c:pt idx="2264">
                  <c:v>-341.70994999999999</c:v>
                </c:pt>
                <c:pt idx="2265">
                  <c:v>-341.68032000000005</c:v>
                </c:pt>
                <c:pt idx="2266">
                  <c:v>-341.65090000000004</c:v>
                </c:pt>
                <c:pt idx="2267">
                  <c:v>-341.62126999999998</c:v>
                </c:pt>
                <c:pt idx="2268">
                  <c:v>-341.59185000000002</c:v>
                </c:pt>
                <c:pt idx="2269">
                  <c:v>-341.56221999999997</c:v>
                </c:pt>
                <c:pt idx="2270">
                  <c:v>-341.53269999999998</c:v>
                </c:pt>
                <c:pt idx="2271">
                  <c:v>-341.50317000000001</c:v>
                </c:pt>
                <c:pt idx="2272">
                  <c:v>-341.47354999999999</c:v>
                </c:pt>
                <c:pt idx="2273">
                  <c:v>-341.44401999999997</c:v>
                </c:pt>
                <c:pt idx="2274">
                  <c:v>-341.41449999999998</c:v>
                </c:pt>
                <c:pt idx="2275">
                  <c:v>-341.38507000000004</c:v>
                </c:pt>
                <c:pt idx="2276">
                  <c:v>-341.35555000000005</c:v>
                </c:pt>
                <c:pt idx="2277">
                  <c:v>-341.32601999999997</c:v>
                </c:pt>
                <c:pt idx="2278">
                  <c:v>-341.29629999999997</c:v>
                </c:pt>
                <c:pt idx="2279">
                  <c:v>-341.26686999999998</c:v>
                </c:pt>
                <c:pt idx="2280">
                  <c:v>-341.23734999999999</c:v>
                </c:pt>
                <c:pt idx="2281">
                  <c:v>-341.20782000000003</c:v>
                </c:pt>
                <c:pt idx="2282">
                  <c:v>-341.17830000000004</c:v>
                </c:pt>
                <c:pt idx="2283">
                  <c:v>-341.14877000000001</c:v>
                </c:pt>
                <c:pt idx="2284">
                  <c:v>-341.11914999999999</c:v>
                </c:pt>
                <c:pt idx="2285">
                  <c:v>-341.08961999999997</c:v>
                </c:pt>
                <c:pt idx="2286">
                  <c:v>-341.06009999999998</c:v>
                </c:pt>
                <c:pt idx="2287">
                  <c:v>-341.03056999999995</c:v>
                </c:pt>
                <c:pt idx="2288">
                  <c:v>-341.00115000000005</c:v>
                </c:pt>
                <c:pt idx="2289">
                  <c:v>-340.97153000000003</c:v>
                </c:pt>
                <c:pt idx="2290">
                  <c:v>-340.94209999999998</c:v>
                </c:pt>
                <c:pt idx="2291">
                  <c:v>-340.91228000000001</c:v>
                </c:pt>
                <c:pt idx="2292">
                  <c:v>-340.88285000000002</c:v>
                </c:pt>
                <c:pt idx="2293">
                  <c:v>-340.85343</c:v>
                </c:pt>
                <c:pt idx="2294">
                  <c:v>-340.82390000000004</c:v>
                </c:pt>
                <c:pt idx="2295">
                  <c:v>-340.79428000000001</c:v>
                </c:pt>
                <c:pt idx="2296">
                  <c:v>-340.76474999999999</c:v>
                </c:pt>
                <c:pt idx="2297">
                  <c:v>-340.73533000000003</c:v>
                </c:pt>
                <c:pt idx="2298">
                  <c:v>-340.70570999999995</c:v>
                </c:pt>
                <c:pt idx="2299">
                  <c:v>-340.67617999999999</c:v>
                </c:pt>
                <c:pt idx="2300">
                  <c:v>-340.64656000000002</c:v>
                </c:pt>
                <c:pt idx="2301">
                  <c:v>-340.61703</c:v>
                </c:pt>
                <c:pt idx="2302">
                  <c:v>-340.58760999999998</c:v>
                </c:pt>
                <c:pt idx="2303">
                  <c:v>-340.55808999999999</c:v>
                </c:pt>
                <c:pt idx="2304">
                  <c:v>-340.52855999999997</c:v>
                </c:pt>
                <c:pt idx="2305">
                  <c:v>-340.49893999999995</c:v>
                </c:pt>
                <c:pt idx="2306">
                  <c:v>-340.46951000000001</c:v>
                </c:pt>
                <c:pt idx="2307">
                  <c:v>-340.43989000000005</c:v>
                </c:pt>
                <c:pt idx="2308">
                  <c:v>-340.41037</c:v>
                </c:pt>
                <c:pt idx="2309">
                  <c:v>-340.38074</c:v>
                </c:pt>
                <c:pt idx="2310">
                  <c:v>-340.35131999999999</c:v>
                </c:pt>
                <c:pt idx="2311">
                  <c:v>-340.32189</c:v>
                </c:pt>
                <c:pt idx="2312">
                  <c:v>-340.29206999999997</c:v>
                </c:pt>
                <c:pt idx="2313">
                  <c:v>-340.26265000000001</c:v>
                </c:pt>
                <c:pt idx="2314">
                  <c:v>-340.23311999999999</c:v>
                </c:pt>
                <c:pt idx="2315">
                  <c:v>-340.20369999999997</c:v>
                </c:pt>
                <c:pt idx="2316">
                  <c:v>-340.17408</c:v>
                </c:pt>
                <c:pt idx="2317">
                  <c:v>-340.14465000000001</c:v>
                </c:pt>
                <c:pt idx="2318">
                  <c:v>-340.11483000000004</c:v>
                </c:pt>
                <c:pt idx="2319">
                  <c:v>-340.08540999999997</c:v>
                </c:pt>
                <c:pt idx="2320">
                  <c:v>-340.05588</c:v>
                </c:pt>
                <c:pt idx="2321">
                  <c:v>-340.02636000000001</c:v>
                </c:pt>
                <c:pt idx="2322">
                  <c:v>-339.99694</c:v>
                </c:pt>
                <c:pt idx="2323">
                  <c:v>-339.96741000000003</c:v>
                </c:pt>
                <c:pt idx="2324">
                  <c:v>-339.93788999999998</c:v>
                </c:pt>
                <c:pt idx="2325">
                  <c:v>-339.90816999999998</c:v>
                </c:pt>
                <c:pt idx="2326">
                  <c:v>-339.87873999999999</c:v>
                </c:pt>
                <c:pt idx="2327">
                  <c:v>-339.84911999999997</c:v>
                </c:pt>
                <c:pt idx="2328">
                  <c:v>-339.81970000000001</c:v>
                </c:pt>
                <c:pt idx="2329">
                  <c:v>-339.79007000000001</c:v>
                </c:pt>
                <c:pt idx="2330">
                  <c:v>-339.76055000000002</c:v>
                </c:pt>
                <c:pt idx="2331">
                  <c:v>-339.73113000000001</c:v>
                </c:pt>
                <c:pt idx="2332">
                  <c:v>-339.70150000000001</c:v>
                </c:pt>
                <c:pt idx="2333">
                  <c:v>-339.67198000000002</c:v>
                </c:pt>
                <c:pt idx="2334">
                  <c:v>-339.64245999999997</c:v>
                </c:pt>
                <c:pt idx="2335">
                  <c:v>-339.61293999999998</c:v>
                </c:pt>
                <c:pt idx="2336">
                  <c:v>-339.58330999999998</c:v>
                </c:pt>
                <c:pt idx="2337">
                  <c:v>-339.55379000000005</c:v>
                </c:pt>
                <c:pt idx="2338">
                  <c:v>-339.52427</c:v>
                </c:pt>
                <c:pt idx="2339">
                  <c:v>-339.49473999999998</c:v>
                </c:pt>
                <c:pt idx="2340">
                  <c:v>-339.46532000000002</c:v>
                </c:pt>
                <c:pt idx="2341">
                  <c:v>-339.43559999999997</c:v>
                </c:pt>
                <c:pt idx="2342">
                  <c:v>-339.40618000000006</c:v>
                </c:pt>
                <c:pt idx="2343">
                  <c:v>-339.37664999999998</c:v>
                </c:pt>
                <c:pt idx="2344">
                  <c:v>-339.34722999999997</c:v>
                </c:pt>
                <c:pt idx="2345">
                  <c:v>-339.31741</c:v>
                </c:pt>
                <c:pt idx="2346">
                  <c:v>-339.28789</c:v>
                </c:pt>
                <c:pt idx="2347">
                  <c:v>-339.25835999999998</c:v>
                </c:pt>
                <c:pt idx="2348">
                  <c:v>-339.22894000000002</c:v>
                </c:pt>
                <c:pt idx="2349">
                  <c:v>-339.19942000000003</c:v>
                </c:pt>
                <c:pt idx="2350">
                  <c:v>-339.16990000000004</c:v>
                </c:pt>
                <c:pt idx="2351">
                  <c:v>-339.14046999999999</c:v>
                </c:pt>
                <c:pt idx="2352">
                  <c:v>-339.11074999999994</c:v>
                </c:pt>
                <c:pt idx="2353">
                  <c:v>-339.08123000000001</c:v>
                </c:pt>
                <c:pt idx="2354">
                  <c:v>-339.05160999999998</c:v>
                </c:pt>
                <c:pt idx="2355">
                  <c:v>-339.02217999999999</c:v>
                </c:pt>
                <c:pt idx="2356">
                  <c:v>-338.99266</c:v>
                </c:pt>
                <c:pt idx="2357">
                  <c:v>-338.96323999999998</c:v>
                </c:pt>
                <c:pt idx="2358">
                  <c:v>-338.93351999999999</c:v>
                </c:pt>
                <c:pt idx="2359">
                  <c:v>-338.904</c:v>
                </c:pt>
                <c:pt idx="2360">
                  <c:v>-338.87457000000006</c:v>
                </c:pt>
                <c:pt idx="2361">
                  <c:v>-338.84505000000001</c:v>
                </c:pt>
                <c:pt idx="2362">
                  <c:v>-338.81543000000005</c:v>
                </c:pt>
                <c:pt idx="2363">
                  <c:v>-338.78591</c:v>
                </c:pt>
                <c:pt idx="2364">
                  <c:v>-338.75639000000001</c:v>
                </c:pt>
                <c:pt idx="2365">
                  <c:v>-338.72676000000001</c:v>
                </c:pt>
                <c:pt idx="2366">
                  <c:v>-338.69723999999997</c:v>
                </c:pt>
                <c:pt idx="2367">
                  <c:v>-338.66782000000006</c:v>
                </c:pt>
                <c:pt idx="2368">
                  <c:v>-338.63830000000002</c:v>
                </c:pt>
                <c:pt idx="2369">
                  <c:v>-338.60877999999997</c:v>
                </c:pt>
                <c:pt idx="2370">
                  <c:v>-338.57916</c:v>
                </c:pt>
                <c:pt idx="2371">
                  <c:v>-338.54953</c:v>
                </c:pt>
                <c:pt idx="2372">
                  <c:v>-338.52000999999996</c:v>
                </c:pt>
                <c:pt idx="2373">
                  <c:v>-338.49059</c:v>
                </c:pt>
                <c:pt idx="2374">
                  <c:v>-338.46097000000003</c:v>
                </c:pt>
                <c:pt idx="2375">
                  <c:v>-338.43144999999998</c:v>
                </c:pt>
                <c:pt idx="2376">
                  <c:v>-338.40203000000002</c:v>
                </c:pt>
                <c:pt idx="2377">
                  <c:v>-338.3725</c:v>
                </c:pt>
                <c:pt idx="2378">
                  <c:v>-338.34287999999998</c:v>
                </c:pt>
                <c:pt idx="2379">
                  <c:v>-338.31335999999999</c:v>
                </c:pt>
                <c:pt idx="2380">
                  <c:v>-338.28384000000005</c:v>
                </c:pt>
                <c:pt idx="2381">
                  <c:v>-338.25422000000003</c:v>
                </c:pt>
                <c:pt idx="2382">
                  <c:v>-338.22469999999998</c:v>
                </c:pt>
                <c:pt idx="2383">
                  <c:v>-338.19517999999999</c:v>
                </c:pt>
                <c:pt idx="2384">
                  <c:v>-338.16566</c:v>
                </c:pt>
                <c:pt idx="2385">
                  <c:v>-338.13623000000001</c:v>
                </c:pt>
                <c:pt idx="2386">
                  <c:v>-338.10650999999996</c:v>
                </c:pt>
                <c:pt idx="2387">
                  <c:v>-338.07709000000006</c:v>
                </c:pt>
                <c:pt idx="2388">
                  <c:v>-338.04747000000003</c:v>
                </c:pt>
                <c:pt idx="2389">
                  <c:v>-338.01804999999996</c:v>
                </c:pt>
                <c:pt idx="2390">
                  <c:v>-337.98842999999999</c:v>
                </c:pt>
                <c:pt idx="2391">
                  <c:v>-337.95890999999995</c:v>
                </c:pt>
                <c:pt idx="2392">
                  <c:v>-337.92929000000004</c:v>
                </c:pt>
                <c:pt idx="2393">
                  <c:v>-337.89987000000002</c:v>
                </c:pt>
                <c:pt idx="2394">
                  <c:v>-337.87035000000003</c:v>
                </c:pt>
                <c:pt idx="2395">
                  <c:v>-337.84082000000001</c:v>
                </c:pt>
                <c:pt idx="2396">
                  <c:v>-337.81139999999999</c:v>
                </c:pt>
                <c:pt idx="2397">
                  <c:v>-337.78167999999999</c:v>
                </c:pt>
                <c:pt idx="2398">
                  <c:v>-337.75206000000003</c:v>
                </c:pt>
                <c:pt idx="2399">
                  <c:v>-337.72254000000004</c:v>
                </c:pt>
                <c:pt idx="2400">
                  <c:v>-337.69312000000002</c:v>
                </c:pt>
                <c:pt idx="2401">
                  <c:v>-337.66370000000001</c:v>
                </c:pt>
                <c:pt idx="2402">
                  <c:v>-337.63407999999998</c:v>
                </c:pt>
                <c:pt idx="2403">
                  <c:v>-337.60446000000002</c:v>
                </c:pt>
                <c:pt idx="2404">
                  <c:v>-337.57494000000003</c:v>
                </c:pt>
                <c:pt idx="2405">
                  <c:v>-337.54552000000001</c:v>
                </c:pt>
                <c:pt idx="2406">
                  <c:v>-337.51580000000001</c:v>
                </c:pt>
                <c:pt idx="2407">
                  <c:v>-337.48638</c:v>
                </c:pt>
                <c:pt idx="2408">
                  <c:v>-337.45686000000001</c:v>
                </c:pt>
                <c:pt idx="2409">
                  <c:v>-337.42723999999998</c:v>
                </c:pt>
                <c:pt idx="2410">
                  <c:v>-337.39771999999999</c:v>
                </c:pt>
                <c:pt idx="2411">
                  <c:v>-337.36820000000006</c:v>
                </c:pt>
                <c:pt idx="2412">
                  <c:v>-337.33877999999999</c:v>
                </c:pt>
                <c:pt idx="2413">
                  <c:v>-337.30916000000002</c:v>
                </c:pt>
                <c:pt idx="2414">
                  <c:v>-337.27964000000003</c:v>
                </c:pt>
                <c:pt idx="2415">
                  <c:v>-337.25001999999995</c:v>
                </c:pt>
                <c:pt idx="2416">
                  <c:v>-337.22050000000002</c:v>
                </c:pt>
                <c:pt idx="2417">
                  <c:v>-337.19087999999999</c:v>
                </c:pt>
                <c:pt idx="2418">
                  <c:v>-337.16146000000003</c:v>
                </c:pt>
                <c:pt idx="2419">
                  <c:v>-337.13204000000002</c:v>
                </c:pt>
                <c:pt idx="2420">
                  <c:v>-337.10251999999997</c:v>
                </c:pt>
                <c:pt idx="2421">
                  <c:v>-337.0729</c:v>
                </c:pt>
                <c:pt idx="2422">
                  <c:v>-337.04327999999998</c:v>
                </c:pt>
                <c:pt idx="2423">
                  <c:v>-337.01376000000005</c:v>
                </c:pt>
                <c:pt idx="2424">
                  <c:v>-336.98424</c:v>
                </c:pt>
                <c:pt idx="2425">
                  <c:v>-336.95472000000001</c:v>
                </c:pt>
                <c:pt idx="2426">
                  <c:v>-336.92510000000004</c:v>
                </c:pt>
                <c:pt idx="2427">
                  <c:v>-336.89567999999997</c:v>
                </c:pt>
                <c:pt idx="2428">
                  <c:v>-336.86616000000004</c:v>
                </c:pt>
                <c:pt idx="2429">
                  <c:v>-336.83653999999996</c:v>
                </c:pt>
                <c:pt idx="2430">
                  <c:v>-336.80712000000005</c:v>
                </c:pt>
                <c:pt idx="2431">
                  <c:v>-336.77750000000003</c:v>
                </c:pt>
                <c:pt idx="2432">
                  <c:v>-336.74797999999998</c:v>
                </c:pt>
                <c:pt idx="2433">
                  <c:v>-336.71836000000002</c:v>
                </c:pt>
                <c:pt idx="2434">
                  <c:v>-336.68884000000003</c:v>
                </c:pt>
                <c:pt idx="2435">
                  <c:v>-336.65931999999998</c:v>
                </c:pt>
                <c:pt idx="2436">
                  <c:v>-336.62990000000002</c:v>
                </c:pt>
                <c:pt idx="2437">
                  <c:v>-336.60037999999997</c:v>
                </c:pt>
                <c:pt idx="2438">
                  <c:v>-336.57076000000001</c:v>
                </c:pt>
                <c:pt idx="2439">
                  <c:v>-336.54133999999999</c:v>
                </c:pt>
                <c:pt idx="2440">
                  <c:v>-336.51152999999999</c:v>
                </c:pt>
                <c:pt idx="2441">
                  <c:v>-336.48210999999998</c:v>
                </c:pt>
                <c:pt idx="2442">
                  <c:v>-336.45258999999999</c:v>
                </c:pt>
                <c:pt idx="2443">
                  <c:v>-336.42307</c:v>
                </c:pt>
                <c:pt idx="2444">
                  <c:v>-336.39355</c:v>
                </c:pt>
                <c:pt idx="2445">
                  <c:v>-336.36403000000001</c:v>
                </c:pt>
                <c:pt idx="2446">
                  <c:v>-336.33461</c:v>
                </c:pt>
                <c:pt idx="2447">
                  <c:v>-336.30498999999998</c:v>
                </c:pt>
                <c:pt idx="2448">
                  <c:v>-336.27537000000001</c:v>
                </c:pt>
                <c:pt idx="2449">
                  <c:v>-336.24575000000004</c:v>
                </c:pt>
                <c:pt idx="2450">
                  <c:v>-336.21634</c:v>
                </c:pt>
                <c:pt idx="2451">
                  <c:v>-336.18682000000001</c:v>
                </c:pt>
                <c:pt idx="2452">
                  <c:v>-336.15730000000002</c:v>
                </c:pt>
                <c:pt idx="2453">
                  <c:v>-336.12778000000003</c:v>
                </c:pt>
                <c:pt idx="2454">
                  <c:v>-336.09825999999998</c:v>
                </c:pt>
                <c:pt idx="2455">
                  <c:v>-336.06874000000005</c:v>
                </c:pt>
                <c:pt idx="2456">
                  <c:v>-336.03912000000003</c:v>
                </c:pt>
                <c:pt idx="2457">
                  <c:v>-336.00960000000003</c:v>
                </c:pt>
                <c:pt idx="2458">
                  <c:v>-335.98009000000002</c:v>
                </c:pt>
                <c:pt idx="2459">
                  <c:v>-335.95056999999997</c:v>
                </c:pt>
                <c:pt idx="2460">
                  <c:v>-335.92084999999997</c:v>
                </c:pt>
                <c:pt idx="2461">
                  <c:v>-335.89142999999996</c:v>
                </c:pt>
                <c:pt idx="2462">
                  <c:v>-335.86201</c:v>
                </c:pt>
                <c:pt idx="2463">
                  <c:v>-335.83239000000003</c:v>
                </c:pt>
                <c:pt idx="2464">
                  <c:v>-335.80297000000002</c:v>
                </c:pt>
                <c:pt idx="2465">
                  <c:v>-335.77326000000005</c:v>
                </c:pt>
                <c:pt idx="2466">
                  <c:v>-335.74374</c:v>
                </c:pt>
                <c:pt idx="2467">
                  <c:v>-335.71411999999998</c:v>
                </c:pt>
                <c:pt idx="2468">
                  <c:v>-335.68470000000002</c:v>
                </c:pt>
                <c:pt idx="2469">
                  <c:v>-335.65517999999997</c:v>
                </c:pt>
                <c:pt idx="2470">
                  <c:v>-335.62576999999999</c:v>
                </c:pt>
                <c:pt idx="2471">
                  <c:v>-335.59615000000002</c:v>
                </c:pt>
                <c:pt idx="2472">
                  <c:v>-335.56653</c:v>
                </c:pt>
                <c:pt idx="2473">
                  <c:v>-335.53700999999995</c:v>
                </c:pt>
                <c:pt idx="2474">
                  <c:v>-335.50749000000002</c:v>
                </c:pt>
                <c:pt idx="2475">
                  <c:v>-335.47797000000003</c:v>
                </c:pt>
                <c:pt idx="2476">
                  <c:v>-335.44846000000001</c:v>
                </c:pt>
                <c:pt idx="2477">
                  <c:v>-335.41883999999999</c:v>
                </c:pt>
                <c:pt idx="2478">
                  <c:v>-335.38932</c:v>
                </c:pt>
                <c:pt idx="2479">
                  <c:v>-335.35980000000001</c:v>
                </c:pt>
                <c:pt idx="2480">
                  <c:v>-335.33039000000002</c:v>
                </c:pt>
                <c:pt idx="2481">
                  <c:v>-335.30077000000006</c:v>
                </c:pt>
                <c:pt idx="2482">
                  <c:v>-335.27115000000003</c:v>
                </c:pt>
                <c:pt idx="2483">
                  <c:v>-335.24153000000001</c:v>
                </c:pt>
                <c:pt idx="2484">
                  <c:v>-335.21210999999994</c:v>
                </c:pt>
                <c:pt idx="2485">
                  <c:v>-335.18259999999992</c:v>
                </c:pt>
                <c:pt idx="2486">
                  <c:v>-335.15307999999999</c:v>
                </c:pt>
                <c:pt idx="2487">
                  <c:v>-335.12365999999997</c:v>
                </c:pt>
                <c:pt idx="2488">
                  <c:v>-335.09404000000001</c:v>
                </c:pt>
                <c:pt idx="2489">
                  <c:v>-335.06443000000002</c:v>
                </c:pt>
                <c:pt idx="2490">
                  <c:v>-335.03480999999999</c:v>
                </c:pt>
                <c:pt idx="2491">
                  <c:v>-335.00538999999998</c:v>
                </c:pt>
                <c:pt idx="2492">
                  <c:v>-334.97586999999999</c:v>
                </c:pt>
                <c:pt idx="2493">
                  <c:v>-334.94636000000003</c:v>
                </c:pt>
                <c:pt idx="2494">
                  <c:v>-334.91663999999997</c:v>
                </c:pt>
                <c:pt idx="2495">
                  <c:v>-334.88722000000001</c:v>
                </c:pt>
                <c:pt idx="2496">
                  <c:v>-334.85781000000003</c:v>
                </c:pt>
                <c:pt idx="2497">
                  <c:v>-334.82819000000001</c:v>
                </c:pt>
                <c:pt idx="2498">
                  <c:v>-334.79867000000002</c:v>
                </c:pt>
                <c:pt idx="2499">
                  <c:v>-334.76914999999997</c:v>
                </c:pt>
                <c:pt idx="2500">
                  <c:v>-334.73954000000003</c:v>
                </c:pt>
                <c:pt idx="2501">
                  <c:v>-334.70991999999995</c:v>
                </c:pt>
                <c:pt idx="2502">
                  <c:v>-334.68050000000005</c:v>
                </c:pt>
                <c:pt idx="2503">
                  <c:v>-334.65109000000001</c:v>
                </c:pt>
                <c:pt idx="2504">
                  <c:v>-334.62147000000004</c:v>
                </c:pt>
                <c:pt idx="2505">
                  <c:v>-334.59204999999997</c:v>
                </c:pt>
                <c:pt idx="2506">
                  <c:v>-334.56223</c:v>
                </c:pt>
                <c:pt idx="2507">
                  <c:v>-334.53282000000007</c:v>
                </c:pt>
                <c:pt idx="2508">
                  <c:v>-334.50319999999994</c:v>
                </c:pt>
                <c:pt idx="2509">
                  <c:v>-334.47378000000003</c:v>
                </c:pt>
                <c:pt idx="2510">
                  <c:v>-334.44427000000002</c:v>
                </c:pt>
                <c:pt idx="2511">
                  <c:v>-334.41474999999997</c:v>
                </c:pt>
                <c:pt idx="2512">
                  <c:v>-334.38513</c:v>
                </c:pt>
                <c:pt idx="2513">
                  <c:v>-334.35561999999999</c:v>
                </c:pt>
                <c:pt idx="2514">
                  <c:v>-334.3261</c:v>
                </c:pt>
                <c:pt idx="2515">
                  <c:v>-334.29647999999997</c:v>
                </c:pt>
                <c:pt idx="2516">
                  <c:v>-334.26707000000005</c:v>
                </c:pt>
                <c:pt idx="2517">
                  <c:v>-334.23734999999999</c:v>
                </c:pt>
                <c:pt idx="2518">
                  <c:v>-334.20792999999998</c:v>
                </c:pt>
                <c:pt idx="2519">
                  <c:v>-334.17842000000002</c:v>
                </c:pt>
                <c:pt idx="2520">
                  <c:v>-334.14890000000003</c:v>
                </c:pt>
                <c:pt idx="2521">
                  <c:v>-334.11949000000004</c:v>
                </c:pt>
                <c:pt idx="2522">
                  <c:v>-334.08976999999999</c:v>
                </c:pt>
                <c:pt idx="2523">
                  <c:v>-334.06015000000002</c:v>
                </c:pt>
                <c:pt idx="2524">
                  <c:v>-334.03064000000001</c:v>
                </c:pt>
                <c:pt idx="2525">
                  <c:v>-334.00121999999999</c:v>
                </c:pt>
                <c:pt idx="2526">
                  <c:v>-333.97160000000002</c:v>
                </c:pt>
                <c:pt idx="2527">
                  <c:v>-333.94218999999998</c:v>
                </c:pt>
                <c:pt idx="2528">
                  <c:v>-333.91266999999999</c:v>
                </c:pt>
                <c:pt idx="2529">
                  <c:v>-333.88306</c:v>
                </c:pt>
                <c:pt idx="2530">
                  <c:v>-333.85344000000003</c:v>
                </c:pt>
                <c:pt idx="2531">
                  <c:v>-333.82391999999999</c:v>
                </c:pt>
                <c:pt idx="2532">
                  <c:v>-333.79451</c:v>
                </c:pt>
                <c:pt idx="2533">
                  <c:v>-333.76489000000004</c:v>
                </c:pt>
                <c:pt idx="2534">
                  <c:v>-333.73537999999996</c:v>
                </c:pt>
                <c:pt idx="2535">
                  <c:v>-333.70586000000003</c:v>
                </c:pt>
                <c:pt idx="2536">
                  <c:v>-333.67633999999998</c:v>
                </c:pt>
                <c:pt idx="2537">
                  <c:v>-333.64682999999997</c:v>
                </c:pt>
                <c:pt idx="2538">
                  <c:v>-333.61721</c:v>
                </c:pt>
                <c:pt idx="2539">
                  <c:v>-333.58780000000002</c:v>
                </c:pt>
                <c:pt idx="2540">
                  <c:v>-333.55808000000002</c:v>
                </c:pt>
                <c:pt idx="2541">
                  <c:v>-333.52856999999995</c:v>
                </c:pt>
                <c:pt idx="2542">
                  <c:v>-333.49905000000001</c:v>
                </c:pt>
                <c:pt idx="2543">
                  <c:v>-333.46963000000005</c:v>
                </c:pt>
                <c:pt idx="2544">
                  <c:v>-333.44011999999998</c:v>
                </c:pt>
                <c:pt idx="2545">
                  <c:v>-333.41050000000001</c:v>
                </c:pt>
                <c:pt idx="2546">
                  <c:v>-333.38089000000002</c:v>
                </c:pt>
                <c:pt idx="2547">
                  <c:v>-333.35136999999997</c:v>
                </c:pt>
                <c:pt idx="2548">
                  <c:v>-333.32185999999996</c:v>
                </c:pt>
                <c:pt idx="2549">
                  <c:v>-333.29234000000002</c:v>
                </c:pt>
                <c:pt idx="2550">
                  <c:v>-333.26292999999998</c:v>
                </c:pt>
                <c:pt idx="2551">
                  <c:v>-333.23321000000004</c:v>
                </c:pt>
                <c:pt idx="2552">
                  <c:v>-333.20369999999997</c:v>
                </c:pt>
                <c:pt idx="2553">
                  <c:v>-333.17428000000001</c:v>
                </c:pt>
                <c:pt idx="2554">
                  <c:v>-333.14465999999993</c:v>
                </c:pt>
                <c:pt idx="2555">
                  <c:v>-333.11514999999997</c:v>
                </c:pt>
                <c:pt idx="2556">
                  <c:v>-333.08563000000004</c:v>
                </c:pt>
                <c:pt idx="2557">
                  <c:v>-333.05601999999999</c:v>
                </c:pt>
                <c:pt idx="2558">
                  <c:v>-333.02640000000002</c:v>
                </c:pt>
                <c:pt idx="2559">
                  <c:v>-332.98313000000002</c:v>
                </c:pt>
                <c:pt idx="2560">
                  <c:v>-332.93849</c:v>
                </c:pt>
                <c:pt idx="2561">
                  <c:v>-332.89416</c:v>
                </c:pt>
                <c:pt idx="2562">
                  <c:v>-332.84952000000004</c:v>
                </c:pt>
                <c:pt idx="2563">
                  <c:v>-332.78941999999995</c:v>
                </c:pt>
                <c:pt idx="2564">
                  <c:v>-332.72912000000002</c:v>
                </c:pt>
                <c:pt idx="2565">
                  <c:v>-332.66900999999996</c:v>
                </c:pt>
                <c:pt idx="2566">
                  <c:v>-332.60881000000001</c:v>
                </c:pt>
                <c:pt idx="2567">
                  <c:v>-332.54849999999999</c:v>
                </c:pt>
                <c:pt idx="2568">
                  <c:v>-332.48384999999996</c:v>
                </c:pt>
                <c:pt idx="2569">
                  <c:v>-332.41096999999996</c:v>
                </c:pt>
                <c:pt idx="2570">
                  <c:v>-332.33798999999999</c:v>
                </c:pt>
                <c:pt idx="2571">
                  <c:v>-332.26510999999999</c:v>
                </c:pt>
                <c:pt idx="2572">
                  <c:v>-332.19222000000002</c:v>
                </c:pt>
                <c:pt idx="2573">
                  <c:v>-332.10785999999996</c:v>
                </c:pt>
                <c:pt idx="2574">
                  <c:v>-332.02175</c:v>
                </c:pt>
                <c:pt idx="2575">
                  <c:v>-331.93573999999995</c:v>
                </c:pt>
                <c:pt idx="2576">
                  <c:v>-331.84962999999999</c:v>
                </c:pt>
                <c:pt idx="2577">
                  <c:v>-331.76371</c:v>
                </c:pt>
                <c:pt idx="2578">
                  <c:v>-331.67770000000002</c:v>
                </c:pt>
                <c:pt idx="2579">
                  <c:v>-331.59138999999999</c:v>
                </c:pt>
                <c:pt idx="2580">
                  <c:v>-331.50547999999992</c:v>
                </c:pt>
                <c:pt idx="2581">
                  <c:v>-331.41926999999998</c:v>
                </c:pt>
                <c:pt idx="2582">
                  <c:v>-331.33326</c:v>
                </c:pt>
                <c:pt idx="2583">
                  <c:v>-331.24724999999995</c:v>
                </c:pt>
                <c:pt idx="2584">
                  <c:v>-331.16113999999999</c:v>
                </c:pt>
                <c:pt idx="2585">
                  <c:v>-331.07513</c:v>
                </c:pt>
                <c:pt idx="2586">
                  <c:v>-330.98901999999998</c:v>
                </c:pt>
                <c:pt idx="2587">
                  <c:v>-330.90310999999997</c:v>
                </c:pt>
                <c:pt idx="2588">
                  <c:v>-330.81690000000003</c:v>
                </c:pt>
                <c:pt idx="2589">
                  <c:v>-330.73079000000001</c:v>
                </c:pt>
                <c:pt idx="2590">
                  <c:v>-330.64487999999994</c:v>
                </c:pt>
                <c:pt idx="2591">
                  <c:v>-330.55867000000001</c:v>
                </c:pt>
                <c:pt idx="2592">
                  <c:v>-330.47275999999999</c:v>
                </c:pt>
                <c:pt idx="2593">
                  <c:v>-330.38675000000001</c:v>
                </c:pt>
                <c:pt idx="2594">
                  <c:v>-330.30054999999999</c:v>
                </c:pt>
                <c:pt idx="2595">
                  <c:v>-330.21454</c:v>
                </c:pt>
                <c:pt idx="2596">
                  <c:v>-330.12833000000001</c:v>
                </c:pt>
                <c:pt idx="2597">
                  <c:v>-330.04232000000002</c:v>
                </c:pt>
                <c:pt idx="2598">
                  <c:v>-329.95621</c:v>
                </c:pt>
                <c:pt idx="2599">
                  <c:v>-329.87019999999995</c:v>
                </c:pt>
                <c:pt idx="2600">
                  <c:v>-329.7842</c:v>
                </c:pt>
                <c:pt idx="2601">
                  <c:v>-329.69808999999998</c:v>
                </c:pt>
                <c:pt idx="2602">
                  <c:v>-329.61217999999997</c:v>
                </c:pt>
                <c:pt idx="2603">
                  <c:v>-329.52597000000003</c:v>
                </c:pt>
                <c:pt idx="2604">
                  <c:v>-329.43997000000002</c:v>
                </c:pt>
                <c:pt idx="2605">
                  <c:v>-329.35396000000003</c:v>
                </c:pt>
                <c:pt idx="2606">
                  <c:v>-329.25507000000005</c:v>
                </c:pt>
                <c:pt idx="2607">
                  <c:v>-329.15212000000002</c:v>
                </c:pt>
                <c:pt idx="2608">
                  <c:v>-329.04917</c:v>
                </c:pt>
                <c:pt idx="2609">
                  <c:v>-328.94622000000004</c:v>
                </c:pt>
                <c:pt idx="2610">
                  <c:v>-328.83490000000006</c:v>
                </c:pt>
                <c:pt idx="2611">
                  <c:v>-328.71788000000004</c:v>
                </c:pt>
                <c:pt idx="2612">
                  <c:v>-328.60095999999999</c:v>
                </c:pt>
                <c:pt idx="2613">
                  <c:v>-328.48392999999999</c:v>
                </c:pt>
                <c:pt idx="2614">
                  <c:v>-328.36671000000001</c:v>
                </c:pt>
                <c:pt idx="2615">
                  <c:v>-328.24978999999996</c:v>
                </c:pt>
                <c:pt idx="2616">
                  <c:v>-328.13297</c:v>
                </c:pt>
                <c:pt idx="2617">
                  <c:v>-328.01585</c:v>
                </c:pt>
                <c:pt idx="2618">
                  <c:v>-327.89873</c:v>
                </c:pt>
                <c:pt idx="2619">
                  <c:v>-327.78180999999995</c:v>
                </c:pt>
                <c:pt idx="2620">
                  <c:v>-327.66479000000004</c:v>
                </c:pt>
                <c:pt idx="2621">
                  <c:v>-327.54766999999998</c:v>
                </c:pt>
                <c:pt idx="2622">
                  <c:v>-327.43074999999999</c:v>
                </c:pt>
                <c:pt idx="2623">
                  <c:v>-327.31372999999996</c:v>
                </c:pt>
                <c:pt idx="2624">
                  <c:v>-327.19671</c:v>
                </c:pt>
                <c:pt idx="2625">
                  <c:v>-327.07969000000003</c:v>
                </c:pt>
                <c:pt idx="2626">
                  <c:v>-326.96257000000003</c:v>
                </c:pt>
                <c:pt idx="2627">
                  <c:v>-326.84555</c:v>
                </c:pt>
                <c:pt idx="2628">
                  <c:v>-326.72853000000003</c:v>
                </c:pt>
                <c:pt idx="2629">
                  <c:v>-326.61171000000002</c:v>
                </c:pt>
                <c:pt idx="2630">
                  <c:v>-326.49459999999999</c:v>
                </c:pt>
                <c:pt idx="2631">
                  <c:v>-326.37758000000002</c:v>
                </c:pt>
                <c:pt idx="2632">
                  <c:v>-326.26056</c:v>
                </c:pt>
                <c:pt idx="2633">
                  <c:v>-326.14353999999997</c:v>
                </c:pt>
                <c:pt idx="2634">
                  <c:v>-326.02643</c:v>
                </c:pt>
                <c:pt idx="2635">
                  <c:v>-325.90595999999999</c:v>
                </c:pt>
                <c:pt idx="2636">
                  <c:v>-325.77054000000004</c:v>
                </c:pt>
                <c:pt idx="2637">
                  <c:v>-325.63523000000004</c:v>
                </c:pt>
                <c:pt idx="2638">
                  <c:v>-325.49960999999996</c:v>
                </c:pt>
                <c:pt idx="2639">
                  <c:v>-325.34949999999998</c:v>
                </c:pt>
                <c:pt idx="2640">
                  <c:v>-325.19899000000004</c:v>
                </c:pt>
                <c:pt idx="2641">
                  <c:v>-325.04868999999997</c:v>
                </c:pt>
                <c:pt idx="2642">
                  <c:v>-324.89837999999997</c:v>
                </c:pt>
                <c:pt idx="2643">
                  <c:v>-324.74796999999995</c:v>
                </c:pt>
                <c:pt idx="2644">
                  <c:v>-324.59766999999999</c:v>
                </c:pt>
                <c:pt idx="2645">
                  <c:v>-324.44736</c:v>
                </c:pt>
                <c:pt idx="2646">
                  <c:v>-324.29696000000001</c:v>
                </c:pt>
                <c:pt idx="2647">
                  <c:v>-324.14665000000002</c:v>
                </c:pt>
                <c:pt idx="2648">
                  <c:v>-323.99644999999998</c:v>
                </c:pt>
                <c:pt idx="2649">
                  <c:v>-323.84594999999996</c:v>
                </c:pt>
                <c:pt idx="2650">
                  <c:v>-323.69574</c:v>
                </c:pt>
                <c:pt idx="2651">
                  <c:v>-323.54534000000001</c:v>
                </c:pt>
                <c:pt idx="2652">
                  <c:v>-323.39494000000002</c:v>
                </c:pt>
                <c:pt idx="2653">
                  <c:v>-323.24473</c:v>
                </c:pt>
                <c:pt idx="2654">
                  <c:v>-323.09401000000003</c:v>
                </c:pt>
                <c:pt idx="2655">
                  <c:v>-322.93584000000004</c:v>
                </c:pt>
                <c:pt idx="2656">
                  <c:v>-322.77410999999995</c:v>
                </c:pt>
                <c:pt idx="2657">
                  <c:v>-322.60802999999999</c:v>
                </c:pt>
                <c:pt idx="2658">
                  <c:v>-322.44204999999999</c:v>
                </c:pt>
                <c:pt idx="2659">
                  <c:v>-322.27596999999997</c:v>
                </c:pt>
                <c:pt idx="2660">
                  <c:v>-322.10998999999998</c:v>
                </c:pt>
                <c:pt idx="2661">
                  <c:v>-321.94391999999999</c:v>
                </c:pt>
                <c:pt idx="2662">
                  <c:v>-321.77784000000003</c:v>
                </c:pt>
                <c:pt idx="2663">
                  <c:v>-321.61176</c:v>
                </c:pt>
                <c:pt idx="2664">
                  <c:v>-321.44578999999999</c:v>
                </c:pt>
                <c:pt idx="2665">
                  <c:v>-321.27970999999997</c:v>
                </c:pt>
                <c:pt idx="2666">
                  <c:v>-321.11363999999998</c:v>
                </c:pt>
                <c:pt idx="2667">
                  <c:v>-320.94765999999998</c:v>
                </c:pt>
                <c:pt idx="2668">
                  <c:v>-320.78148999999996</c:v>
                </c:pt>
                <c:pt idx="2669">
                  <c:v>-320.61561</c:v>
                </c:pt>
                <c:pt idx="2670">
                  <c:v>-320.44934000000001</c:v>
                </c:pt>
                <c:pt idx="2671">
                  <c:v>-320.28336999999999</c:v>
                </c:pt>
                <c:pt idx="2672">
                  <c:v>-320.11728999999997</c:v>
                </c:pt>
                <c:pt idx="2673">
                  <c:v>-319.95132000000001</c:v>
                </c:pt>
                <c:pt idx="2674">
                  <c:v>-319.78514999999999</c:v>
                </c:pt>
                <c:pt idx="2675">
                  <c:v>-319.61917999999997</c:v>
                </c:pt>
                <c:pt idx="2676">
                  <c:v>-319.45311000000004</c:v>
                </c:pt>
                <c:pt idx="2677">
                  <c:v>-319.28712999999999</c:v>
                </c:pt>
                <c:pt idx="2678">
                  <c:v>-319.12095999999997</c:v>
                </c:pt>
                <c:pt idx="2679">
                  <c:v>-318.95499000000001</c:v>
                </c:pt>
                <c:pt idx="2680">
                  <c:v>-318.78902000000005</c:v>
                </c:pt>
                <c:pt idx="2681">
                  <c:v>-318.62284999999997</c:v>
                </c:pt>
                <c:pt idx="2682">
                  <c:v>-318.45668999999998</c:v>
                </c:pt>
                <c:pt idx="2683">
                  <c:v>-318.29051000000004</c:v>
                </c:pt>
                <c:pt idx="2684">
                  <c:v>-318.11784</c:v>
                </c:pt>
                <c:pt idx="2685">
                  <c:v>-317.94526999999999</c:v>
                </c:pt>
                <c:pt idx="2686">
                  <c:v>-317.76666000000006</c:v>
                </c:pt>
                <c:pt idx="2687">
                  <c:v>-317.58732999999995</c:v>
                </c:pt>
                <c:pt idx="2688">
                  <c:v>-317.40801000000005</c:v>
                </c:pt>
                <c:pt idx="2689">
                  <c:v>-317.22868</c:v>
                </c:pt>
                <c:pt idx="2690">
                  <c:v>-317.04926</c:v>
                </c:pt>
                <c:pt idx="2691">
                  <c:v>-316.87004000000002</c:v>
                </c:pt>
                <c:pt idx="2692">
                  <c:v>-316.69060999999999</c:v>
                </c:pt>
                <c:pt idx="2693">
                  <c:v>-316.51119</c:v>
                </c:pt>
                <c:pt idx="2694">
                  <c:v>-316.33206999999999</c:v>
                </c:pt>
                <c:pt idx="2695">
                  <c:v>-316.15264999999999</c:v>
                </c:pt>
                <c:pt idx="2696">
                  <c:v>-315.97312999999997</c:v>
                </c:pt>
                <c:pt idx="2697">
                  <c:v>-315.79400999999996</c:v>
                </c:pt>
                <c:pt idx="2698">
                  <c:v>-315.61448999999999</c:v>
                </c:pt>
                <c:pt idx="2699">
                  <c:v>-315.43536999999998</c:v>
                </c:pt>
                <c:pt idx="2700">
                  <c:v>-315.25594999999998</c:v>
                </c:pt>
                <c:pt idx="2701">
                  <c:v>-315.07663000000002</c:v>
                </c:pt>
                <c:pt idx="2702">
                  <c:v>-314.89721000000003</c:v>
                </c:pt>
                <c:pt idx="2703">
                  <c:v>-314.71789000000001</c:v>
                </c:pt>
                <c:pt idx="2704">
                  <c:v>-314.53857999999997</c:v>
                </c:pt>
                <c:pt idx="2705">
                  <c:v>-314.35926000000001</c:v>
                </c:pt>
                <c:pt idx="2706">
                  <c:v>-314.17993999999993</c:v>
                </c:pt>
                <c:pt idx="2707">
                  <c:v>-314.00042999999999</c:v>
                </c:pt>
                <c:pt idx="2708">
                  <c:v>-313.82121000000001</c:v>
                </c:pt>
                <c:pt idx="2709">
                  <c:v>-313.64179999999999</c:v>
                </c:pt>
                <c:pt idx="2710">
                  <c:v>-313.46258</c:v>
                </c:pt>
                <c:pt idx="2711">
                  <c:v>-313.28317000000004</c:v>
                </c:pt>
                <c:pt idx="2712">
                  <c:v>-313.10375000000005</c:v>
                </c:pt>
                <c:pt idx="2713">
                  <c:v>-312.92453999999998</c:v>
                </c:pt>
                <c:pt idx="2714">
                  <c:v>-312.74523000000005</c:v>
                </c:pt>
                <c:pt idx="2715">
                  <c:v>-312.56582000000003</c:v>
                </c:pt>
                <c:pt idx="2716">
                  <c:v>-312.38649999999996</c:v>
                </c:pt>
                <c:pt idx="2717">
                  <c:v>-312.20708999999999</c:v>
                </c:pt>
                <c:pt idx="2718">
                  <c:v>-312.02778000000001</c:v>
                </c:pt>
                <c:pt idx="2719">
                  <c:v>-311.84846999999996</c:v>
                </c:pt>
                <c:pt idx="2720">
                  <c:v>-311.66916000000003</c:v>
                </c:pt>
                <c:pt idx="2721">
                  <c:v>-311.48985000000005</c:v>
                </c:pt>
                <c:pt idx="2722">
                  <c:v>-311.31034</c:v>
                </c:pt>
                <c:pt idx="2723">
                  <c:v>-311.13112999999998</c:v>
                </c:pt>
                <c:pt idx="2724">
                  <c:v>-310.95182</c:v>
                </c:pt>
                <c:pt idx="2725">
                  <c:v>-310.77242000000001</c:v>
                </c:pt>
                <c:pt idx="2726">
                  <c:v>-310.59311000000002</c:v>
                </c:pt>
                <c:pt idx="2727">
                  <c:v>-310.41359999999997</c:v>
                </c:pt>
                <c:pt idx="2728">
                  <c:v>-310.23449999999997</c:v>
                </c:pt>
                <c:pt idx="2729">
                  <c:v>-310.05509000000001</c:v>
                </c:pt>
                <c:pt idx="2730">
                  <c:v>-309.87567999999999</c:v>
                </c:pt>
                <c:pt idx="2731">
                  <c:v>-309.69638000000003</c:v>
                </c:pt>
                <c:pt idx="2732">
                  <c:v>-309.51687000000004</c:v>
                </c:pt>
                <c:pt idx="2733">
                  <c:v>-309.33776999999998</c:v>
                </c:pt>
                <c:pt idx="2734">
                  <c:v>-309.15836999999999</c:v>
                </c:pt>
                <c:pt idx="2735">
                  <c:v>-308.97906</c:v>
                </c:pt>
                <c:pt idx="2736">
                  <c:v>-308.79965999999996</c:v>
                </c:pt>
                <c:pt idx="2737">
                  <c:v>-308.62025999999992</c:v>
                </c:pt>
                <c:pt idx="2738">
                  <c:v>-308.44105999999999</c:v>
                </c:pt>
                <c:pt idx="2739">
                  <c:v>-308.26164999999997</c:v>
                </c:pt>
                <c:pt idx="2740">
                  <c:v>-308.08234999999996</c:v>
                </c:pt>
                <c:pt idx="2741">
                  <c:v>-307.90294999999998</c:v>
                </c:pt>
                <c:pt idx="2742">
                  <c:v>-307.72354999999999</c:v>
                </c:pt>
                <c:pt idx="2743">
                  <c:v>-307.54435000000001</c:v>
                </c:pt>
                <c:pt idx="2744">
                  <c:v>-307.36495000000002</c:v>
                </c:pt>
                <c:pt idx="2745">
                  <c:v>-307.18565999999998</c:v>
                </c:pt>
                <c:pt idx="2746">
                  <c:v>-307.00626</c:v>
                </c:pt>
                <c:pt idx="2747">
                  <c:v>-306.82686000000001</c:v>
                </c:pt>
                <c:pt idx="2748">
                  <c:v>-306.64765999999997</c:v>
                </c:pt>
                <c:pt idx="2749">
                  <c:v>-306.46825999999999</c:v>
                </c:pt>
                <c:pt idx="2750">
                  <c:v>-306.28886999999997</c:v>
                </c:pt>
                <c:pt idx="2751">
                  <c:v>-306.10957000000002</c:v>
                </c:pt>
                <c:pt idx="2752">
                  <c:v>-305.93008000000003</c:v>
                </c:pt>
                <c:pt idx="2753">
                  <c:v>-305.75088</c:v>
                </c:pt>
                <c:pt idx="2754">
                  <c:v>-305.57148999999998</c:v>
                </c:pt>
                <c:pt idx="2755">
                  <c:v>-305.39219000000003</c:v>
                </c:pt>
                <c:pt idx="2756">
                  <c:v>-305.21289999999999</c:v>
                </c:pt>
                <c:pt idx="2757">
                  <c:v>-305.0335</c:v>
                </c:pt>
                <c:pt idx="2758">
                  <c:v>-304.85401000000002</c:v>
                </c:pt>
                <c:pt idx="2759">
                  <c:v>-304.67481999999995</c:v>
                </c:pt>
                <c:pt idx="2760">
                  <c:v>-304.49552999999997</c:v>
                </c:pt>
                <c:pt idx="2761">
                  <c:v>-304.31614000000002</c:v>
                </c:pt>
                <c:pt idx="2762">
                  <c:v>-304.13684000000001</c:v>
                </c:pt>
                <c:pt idx="2763">
                  <c:v>-303.95735000000002</c:v>
                </c:pt>
                <c:pt idx="2764">
                  <c:v>-303.77816000000001</c:v>
                </c:pt>
                <c:pt idx="2765">
                  <c:v>-303.59877</c:v>
                </c:pt>
                <c:pt idx="2766">
                  <c:v>-303.41937999999999</c:v>
                </c:pt>
                <c:pt idx="2767">
                  <c:v>-303.24020000000002</c:v>
                </c:pt>
                <c:pt idx="2768">
                  <c:v>-303.06070999999997</c:v>
                </c:pt>
                <c:pt idx="2769">
                  <c:v>-302.88132000000002</c:v>
                </c:pt>
                <c:pt idx="2770">
                  <c:v>-302.70213000000001</c:v>
                </c:pt>
                <c:pt idx="2771">
                  <c:v>-302.52274</c:v>
                </c:pt>
                <c:pt idx="2772">
                  <c:v>-302.34336000000002</c:v>
                </c:pt>
                <c:pt idx="2773">
                  <c:v>-302.16407000000004</c:v>
                </c:pt>
                <c:pt idx="2774">
                  <c:v>-301.98469</c:v>
                </c:pt>
                <c:pt idx="2775">
                  <c:v>-301.80540000000002</c:v>
                </c:pt>
                <c:pt idx="2776">
                  <c:v>-301.62612000000001</c:v>
                </c:pt>
                <c:pt idx="2777">
                  <c:v>-301.44662999999997</c:v>
                </c:pt>
                <c:pt idx="2778">
                  <c:v>-301.26734999999996</c:v>
                </c:pt>
                <c:pt idx="2779">
                  <c:v>-301.08796000000001</c:v>
                </c:pt>
                <c:pt idx="2780">
                  <c:v>-300.90858000000003</c:v>
                </c:pt>
                <c:pt idx="2781">
                  <c:v>-300.72929999999997</c:v>
                </c:pt>
                <c:pt idx="2782">
                  <c:v>-300.55002000000002</c:v>
                </c:pt>
                <c:pt idx="2783">
                  <c:v>-300.37053000000003</c:v>
                </c:pt>
                <c:pt idx="2784">
                  <c:v>-300.19135</c:v>
                </c:pt>
                <c:pt idx="2785">
                  <c:v>-300.01196999999996</c:v>
                </c:pt>
                <c:pt idx="2786">
                  <c:v>-299.83258999999998</c:v>
                </c:pt>
                <c:pt idx="2787">
                  <c:v>-299.65330999999998</c:v>
                </c:pt>
                <c:pt idx="2788">
                  <c:v>-299.47393</c:v>
                </c:pt>
                <c:pt idx="2789">
                  <c:v>-299.29464999999999</c:v>
                </c:pt>
                <c:pt idx="2790">
                  <c:v>-299.11517000000003</c:v>
                </c:pt>
                <c:pt idx="2791">
                  <c:v>-298.9359</c:v>
                </c:pt>
                <c:pt idx="2792">
                  <c:v>-298.75662</c:v>
                </c:pt>
                <c:pt idx="2793">
                  <c:v>-298.57723999999996</c:v>
                </c:pt>
                <c:pt idx="2794">
                  <c:v>-298.39777000000004</c:v>
                </c:pt>
                <c:pt idx="2795">
                  <c:v>-298.21859000000001</c:v>
                </c:pt>
                <c:pt idx="2796">
                  <c:v>-298.03910999999999</c:v>
                </c:pt>
                <c:pt idx="2797">
                  <c:v>-297.85984000000002</c:v>
                </c:pt>
                <c:pt idx="2798">
                  <c:v>-297.68056000000001</c:v>
                </c:pt>
                <c:pt idx="2799">
                  <c:v>-297.50109000000003</c:v>
                </c:pt>
                <c:pt idx="2800">
                  <c:v>-297.32171</c:v>
                </c:pt>
                <c:pt idx="2801">
                  <c:v>-297.14233999999999</c:v>
                </c:pt>
                <c:pt idx="2802">
                  <c:v>-296.96316999999999</c:v>
                </c:pt>
                <c:pt idx="2803">
                  <c:v>-296.78368999999998</c:v>
                </c:pt>
                <c:pt idx="2804">
                  <c:v>-296.60451999999998</c:v>
                </c:pt>
                <c:pt idx="2805">
                  <c:v>-296.42514999999997</c:v>
                </c:pt>
                <c:pt idx="2806">
                  <c:v>-296.24577999999997</c:v>
                </c:pt>
                <c:pt idx="2807">
                  <c:v>-296.06650999999999</c:v>
                </c:pt>
                <c:pt idx="2808">
                  <c:v>-295.88713999999999</c:v>
                </c:pt>
                <c:pt idx="2809">
                  <c:v>-295.70776999999998</c:v>
                </c:pt>
                <c:pt idx="2810">
                  <c:v>-295.52850000000001</c:v>
                </c:pt>
                <c:pt idx="2811">
                  <c:v>-295.34902999999997</c:v>
                </c:pt>
                <c:pt idx="2812">
                  <c:v>-295.16976</c:v>
                </c:pt>
                <c:pt idx="2813">
                  <c:v>-294.99049000000002</c:v>
                </c:pt>
                <c:pt idx="2814">
                  <c:v>-294.81112999999999</c:v>
                </c:pt>
                <c:pt idx="2815">
                  <c:v>-294.63166000000001</c:v>
                </c:pt>
                <c:pt idx="2816">
                  <c:v>-294.45238999999998</c:v>
                </c:pt>
                <c:pt idx="2817">
                  <c:v>-294.27302000000003</c:v>
                </c:pt>
                <c:pt idx="2818">
                  <c:v>-294.09375999999997</c:v>
                </c:pt>
                <c:pt idx="2819">
                  <c:v>-293.91418999999996</c:v>
                </c:pt>
                <c:pt idx="2820">
                  <c:v>-293.73502999999994</c:v>
                </c:pt>
                <c:pt idx="2821">
                  <c:v>-293.55556000000001</c:v>
                </c:pt>
                <c:pt idx="2822">
                  <c:v>-293.37619999999998</c:v>
                </c:pt>
                <c:pt idx="2823">
                  <c:v>-293.19694000000004</c:v>
                </c:pt>
                <c:pt idx="2824">
                  <c:v>-293.01767000000001</c:v>
                </c:pt>
                <c:pt idx="2825">
                  <c:v>-292.83820999999995</c:v>
                </c:pt>
                <c:pt idx="2826">
                  <c:v>-292.65895</c:v>
                </c:pt>
                <c:pt idx="2827">
                  <c:v>-292.47949</c:v>
                </c:pt>
                <c:pt idx="2828">
                  <c:v>-292.30022000000002</c:v>
                </c:pt>
                <c:pt idx="2829">
                  <c:v>-292.12096000000003</c:v>
                </c:pt>
                <c:pt idx="2830">
                  <c:v>-291.94159999999999</c:v>
                </c:pt>
                <c:pt idx="2831">
                  <c:v>-291.76213999999999</c:v>
                </c:pt>
                <c:pt idx="2832">
                  <c:v>-291.58287999999999</c:v>
                </c:pt>
                <c:pt idx="2833">
                  <c:v>-291.40351999999996</c:v>
                </c:pt>
                <c:pt idx="2834">
                  <c:v>-291.22426999999999</c:v>
                </c:pt>
                <c:pt idx="2835">
                  <c:v>-291.04480999999998</c:v>
                </c:pt>
                <c:pt idx="2836">
                  <c:v>-290.86554999999998</c:v>
                </c:pt>
                <c:pt idx="2837">
                  <c:v>-290.68619000000001</c:v>
                </c:pt>
                <c:pt idx="2838">
                  <c:v>-290.50682999999998</c:v>
                </c:pt>
                <c:pt idx="2839">
                  <c:v>-290.32738000000006</c:v>
                </c:pt>
                <c:pt idx="2840">
                  <c:v>-290.14812000000001</c:v>
                </c:pt>
                <c:pt idx="2841">
                  <c:v>-289.96877000000001</c:v>
                </c:pt>
                <c:pt idx="2842">
                  <c:v>-289.78940999999998</c:v>
                </c:pt>
                <c:pt idx="2843">
                  <c:v>-289.61005999999998</c:v>
                </c:pt>
                <c:pt idx="2844">
                  <c:v>-289.4307</c:v>
                </c:pt>
                <c:pt idx="2845">
                  <c:v>-289.25135</c:v>
                </c:pt>
                <c:pt idx="2846">
                  <c:v>-289.07220000000001</c:v>
                </c:pt>
                <c:pt idx="2847">
                  <c:v>-288.89274</c:v>
                </c:pt>
                <c:pt idx="2848">
                  <c:v>-288.71339</c:v>
                </c:pt>
                <c:pt idx="2849">
                  <c:v>-288.53404</c:v>
                </c:pt>
                <c:pt idx="2850">
                  <c:v>-288.35458999999997</c:v>
                </c:pt>
                <c:pt idx="2851">
                  <c:v>-288.17534000000001</c:v>
                </c:pt>
                <c:pt idx="2852">
                  <c:v>-287.99599000000001</c:v>
                </c:pt>
                <c:pt idx="2853">
                  <c:v>-287.81663000000003</c:v>
                </c:pt>
                <c:pt idx="2854">
                  <c:v>-287.63729000000001</c:v>
                </c:pt>
                <c:pt idx="2855">
                  <c:v>-287.45783999999998</c:v>
                </c:pt>
                <c:pt idx="2856">
                  <c:v>-287.27869000000004</c:v>
                </c:pt>
                <c:pt idx="2857">
                  <c:v>-287.09943999999996</c:v>
                </c:pt>
                <c:pt idx="2858">
                  <c:v>-286.91989000000001</c:v>
                </c:pt>
                <c:pt idx="2859">
                  <c:v>-286.74054000000001</c:v>
                </c:pt>
                <c:pt idx="2860">
                  <c:v>-286.56119999999999</c:v>
                </c:pt>
                <c:pt idx="2861">
                  <c:v>-286.38195000000002</c:v>
                </c:pt>
                <c:pt idx="2862">
                  <c:v>-286.20260000000002</c:v>
                </c:pt>
                <c:pt idx="2863">
                  <c:v>-286.02326000000005</c:v>
                </c:pt>
                <c:pt idx="2864">
                  <c:v>-285.84390999999999</c:v>
                </c:pt>
                <c:pt idx="2865">
                  <c:v>-285.66446999999999</c:v>
                </c:pt>
                <c:pt idx="2866">
                  <c:v>-285.48502000000002</c:v>
                </c:pt>
                <c:pt idx="2867">
                  <c:v>-285.30588</c:v>
                </c:pt>
                <c:pt idx="2868">
                  <c:v>-285.12654000000003</c:v>
                </c:pt>
                <c:pt idx="2869">
                  <c:v>-284.94719000000003</c:v>
                </c:pt>
                <c:pt idx="2870">
                  <c:v>-284.76785000000001</c:v>
                </c:pt>
                <c:pt idx="2871">
                  <c:v>-284.58841000000001</c:v>
                </c:pt>
                <c:pt idx="2872">
                  <c:v>-284.40907000000004</c:v>
                </c:pt>
                <c:pt idx="2873">
                  <c:v>-284.22982999999999</c:v>
                </c:pt>
                <c:pt idx="2874">
                  <c:v>-284.05049000000002</c:v>
                </c:pt>
                <c:pt idx="2875">
                  <c:v>-283.87115</c:v>
                </c:pt>
                <c:pt idx="2876">
                  <c:v>-283.69171</c:v>
                </c:pt>
                <c:pt idx="2877">
                  <c:v>-283.51227</c:v>
                </c:pt>
                <c:pt idx="2878">
                  <c:v>-283.33292999999998</c:v>
                </c:pt>
                <c:pt idx="2879">
                  <c:v>-283.15378999999996</c:v>
                </c:pt>
                <c:pt idx="2880">
                  <c:v>-282.97444999999999</c:v>
                </c:pt>
                <c:pt idx="2881">
                  <c:v>-282.79510999999997</c:v>
                </c:pt>
                <c:pt idx="2882">
                  <c:v>-282.61568</c:v>
                </c:pt>
                <c:pt idx="2883">
                  <c:v>-282.43633999999997</c:v>
                </c:pt>
                <c:pt idx="2884">
                  <c:v>-282.25689999999997</c:v>
                </c:pt>
                <c:pt idx="2885">
                  <c:v>-282.07766999999996</c:v>
                </c:pt>
                <c:pt idx="2886">
                  <c:v>-281.89832999999999</c:v>
                </c:pt>
                <c:pt idx="2887">
                  <c:v>-281.71899999999999</c:v>
                </c:pt>
                <c:pt idx="2888">
                  <c:v>-281.53955999999999</c:v>
                </c:pt>
                <c:pt idx="2889">
                  <c:v>-281.36023</c:v>
                </c:pt>
                <c:pt idx="2890">
                  <c:v>-281.18110000000001</c:v>
                </c:pt>
                <c:pt idx="2891">
                  <c:v>-281.00156000000004</c:v>
                </c:pt>
                <c:pt idx="2892">
                  <c:v>-280.82222999999999</c:v>
                </c:pt>
                <c:pt idx="2893">
                  <c:v>-280.64280000000002</c:v>
                </c:pt>
                <c:pt idx="2894">
                  <c:v>-280.46366999999998</c:v>
                </c:pt>
                <c:pt idx="2895">
                  <c:v>-280.28413999999998</c:v>
                </c:pt>
                <c:pt idx="2896">
                  <c:v>-280.10489999999999</c:v>
                </c:pt>
                <c:pt idx="2897">
                  <c:v>-279.92556999999999</c:v>
                </c:pt>
                <c:pt idx="2898">
                  <c:v>-279.74624</c:v>
                </c:pt>
                <c:pt idx="2899">
                  <c:v>-279.56680999999998</c:v>
                </c:pt>
                <c:pt idx="2900">
                  <c:v>-279.38738999999998</c:v>
                </c:pt>
                <c:pt idx="2901">
                  <c:v>-279.20805999999999</c:v>
                </c:pt>
                <c:pt idx="2902">
                  <c:v>-279.02882999999997</c:v>
                </c:pt>
                <c:pt idx="2903">
                  <c:v>-278.84949999999998</c:v>
                </c:pt>
                <c:pt idx="2904">
                  <c:v>-278.67016999999998</c:v>
                </c:pt>
                <c:pt idx="2905">
                  <c:v>-278.49075000000005</c:v>
                </c:pt>
                <c:pt idx="2906">
                  <c:v>-278.31142</c:v>
                </c:pt>
                <c:pt idx="2907">
                  <c:v>-278.13200000000001</c:v>
                </c:pt>
                <c:pt idx="2908">
                  <c:v>-277.95276999999999</c:v>
                </c:pt>
                <c:pt idx="2909">
                  <c:v>-277.77345000000003</c:v>
                </c:pt>
                <c:pt idx="2910">
                  <c:v>-277.59391999999997</c:v>
                </c:pt>
                <c:pt idx="2911">
                  <c:v>-277.41469999999998</c:v>
                </c:pt>
                <c:pt idx="2912">
                  <c:v>-277.23527000000001</c:v>
                </c:pt>
                <c:pt idx="2913">
                  <c:v>-277.05605000000003</c:v>
                </c:pt>
                <c:pt idx="2914">
                  <c:v>-276.87662999999998</c:v>
                </c:pt>
                <c:pt idx="2915">
                  <c:v>-276.69740999999999</c:v>
                </c:pt>
                <c:pt idx="2916">
                  <c:v>-276.51808</c:v>
                </c:pt>
                <c:pt idx="2917">
                  <c:v>-276.33855999999997</c:v>
                </c:pt>
                <c:pt idx="2918">
                  <c:v>-276.15924000000001</c:v>
                </c:pt>
                <c:pt idx="2919">
                  <c:v>-275.97991999999999</c:v>
                </c:pt>
                <c:pt idx="2920">
                  <c:v>-275.80060000000003</c:v>
                </c:pt>
                <c:pt idx="2921">
                  <c:v>-275.62128000000001</c:v>
                </c:pt>
                <c:pt idx="2922">
                  <c:v>-275.44186000000002</c:v>
                </c:pt>
                <c:pt idx="2923">
                  <c:v>-275.26243999999997</c:v>
                </c:pt>
                <c:pt idx="2924">
                  <c:v>-275.08312999999998</c:v>
                </c:pt>
                <c:pt idx="2925">
                  <c:v>-274.90391</c:v>
                </c:pt>
                <c:pt idx="2926">
                  <c:v>-274.72459000000003</c:v>
                </c:pt>
                <c:pt idx="2927">
                  <c:v>-274.54516999999998</c:v>
                </c:pt>
                <c:pt idx="2928">
                  <c:v>-274.36586</c:v>
                </c:pt>
                <c:pt idx="2929">
                  <c:v>-274.18644</c:v>
                </c:pt>
                <c:pt idx="2930">
                  <c:v>-274.00713000000002</c:v>
                </c:pt>
                <c:pt idx="2931">
                  <c:v>-273.82790999999997</c:v>
                </c:pt>
                <c:pt idx="2932">
                  <c:v>-273.64839999999998</c:v>
                </c:pt>
                <c:pt idx="2933">
                  <c:v>-273.46908000000002</c:v>
                </c:pt>
                <c:pt idx="2934">
                  <c:v>-273.28976999999998</c:v>
                </c:pt>
                <c:pt idx="2935">
                  <c:v>-273.11035999999996</c:v>
                </c:pt>
                <c:pt idx="2936">
                  <c:v>-272.93104000000005</c:v>
                </c:pt>
                <c:pt idx="2937">
                  <c:v>-272.75173000000001</c:v>
                </c:pt>
                <c:pt idx="2938">
                  <c:v>-272.57241999999997</c:v>
                </c:pt>
                <c:pt idx="2939">
                  <c:v>-272.39301</c:v>
                </c:pt>
                <c:pt idx="2940">
                  <c:v>-272.21370000000002</c:v>
                </c:pt>
                <c:pt idx="2941">
                  <c:v>-272.03429</c:v>
                </c:pt>
                <c:pt idx="2942">
                  <c:v>-271.85488000000004</c:v>
                </c:pt>
                <c:pt idx="2943">
                  <c:v>-271.67566999999997</c:v>
                </c:pt>
                <c:pt idx="2944">
                  <c:v>-271.49635999999998</c:v>
                </c:pt>
                <c:pt idx="2945">
                  <c:v>-271.31695000000002</c:v>
                </c:pt>
                <c:pt idx="2946">
                  <c:v>-271.13754</c:v>
                </c:pt>
                <c:pt idx="2947">
                  <c:v>-270.95823000000001</c:v>
                </c:pt>
                <c:pt idx="2948">
                  <c:v>-270.77892000000003</c:v>
                </c:pt>
                <c:pt idx="2949">
                  <c:v>-270.59971999999999</c:v>
                </c:pt>
                <c:pt idx="2950">
                  <c:v>-270.42031000000003</c:v>
                </c:pt>
                <c:pt idx="2951">
                  <c:v>-270.24090999999999</c:v>
                </c:pt>
                <c:pt idx="2952">
                  <c:v>-270.0616</c:v>
                </c:pt>
                <c:pt idx="2953">
                  <c:v>-269.88220000000001</c:v>
                </c:pt>
                <c:pt idx="2954">
                  <c:v>-269.70289000000002</c:v>
                </c:pt>
                <c:pt idx="2955">
                  <c:v>-269.52359000000001</c:v>
                </c:pt>
                <c:pt idx="2956">
                  <c:v>-269.34417999999999</c:v>
                </c:pt>
                <c:pt idx="2957">
                  <c:v>-269.16488000000004</c:v>
                </c:pt>
                <c:pt idx="2958">
                  <c:v>-268.98538000000002</c:v>
                </c:pt>
                <c:pt idx="2959">
                  <c:v>-268.80616999999995</c:v>
                </c:pt>
                <c:pt idx="2960">
                  <c:v>-268.62676999999996</c:v>
                </c:pt>
                <c:pt idx="2961">
                  <c:v>-268.44747000000001</c:v>
                </c:pt>
                <c:pt idx="2962">
                  <c:v>-268.26817</c:v>
                </c:pt>
                <c:pt idx="2963">
                  <c:v>-268.08877000000001</c:v>
                </c:pt>
                <c:pt idx="2964">
                  <c:v>-267.90947</c:v>
                </c:pt>
                <c:pt idx="2965">
                  <c:v>-267.73007000000001</c:v>
                </c:pt>
                <c:pt idx="2966">
                  <c:v>-267.55067000000003</c:v>
                </c:pt>
                <c:pt idx="2967">
                  <c:v>-267.37136999999996</c:v>
                </c:pt>
                <c:pt idx="2968">
                  <c:v>-267.19207</c:v>
                </c:pt>
                <c:pt idx="2969">
                  <c:v>-267.01257000000004</c:v>
                </c:pt>
                <c:pt idx="2970">
                  <c:v>-266.83338000000003</c:v>
                </c:pt>
                <c:pt idx="2971">
                  <c:v>-266.65408000000002</c:v>
                </c:pt>
                <c:pt idx="2972">
                  <c:v>-266.47458</c:v>
                </c:pt>
                <c:pt idx="2973">
                  <c:v>-266.29539</c:v>
                </c:pt>
                <c:pt idx="2974">
                  <c:v>-266.11599000000001</c:v>
                </c:pt>
                <c:pt idx="2975">
                  <c:v>-265.93669999999997</c:v>
                </c:pt>
                <c:pt idx="2976">
                  <c:v>-265.75729999999999</c:v>
                </c:pt>
                <c:pt idx="2977">
                  <c:v>-265.57801000000001</c:v>
                </c:pt>
                <c:pt idx="2978">
                  <c:v>-265.39850999999999</c:v>
                </c:pt>
                <c:pt idx="2979">
                  <c:v>-265.21911999999998</c:v>
                </c:pt>
                <c:pt idx="2980">
                  <c:v>-265.03983000000005</c:v>
                </c:pt>
                <c:pt idx="2981">
                  <c:v>-264.86053999999996</c:v>
                </c:pt>
                <c:pt idx="2982">
                  <c:v>-264.68114000000003</c:v>
                </c:pt>
                <c:pt idx="2983">
                  <c:v>-264.50175000000002</c:v>
                </c:pt>
                <c:pt idx="2984">
                  <c:v>-264.32236</c:v>
                </c:pt>
                <c:pt idx="2985">
                  <c:v>-264.14307000000002</c:v>
                </c:pt>
                <c:pt idx="2986">
                  <c:v>-263.96368000000001</c:v>
                </c:pt>
                <c:pt idx="2987">
                  <c:v>-263.78439000000003</c:v>
                </c:pt>
                <c:pt idx="2988">
                  <c:v>-263.60509999999999</c:v>
                </c:pt>
                <c:pt idx="2989">
                  <c:v>-263.42571000000004</c:v>
                </c:pt>
                <c:pt idx="2990">
                  <c:v>-263.24631999999997</c:v>
                </c:pt>
                <c:pt idx="2991">
                  <c:v>-263.06703999999996</c:v>
                </c:pt>
                <c:pt idx="2992">
                  <c:v>-262.88764999999995</c:v>
                </c:pt>
                <c:pt idx="2993">
                  <c:v>-262.70836000000003</c:v>
                </c:pt>
                <c:pt idx="2994">
                  <c:v>-262.52907000000005</c:v>
                </c:pt>
                <c:pt idx="2995">
                  <c:v>-262.34969000000001</c:v>
                </c:pt>
                <c:pt idx="2996">
                  <c:v>-262.1703</c:v>
                </c:pt>
                <c:pt idx="2997">
                  <c:v>-261.99092000000002</c:v>
                </c:pt>
                <c:pt idx="2998">
                  <c:v>-261.81173000000001</c:v>
                </c:pt>
                <c:pt idx="2999">
                  <c:v>-261.63225</c:v>
                </c:pt>
                <c:pt idx="3000">
                  <c:v>-261.45296000000002</c:v>
                </c:pt>
                <c:pt idx="3001">
                  <c:v>-261.27357999999998</c:v>
                </c:pt>
                <c:pt idx="3002">
                  <c:v>-261.0942</c:v>
                </c:pt>
                <c:pt idx="3003">
                  <c:v>-260.91482000000002</c:v>
                </c:pt>
                <c:pt idx="3004">
                  <c:v>-260.73552999999998</c:v>
                </c:pt>
                <c:pt idx="3005">
                  <c:v>-260.55615</c:v>
                </c:pt>
                <c:pt idx="3006">
                  <c:v>-260.37687</c:v>
                </c:pt>
                <c:pt idx="3007">
                  <c:v>-260.19759000000005</c:v>
                </c:pt>
                <c:pt idx="3008">
                  <c:v>-260.01810999999998</c:v>
                </c:pt>
                <c:pt idx="3009">
                  <c:v>-259.83883000000003</c:v>
                </c:pt>
                <c:pt idx="3010">
                  <c:v>-259.65944999999999</c:v>
                </c:pt>
                <c:pt idx="3011">
                  <c:v>-259.48016999999999</c:v>
                </c:pt>
                <c:pt idx="3012">
                  <c:v>-259.30079000000001</c:v>
                </c:pt>
                <c:pt idx="3013">
                  <c:v>-259.12130999999999</c:v>
                </c:pt>
                <c:pt idx="3014">
                  <c:v>-258.94193999999999</c:v>
                </c:pt>
                <c:pt idx="3015">
                  <c:v>-258.76265999999998</c:v>
                </c:pt>
                <c:pt idx="3016">
                  <c:v>-258.58338000000003</c:v>
                </c:pt>
                <c:pt idx="3017">
                  <c:v>-258.40411</c:v>
                </c:pt>
                <c:pt idx="3018">
                  <c:v>-258.22473000000002</c:v>
                </c:pt>
                <c:pt idx="3019">
                  <c:v>-258.04535999999996</c:v>
                </c:pt>
                <c:pt idx="3020">
                  <c:v>-257.86597999999998</c:v>
                </c:pt>
                <c:pt idx="3021">
                  <c:v>-257.68660999999997</c:v>
                </c:pt>
                <c:pt idx="3022">
                  <c:v>-257.50733000000002</c:v>
                </c:pt>
                <c:pt idx="3023">
                  <c:v>-257.32785999999999</c:v>
                </c:pt>
                <c:pt idx="3024">
                  <c:v>-257.14858999999996</c:v>
                </c:pt>
                <c:pt idx="3025">
                  <c:v>-256.96921000000003</c:v>
                </c:pt>
                <c:pt idx="3026">
                  <c:v>-256.78994</c:v>
                </c:pt>
                <c:pt idx="3027">
                  <c:v>-256.61047000000002</c:v>
                </c:pt>
                <c:pt idx="3028">
                  <c:v>-256.43109999999996</c:v>
                </c:pt>
                <c:pt idx="3029">
                  <c:v>-256.25182999999998</c:v>
                </c:pt>
                <c:pt idx="3030">
                  <c:v>-256.07266000000004</c:v>
                </c:pt>
                <c:pt idx="3031">
                  <c:v>-255.89319</c:v>
                </c:pt>
                <c:pt idx="3032">
                  <c:v>-255.71382</c:v>
                </c:pt>
                <c:pt idx="3033">
                  <c:v>-255.53444999999999</c:v>
                </c:pt>
                <c:pt idx="3034">
                  <c:v>-255.35507999999999</c:v>
                </c:pt>
                <c:pt idx="3035">
                  <c:v>-255.17570999999998</c:v>
                </c:pt>
                <c:pt idx="3036">
                  <c:v>-254.99633999999998</c:v>
                </c:pt>
                <c:pt idx="3037">
                  <c:v>-254.81717999999998</c:v>
                </c:pt>
                <c:pt idx="3038">
                  <c:v>-254.63771000000003</c:v>
                </c:pt>
                <c:pt idx="3039">
                  <c:v>-254.45833999999996</c:v>
                </c:pt>
                <c:pt idx="3040">
                  <c:v>-254.27908000000002</c:v>
                </c:pt>
                <c:pt idx="3041">
                  <c:v>-254.09960999999998</c:v>
                </c:pt>
                <c:pt idx="3042">
                  <c:v>-253.92025000000001</c:v>
                </c:pt>
                <c:pt idx="3043">
                  <c:v>-253.74108000000001</c:v>
                </c:pt>
                <c:pt idx="3044">
                  <c:v>-253.56171999999998</c:v>
                </c:pt>
                <c:pt idx="3045">
                  <c:v>-253.38225999999997</c:v>
                </c:pt>
                <c:pt idx="3046">
                  <c:v>-253.20289</c:v>
                </c:pt>
                <c:pt idx="3047">
                  <c:v>-253.02352999999999</c:v>
                </c:pt>
                <c:pt idx="3048">
                  <c:v>-252.84426999999999</c:v>
                </c:pt>
                <c:pt idx="3049">
                  <c:v>-252.66481000000002</c:v>
                </c:pt>
                <c:pt idx="3050">
                  <c:v>-252.48563999999999</c:v>
                </c:pt>
                <c:pt idx="3051">
                  <c:v>-252.30627999999999</c:v>
                </c:pt>
                <c:pt idx="3052">
                  <c:v>-252.12682000000001</c:v>
                </c:pt>
                <c:pt idx="3053">
                  <c:v>-251.94746000000004</c:v>
                </c:pt>
                <c:pt idx="3054">
                  <c:v>-251.7681</c:v>
                </c:pt>
                <c:pt idx="3055">
                  <c:v>-251.58874</c:v>
                </c:pt>
                <c:pt idx="3056">
                  <c:v>-251.40948999999998</c:v>
                </c:pt>
                <c:pt idx="3057">
                  <c:v>-251.23013</c:v>
                </c:pt>
                <c:pt idx="3058">
                  <c:v>-251.05087000000003</c:v>
                </c:pt>
                <c:pt idx="3059">
                  <c:v>-250.87140999999997</c:v>
                </c:pt>
                <c:pt idx="3060">
                  <c:v>-250.69206000000003</c:v>
                </c:pt>
                <c:pt idx="3061">
                  <c:v>-250.5127</c:v>
                </c:pt>
                <c:pt idx="3062">
                  <c:v>-250.33333999999996</c:v>
                </c:pt>
                <c:pt idx="3063">
                  <c:v>-250.15419</c:v>
                </c:pt>
                <c:pt idx="3064">
                  <c:v>-249.97463000000002</c:v>
                </c:pt>
                <c:pt idx="3065">
                  <c:v>-249.79527999999999</c:v>
                </c:pt>
                <c:pt idx="3066">
                  <c:v>-249.61592000000002</c:v>
                </c:pt>
                <c:pt idx="3067">
                  <c:v>-249.43657000000002</c:v>
                </c:pt>
                <c:pt idx="3068">
                  <c:v>-249.25721999999999</c:v>
                </c:pt>
                <c:pt idx="3069">
                  <c:v>-249.07787000000002</c:v>
                </c:pt>
                <c:pt idx="3070">
                  <c:v>-248.89861000000002</c:v>
                </c:pt>
                <c:pt idx="3071">
                  <c:v>-248.71926000000002</c:v>
                </c:pt>
                <c:pt idx="3072">
                  <c:v>-248.53991000000002</c:v>
                </c:pt>
                <c:pt idx="3073">
                  <c:v>-248.36055999999996</c:v>
                </c:pt>
                <c:pt idx="3074">
                  <c:v>-248.18121000000002</c:v>
                </c:pt>
                <c:pt idx="3075">
                  <c:v>-248.00175999999999</c:v>
                </c:pt>
                <c:pt idx="3076">
                  <c:v>-247.82250999999999</c:v>
                </c:pt>
                <c:pt idx="3077">
                  <c:v>-247.64316000000002</c:v>
                </c:pt>
                <c:pt idx="3078">
                  <c:v>-247.46381000000002</c:v>
                </c:pt>
                <c:pt idx="3079">
                  <c:v>-247.28435999999999</c:v>
                </c:pt>
                <c:pt idx="3080">
                  <c:v>-247.10501000000002</c:v>
                </c:pt>
                <c:pt idx="3081">
                  <c:v>-246.92566999999997</c:v>
                </c:pt>
                <c:pt idx="3082">
                  <c:v>-246.74642</c:v>
                </c:pt>
                <c:pt idx="3083">
                  <c:v>-246.56716999999998</c:v>
                </c:pt>
                <c:pt idx="3084">
                  <c:v>-246.38773</c:v>
                </c:pt>
                <c:pt idx="3085">
                  <c:v>-246.20837999999998</c:v>
                </c:pt>
                <c:pt idx="3086">
                  <c:v>-246.02903999999995</c:v>
                </c:pt>
                <c:pt idx="3087">
                  <c:v>-245.84969000000001</c:v>
                </c:pt>
                <c:pt idx="3088">
                  <c:v>-245.67024999999998</c:v>
                </c:pt>
                <c:pt idx="3089">
                  <c:v>-245.49090000000001</c:v>
                </c:pt>
                <c:pt idx="3090">
                  <c:v>-245.31165999999996</c:v>
                </c:pt>
                <c:pt idx="3091">
                  <c:v>-245.13232000000002</c:v>
                </c:pt>
                <c:pt idx="3092">
                  <c:v>-244.95287999999996</c:v>
                </c:pt>
                <c:pt idx="3093">
                  <c:v>-244.77343000000002</c:v>
                </c:pt>
                <c:pt idx="3094">
                  <c:v>-244.59408999999999</c:v>
                </c:pt>
                <c:pt idx="3095">
                  <c:v>-244.41484999999997</c:v>
                </c:pt>
                <c:pt idx="3096">
                  <c:v>-244.23551</c:v>
                </c:pt>
                <c:pt idx="3097">
                  <c:v>-244.05606999999998</c:v>
                </c:pt>
                <c:pt idx="3098">
                  <c:v>-243.87682999999998</c:v>
                </c:pt>
                <c:pt idx="3099">
                  <c:v>-243.69748999999999</c:v>
                </c:pt>
                <c:pt idx="3100">
                  <c:v>-243.51825000000002</c:v>
                </c:pt>
                <c:pt idx="3101">
                  <c:v>-243.33880999999997</c:v>
                </c:pt>
                <c:pt idx="3102">
                  <c:v>-243.15938</c:v>
                </c:pt>
                <c:pt idx="3103">
                  <c:v>-242.98004</c:v>
                </c:pt>
                <c:pt idx="3104">
                  <c:v>-242.80080000000001</c:v>
                </c:pt>
                <c:pt idx="3105">
                  <c:v>-242.62146999999999</c:v>
                </c:pt>
                <c:pt idx="3106">
                  <c:v>-242.44193000000001</c:v>
                </c:pt>
                <c:pt idx="3107">
                  <c:v>-242.26268999999999</c:v>
                </c:pt>
                <c:pt idx="3108">
                  <c:v>-242.08336</c:v>
                </c:pt>
                <c:pt idx="3109">
                  <c:v>-241.90391999999997</c:v>
                </c:pt>
                <c:pt idx="3110">
                  <c:v>-241.72449</c:v>
                </c:pt>
                <c:pt idx="3111">
                  <c:v>-241.54526000000001</c:v>
                </c:pt>
                <c:pt idx="3112">
                  <c:v>-241.36591999999999</c:v>
                </c:pt>
                <c:pt idx="3113">
                  <c:v>-241.18649000000002</c:v>
                </c:pt>
                <c:pt idx="3114">
                  <c:v>-241.00716</c:v>
                </c:pt>
                <c:pt idx="3115">
                  <c:v>-240.82783000000001</c:v>
                </c:pt>
                <c:pt idx="3116">
                  <c:v>-240.64849000000001</c:v>
                </c:pt>
                <c:pt idx="3117">
                  <c:v>-240.46906000000001</c:v>
                </c:pt>
                <c:pt idx="3118">
                  <c:v>-240.28982999999999</c:v>
                </c:pt>
                <c:pt idx="3119">
                  <c:v>-240.1105</c:v>
                </c:pt>
                <c:pt idx="3120">
                  <c:v>-239.93107000000001</c:v>
                </c:pt>
                <c:pt idx="3121">
                  <c:v>-239.75174000000001</c:v>
                </c:pt>
                <c:pt idx="3122">
                  <c:v>-239.57240999999999</c:v>
                </c:pt>
                <c:pt idx="3123">
                  <c:v>-239.39309</c:v>
                </c:pt>
                <c:pt idx="3124">
                  <c:v>-239.21376000000001</c:v>
                </c:pt>
                <c:pt idx="3125">
                  <c:v>-239.03443000000001</c:v>
                </c:pt>
                <c:pt idx="3126">
                  <c:v>-238.85509999999999</c:v>
                </c:pt>
                <c:pt idx="3127">
                  <c:v>-238.67567999999997</c:v>
                </c:pt>
                <c:pt idx="3128">
                  <c:v>-238.49635000000001</c:v>
                </c:pt>
                <c:pt idx="3129">
                  <c:v>-238.31702000000001</c:v>
                </c:pt>
                <c:pt idx="3130">
                  <c:v>-238.13760000000002</c:v>
                </c:pt>
                <c:pt idx="3131">
                  <c:v>-237.95817</c:v>
                </c:pt>
                <c:pt idx="3132">
                  <c:v>-237.77895000000004</c:v>
                </c:pt>
                <c:pt idx="3133">
                  <c:v>-237.59963000000002</c:v>
                </c:pt>
                <c:pt idx="3134">
                  <c:v>-237.42019999999999</c:v>
                </c:pt>
                <c:pt idx="3135">
                  <c:v>-237.24078000000003</c:v>
                </c:pt>
                <c:pt idx="3136">
                  <c:v>-237.06145999999998</c:v>
                </c:pt>
                <c:pt idx="3137">
                  <c:v>-236.88204000000002</c:v>
                </c:pt>
                <c:pt idx="3138">
                  <c:v>-236.70281</c:v>
                </c:pt>
                <c:pt idx="3139">
                  <c:v>-236.52358999999998</c:v>
                </c:pt>
                <c:pt idx="3140">
                  <c:v>-236.34416999999999</c:v>
                </c:pt>
                <c:pt idx="3141">
                  <c:v>-236.16475</c:v>
                </c:pt>
                <c:pt idx="3142">
                  <c:v>-235.98542999999998</c:v>
                </c:pt>
                <c:pt idx="3143">
                  <c:v>-235.80610999999999</c:v>
                </c:pt>
                <c:pt idx="3144">
                  <c:v>-235.62669</c:v>
                </c:pt>
                <c:pt idx="3145">
                  <c:v>-235.44736999999998</c:v>
                </c:pt>
                <c:pt idx="3146">
                  <c:v>-235.26795999999999</c:v>
                </c:pt>
                <c:pt idx="3147">
                  <c:v>-235.08864</c:v>
                </c:pt>
                <c:pt idx="3148">
                  <c:v>-234.90931999999998</c:v>
                </c:pt>
                <c:pt idx="3149">
                  <c:v>-234.73000999999996</c:v>
                </c:pt>
                <c:pt idx="3150">
                  <c:v>-234.55059</c:v>
                </c:pt>
                <c:pt idx="3151">
                  <c:v>-234.37126999999998</c:v>
                </c:pt>
                <c:pt idx="3152">
                  <c:v>-234.19186000000002</c:v>
                </c:pt>
                <c:pt idx="3153">
                  <c:v>-234.01243999999997</c:v>
                </c:pt>
                <c:pt idx="3154">
                  <c:v>-233.83323000000001</c:v>
                </c:pt>
                <c:pt idx="3155">
                  <c:v>-233.65380999999999</c:v>
                </c:pt>
                <c:pt idx="3156">
                  <c:v>-233.47449999999998</c:v>
                </c:pt>
                <c:pt idx="3157">
                  <c:v>-233.29518999999999</c:v>
                </c:pt>
                <c:pt idx="3158">
                  <c:v>-233.11568</c:v>
                </c:pt>
                <c:pt idx="3159">
                  <c:v>-232.93636000000004</c:v>
                </c:pt>
                <c:pt idx="3160">
                  <c:v>-232.75704999999999</c:v>
                </c:pt>
                <c:pt idx="3161">
                  <c:v>-232.57774000000001</c:v>
                </c:pt>
                <c:pt idx="3162">
                  <c:v>-232.39842999999999</c:v>
                </c:pt>
                <c:pt idx="3163">
                  <c:v>-232.21912</c:v>
                </c:pt>
                <c:pt idx="3164">
                  <c:v>-232.03970999999999</c:v>
                </c:pt>
                <c:pt idx="3165">
                  <c:v>-231.8603</c:v>
                </c:pt>
                <c:pt idx="3166">
                  <c:v>-231.68098999999998</c:v>
                </c:pt>
                <c:pt idx="3167">
                  <c:v>-231.50157999999999</c:v>
                </c:pt>
                <c:pt idx="3168">
                  <c:v>-231.32227</c:v>
                </c:pt>
                <c:pt idx="3169">
                  <c:v>-231.14296999999999</c:v>
                </c:pt>
                <c:pt idx="3170">
                  <c:v>-230.96366</c:v>
                </c:pt>
                <c:pt idx="3171">
                  <c:v>-230.78424999999999</c:v>
                </c:pt>
                <c:pt idx="3172">
                  <c:v>-230.60485</c:v>
                </c:pt>
                <c:pt idx="3173">
                  <c:v>-230.42553999999996</c:v>
                </c:pt>
                <c:pt idx="3174">
                  <c:v>-230.24613999999997</c:v>
                </c:pt>
                <c:pt idx="3175">
                  <c:v>-230.06672999999998</c:v>
                </c:pt>
                <c:pt idx="3176">
                  <c:v>-229.88753</c:v>
                </c:pt>
                <c:pt idx="3177">
                  <c:v>-229.70812000000001</c:v>
                </c:pt>
                <c:pt idx="3178">
                  <c:v>-229.52872000000002</c:v>
                </c:pt>
                <c:pt idx="3179">
                  <c:v>-229.34941999999998</c:v>
                </c:pt>
                <c:pt idx="3180">
                  <c:v>-229.17000999999999</c:v>
                </c:pt>
                <c:pt idx="3181">
                  <c:v>-228.99071000000001</c:v>
                </c:pt>
                <c:pt idx="3182">
                  <c:v>-228.81141000000002</c:v>
                </c:pt>
                <c:pt idx="3183">
                  <c:v>-228.63200999999998</c:v>
                </c:pt>
                <c:pt idx="3184">
                  <c:v>-228.45281000000003</c:v>
                </c:pt>
                <c:pt idx="3185">
                  <c:v>-228.27331000000001</c:v>
                </c:pt>
                <c:pt idx="3186">
                  <c:v>-228.09401</c:v>
                </c:pt>
                <c:pt idx="3187">
                  <c:v>-227.91471000000001</c:v>
                </c:pt>
                <c:pt idx="3188">
                  <c:v>-227.73521</c:v>
                </c:pt>
                <c:pt idx="3189">
                  <c:v>-227.55590999999998</c:v>
                </c:pt>
                <c:pt idx="3190">
                  <c:v>-227.37651000000002</c:v>
                </c:pt>
                <c:pt idx="3191">
                  <c:v>-227.19731000000002</c:v>
                </c:pt>
                <c:pt idx="3192">
                  <c:v>-227.01792</c:v>
                </c:pt>
                <c:pt idx="3193">
                  <c:v>-226.83852000000002</c:v>
                </c:pt>
                <c:pt idx="3194">
                  <c:v>-226.65922</c:v>
                </c:pt>
                <c:pt idx="3195">
                  <c:v>-226.47983000000002</c:v>
                </c:pt>
                <c:pt idx="3196">
                  <c:v>-226.30052999999998</c:v>
                </c:pt>
                <c:pt idx="3197">
                  <c:v>-226.12103999999999</c:v>
                </c:pt>
                <c:pt idx="3198">
                  <c:v>-225.94163999999998</c:v>
                </c:pt>
                <c:pt idx="3199">
                  <c:v>-225.76245000000003</c:v>
                </c:pt>
                <c:pt idx="3200">
                  <c:v>-225.58304999999999</c:v>
                </c:pt>
                <c:pt idx="3201">
                  <c:v>-225.40366</c:v>
                </c:pt>
                <c:pt idx="3202">
                  <c:v>-225.22426999999999</c:v>
                </c:pt>
                <c:pt idx="3203">
                  <c:v>-225.04497999999998</c:v>
                </c:pt>
                <c:pt idx="3204">
                  <c:v>-224.86558000000002</c:v>
                </c:pt>
                <c:pt idx="3205">
                  <c:v>-224.68619000000001</c:v>
                </c:pt>
                <c:pt idx="3206">
                  <c:v>-224.50690000000003</c:v>
                </c:pt>
                <c:pt idx="3207">
                  <c:v>-224.32760999999996</c:v>
                </c:pt>
                <c:pt idx="3208">
                  <c:v>-224.14832000000001</c:v>
                </c:pt>
                <c:pt idx="3209">
                  <c:v>-223.96883</c:v>
                </c:pt>
                <c:pt idx="3210">
                  <c:v>-223.78953999999999</c:v>
                </c:pt>
                <c:pt idx="3211">
                  <c:v>-223.61015</c:v>
                </c:pt>
                <c:pt idx="3212">
                  <c:v>-223.43077</c:v>
                </c:pt>
                <c:pt idx="3213">
                  <c:v>-223.25138000000001</c:v>
                </c:pt>
                <c:pt idx="3214">
                  <c:v>-223.07208999999997</c:v>
                </c:pt>
                <c:pt idx="3215">
                  <c:v>-222.8929</c:v>
                </c:pt>
                <c:pt idx="3216">
                  <c:v>-222.71351999999996</c:v>
                </c:pt>
                <c:pt idx="3217">
                  <c:v>-222.53412999999998</c:v>
                </c:pt>
                <c:pt idx="3218">
                  <c:v>-222.35475</c:v>
                </c:pt>
                <c:pt idx="3219">
                  <c:v>-222.17526000000001</c:v>
                </c:pt>
                <c:pt idx="3220">
                  <c:v>-221.99588</c:v>
                </c:pt>
                <c:pt idx="3221">
                  <c:v>-221.81658999999999</c:v>
                </c:pt>
                <c:pt idx="3222">
                  <c:v>-221.63720999999998</c:v>
                </c:pt>
                <c:pt idx="3223">
                  <c:v>-221.45792</c:v>
                </c:pt>
                <c:pt idx="3224">
                  <c:v>-221.27853999999999</c:v>
                </c:pt>
                <c:pt idx="3225">
                  <c:v>-221.09926000000002</c:v>
                </c:pt>
                <c:pt idx="3226">
                  <c:v>-220.91987999999998</c:v>
                </c:pt>
                <c:pt idx="3227">
                  <c:v>-220.7406</c:v>
                </c:pt>
                <c:pt idx="3228">
                  <c:v>-220.56121999999999</c:v>
                </c:pt>
                <c:pt idx="3229">
                  <c:v>-220.38173</c:v>
                </c:pt>
                <c:pt idx="3230">
                  <c:v>-220.20245</c:v>
                </c:pt>
                <c:pt idx="3231">
                  <c:v>-220.02317000000002</c:v>
                </c:pt>
                <c:pt idx="3232">
                  <c:v>-219.84380000000002</c:v>
                </c:pt>
                <c:pt idx="3233">
                  <c:v>-219.66441999999998</c:v>
                </c:pt>
                <c:pt idx="3234">
                  <c:v>-219.48514000000003</c:v>
                </c:pt>
                <c:pt idx="3235">
                  <c:v>-219.30565999999999</c:v>
                </c:pt>
                <c:pt idx="3236">
                  <c:v>-219.12638000000001</c:v>
                </c:pt>
                <c:pt idx="3237">
                  <c:v>-218.94691</c:v>
                </c:pt>
                <c:pt idx="3238">
                  <c:v>-218.76763000000003</c:v>
                </c:pt>
                <c:pt idx="3239">
                  <c:v>-218.58834999999999</c:v>
                </c:pt>
                <c:pt idx="3240">
                  <c:v>-218.40907999999999</c:v>
                </c:pt>
                <c:pt idx="3241">
                  <c:v>-218.22949999999997</c:v>
                </c:pt>
                <c:pt idx="3242">
                  <c:v>-218.05023</c:v>
                </c:pt>
                <c:pt idx="3243">
                  <c:v>-217.87084999999999</c:v>
                </c:pt>
                <c:pt idx="3244">
                  <c:v>-217.69158000000002</c:v>
                </c:pt>
                <c:pt idx="3245">
                  <c:v>-217.51211000000001</c:v>
                </c:pt>
                <c:pt idx="3246">
                  <c:v>-217.33282999999997</c:v>
                </c:pt>
                <c:pt idx="3247">
                  <c:v>-217.15356</c:v>
                </c:pt>
                <c:pt idx="3248">
                  <c:v>-216.97418999999999</c:v>
                </c:pt>
                <c:pt idx="3249">
                  <c:v>-216.79472000000001</c:v>
                </c:pt>
                <c:pt idx="3250">
                  <c:v>-216.61545000000001</c:v>
                </c:pt>
                <c:pt idx="3251">
                  <c:v>-216.43608</c:v>
                </c:pt>
                <c:pt idx="3252">
                  <c:v>-216.25670999999997</c:v>
                </c:pt>
                <c:pt idx="3253">
                  <c:v>-216.07733999999999</c:v>
                </c:pt>
                <c:pt idx="3254">
                  <c:v>-215.89807000000002</c:v>
                </c:pt>
                <c:pt idx="3255">
                  <c:v>-215.71870000000001</c:v>
                </c:pt>
                <c:pt idx="3256">
                  <c:v>-215.53923</c:v>
                </c:pt>
                <c:pt idx="3257">
                  <c:v>-215.35996</c:v>
                </c:pt>
                <c:pt idx="3258">
                  <c:v>-215.1806</c:v>
                </c:pt>
                <c:pt idx="3259">
                  <c:v>-215.00113000000002</c:v>
                </c:pt>
                <c:pt idx="3260">
                  <c:v>-214.82175999999998</c:v>
                </c:pt>
                <c:pt idx="3261">
                  <c:v>-214.64250000000001</c:v>
                </c:pt>
                <c:pt idx="3262">
                  <c:v>-214.46313000000001</c:v>
                </c:pt>
                <c:pt idx="3263">
                  <c:v>-214.28386</c:v>
                </c:pt>
                <c:pt idx="3264">
                  <c:v>-214.1045</c:v>
                </c:pt>
                <c:pt idx="3265">
                  <c:v>-213.92524000000003</c:v>
                </c:pt>
                <c:pt idx="3266">
                  <c:v>-213.74576999999999</c:v>
                </c:pt>
                <c:pt idx="3267">
                  <c:v>-213.56650999999999</c:v>
                </c:pt>
                <c:pt idx="3268">
                  <c:v>-213.38714999999999</c:v>
                </c:pt>
                <c:pt idx="3269">
                  <c:v>-213.20757999999998</c:v>
                </c:pt>
                <c:pt idx="3270">
                  <c:v>-213.02832000000001</c:v>
                </c:pt>
                <c:pt idx="3271">
                  <c:v>-212.84895999999998</c:v>
                </c:pt>
                <c:pt idx="3272">
                  <c:v>-212.66970000000001</c:v>
                </c:pt>
                <c:pt idx="3273">
                  <c:v>-212.49023999999997</c:v>
                </c:pt>
                <c:pt idx="3274">
                  <c:v>-212.31098</c:v>
                </c:pt>
                <c:pt idx="3275">
                  <c:v>-212.13151999999999</c:v>
                </c:pt>
                <c:pt idx="3276">
                  <c:v>-211.95226000000002</c:v>
                </c:pt>
                <c:pt idx="3277">
                  <c:v>-211.77289999999996</c:v>
                </c:pt>
                <c:pt idx="3278">
                  <c:v>-211.59334000000001</c:v>
                </c:pt>
                <c:pt idx="3279">
                  <c:v>-211.41408000000001</c:v>
                </c:pt>
                <c:pt idx="3280">
                  <c:v>-211.23473000000001</c:v>
                </c:pt>
                <c:pt idx="3281">
                  <c:v>-211.05547000000001</c:v>
                </c:pt>
                <c:pt idx="3282">
                  <c:v>-210.87610999999998</c:v>
                </c:pt>
                <c:pt idx="3283">
                  <c:v>-210.69676000000001</c:v>
                </c:pt>
                <c:pt idx="3284">
                  <c:v>-210.51740000000001</c:v>
                </c:pt>
                <c:pt idx="3285">
                  <c:v>-210.33804000000001</c:v>
                </c:pt>
                <c:pt idx="3286">
                  <c:v>-210.15869000000001</c:v>
                </c:pt>
                <c:pt idx="3287">
                  <c:v>-209.97924</c:v>
                </c:pt>
                <c:pt idx="3288">
                  <c:v>-209.79988</c:v>
                </c:pt>
                <c:pt idx="3289">
                  <c:v>-209.62063000000001</c:v>
                </c:pt>
                <c:pt idx="3290">
                  <c:v>-209.44136999999998</c:v>
                </c:pt>
                <c:pt idx="3291">
                  <c:v>-209.26192</c:v>
                </c:pt>
                <c:pt idx="3292">
                  <c:v>-209.08256999999998</c:v>
                </c:pt>
                <c:pt idx="3293">
                  <c:v>-208.90331999999998</c:v>
                </c:pt>
                <c:pt idx="3294">
                  <c:v>-208.72387000000001</c:v>
                </c:pt>
                <c:pt idx="3295">
                  <c:v>-208.54452000000001</c:v>
                </c:pt>
                <c:pt idx="3296">
                  <c:v>-208.36507</c:v>
                </c:pt>
                <c:pt idx="3297">
                  <c:v>-208.18572000000003</c:v>
                </c:pt>
                <c:pt idx="3298">
                  <c:v>-208.00656999999998</c:v>
                </c:pt>
                <c:pt idx="3299">
                  <c:v>-207.82711999999998</c:v>
                </c:pt>
                <c:pt idx="3300">
                  <c:v>-207.64787000000001</c:v>
                </c:pt>
                <c:pt idx="3301">
                  <c:v>-207.46842000000001</c:v>
                </c:pt>
                <c:pt idx="3302">
                  <c:v>-207.28897000000001</c:v>
                </c:pt>
                <c:pt idx="3303">
                  <c:v>-207.10963000000001</c:v>
                </c:pt>
                <c:pt idx="3304">
                  <c:v>-206.93027999999998</c:v>
                </c:pt>
                <c:pt idx="3305">
                  <c:v>-206.75102999999999</c:v>
                </c:pt>
                <c:pt idx="3306">
                  <c:v>-206.57168999999999</c:v>
                </c:pt>
                <c:pt idx="3307">
                  <c:v>-206.39224000000002</c:v>
                </c:pt>
                <c:pt idx="3308">
                  <c:v>-206.21289999999999</c:v>
                </c:pt>
                <c:pt idx="3309">
                  <c:v>-206.03354999999999</c:v>
                </c:pt>
                <c:pt idx="3310">
                  <c:v>-205.85400999999999</c:v>
                </c:pt>
                <c:pt idx="3311">
                  <c:v>-205.67477</c:v>
                </c:pt>
                <c:pt idx="3312">
                  <c:v>-205.49531999999999</c:v>
                </c:pt>
                <c:pt idx="3313">
                  <c:v>-205.31608</c:v>
                </c:pt>
                <c:pt idx="3314">
                  <c:v>-205.13673999999997</c:v>
                </c:pt>
                <c:pt idx="3315">
                  <c:v>-204.95739999999998</c:v>
                </c:pt>
                <c:pt idx="3316">
                  <c:v>-204.77805999999998</c:v>
                </c:pt>
                <c:pt idx="3317">
                  <c:v>-204.59861000000001</c:v>
                </c:pt>
                <c:pt idx="3318">
                  <c:v>-204.41927000000001</c:v>
                </c:pt>
                <c:pt idx="3319">
                  <c:v>-204.23992999999999</c:v>
                </c:pt>
                <c:pt idx="3320">
                  <c:v>-204.06060000000002</c:v>
                </c:pt>
                <c:pt idx="3321">
                  <c:v>-203.88115999999999</c:v>
                </c:pt>
                <c:pt idx="3322">
                  <c:v>-203.70192</c:v>
                </c:pt>
                <c:pt idx="3323">
                  <c:v>-203.52238</c:v>
                </c:pt>
                <c:pt idx="3324">
                  <c:v>-203.34324000000001</c:v>
                </c:pt>
                <c:pt idx="3325">
                  <c:v>-203.16380000000001</c:v>
                </c:pt>
                <c:pt idx="3326">
                  <c:v>-202.98446999999999</c:v>
                </c:pt>
                <c:pt idx="3327">
                  <c:v>-202.80512999999999</c:v>
                </c:pt>
                <c:pt idx="3328">
                  <c:v>-202.6258</c:v>
                </c:pt>
                <c:pt idx="3329">
                  <c:v>-202.44626</c:v>
                </c:pt>
                <c:pt idx="3330">
                  <c:v>-202.26703000000001</c:v>
                </c:pt>
                <c:pt idx="3331">
                  <c:v>-202.08769000000001</c:v>
                </c:pt>
                <c:pt idx="3332">
                  <c:v>-201.90836000000002</c:v>
                </c:pt>
                <c:pt idx="3333">
                  <c:v>-201.72901999999999</c:v>
                </c:pt>
                <c:pt idx="3334">
                  <c:v>-201.54979</c:v>
                </c:pt>
                <c:pt idx="3335">
                  <c:v>-201.37036000000001</c:v>
                </c:pt>
                <c:pt idx="3336">
                  <c:v>-201.19103000000001</c:v>
                </c:pt>
                <c:pt idx="3337">
                  <c:v>-201.01159000000001</c:v>
                </c:pt>
                <c:pt idx="3338">
                  <c:v>-200.83226000000002</c:v>
                </c:pt>
                <c:pt idx="3339">
                  <c:v>-200.65293</c:v>
                </c:pt>
                <c:pt idx="3340">
                  <c:v>-200.47359999999998</c:v>
                </c:pt>
                <c:pt idx="3341">
                  <c:v>-200.29407</c:v>
                </c:pt>
                <c:pt idx="3342">
                  <c:v>-200.11473999999998</c:v>
                </c:pt>
                <c:pt idx="3343">
                  <c:v>-199.93551000000002</c:v>
                </c:pt>
                <c:pt idx="3344">
                  <c:v>-199.75608</c:v>
                </c:pt>
                <c:pt idx="3345">
                  <c:v>-199.57685999999998</c:v>
                </c:pt>
                <c:pt idx="3346">
                  <c:v>-199.39742999999999</c:v>
                </c:pt>
                <c:pt idx="3347">
                  <c:v>-199.21800000000002</c:v>
                </c:pt>
                <c:pt idx="3348">
                  <c:v>-199.03856999999999</c:v>
                </c:pt>
                <c:pt idx="3349">
                  <c:v>-198.85935000000001</c:v>
                </c:pt>
                <c:pt idx="3350">
                  <c:v>-198.67991999999998</c:v>
                </c:pt>
                <c:pt idx="3351">
                  <c:v>-198.50049999999999</c:v>
                </c:pt>
                <c:pt idx="3352">
                  <c:v>-198.32136999999997</c:v>
                </c:pt>
                <c:pt idx="3353">
                  <c:v>-198.14185000000001</c:v>
                </c:pt>
                <c:pt idx="3354">
                  <c:v>-197.96252000000001</c:v>
                </c:pt>
                <c:pt idx="3355">
                  <c:v>-197.78320000000002</c:v>
                </c:pt>
                <c:pt idx="3356">
                  <c:v>-197.60388</c:v>
                </c:pt>
                <c:pt idx="3357">
                  <c:v>-197.42445000000001</c:v>
                </c:pt>
                <c:pt idx="3358">
                  <c:v>-197.24492999999998</c:v>
                </c:pt>
                <c:pt idx="3359">
                  <c:v>-197.06571</c:v>
                </c:pt>
                <c:pt idx="3360">
                  <c:v>-196.88629</c:v>
                </c:pt>
                <c:pt idx="3361">
                  <c:v>-196.70697000000004</c:v>
                </c:pt>
                <c:pt idx="3362">
                  <c:v>-196.52775000000003</c:v>
                </c:pt>
                <c:pt idx="3363">
                  <c:v>-196.34823</c:v>
                </c:pt>
                <c:pt idx="3364">
                  <c:v>-196.16890999999998</c:v>
                </c:pt>
                <c:pt idx="3365">
                  <c:v>-195.98958999999999</c:v>
                </c:pt>
                <c:pt idx="3366">
                  <c:v>-195.81037000000001</c:v>
                </c:pt>
                <c:pt idx="3367">
                  <c:v>-195.63094999999998</c:v>
                </c:pt>
                <c:pt idx="3368">
                  <c:v>-195.45142999999999</c:v>
                </c:pt>
                <c:pt idx="3369">
                  <c:v>-195.27222</c:v>
                </c:pt>
                <c:pt idx="3370">
                  <c:v>-195.09279999999998</c:v>
                </c:pt>
                <c:pt idx="3371">
                  <c:v>-194.91358</c:v>
                </c:pt>
                <c:pt idx="3372">
                  <c:v>-194.73417000000001</c:v>
                </c:pt>
                <c:pt idx="3373">
                  <c:v>-194.55474999999998</c:v>
                </c:pt>
                <c:pt idx="3374">
                  <c:v>-194.37544000000003</c:v>
                </c:pt>
                <c:pt idx="3375">
                  <c:v>-194.19601999999998</c:v>
                </c:pt>
                <c:pt idx="3376">
                  <c:v>-194.01660999999999</c:v>
                </c:pt>
                <c:pt idx="3377">
                  <c:v>-193.83738999999997</c:v>
                </c:pt>
                <c:pt idx="3378">
                  <c:v>-193.65788000000001</c:v>
                </c:pt>
                <c:pt idx="3379">
                  <c:v>-193.47846999999999</c:v>
                </c:pt>
                <c:pt idx="3380">
                  <c:v>-193.29916</c:v>
                </c:pt>
                <c:pt idx="3381">
                  <c:v>-193.11993999999999</c:v>
                </c:pt>
                <c:pt idx="3382">
                  <c:v>-192.94053000000002</c:v>
                </c:pt>
                <c:pt idx="3383">
                  <c:v>-192.76121999999998</c:v>
                </c:pt>
                <c:pt idx="3384">
                  <c:v>-192.58180999999999</c:v>
                </c:pt>
                <c:pt idx="3385">
                  <c:v>-192.4025</c:v>
                </c:pt>
                <c:pt idx="3386">
                  <c:v>-192.22319000000002</c:v>
                </c:pt>
                <c:pt idx="3387">
                  <c:v>-192.04378</c:v>
                </c:pt>
                <c:pt idx="3388">
                  <c:v>-191.86427000000003</c:v>
                </c:pt>
                <c:pt idx="3389">
                  <c:v>-191.68505999999999</c:v>
                </c:pt>
                <c:pt idx="3390">
                  <c:v>-191.50566000000001</c:v>
                </c:pt>
                <c:pt idx="3391">
                  <c:v>-191.32634999999999</c:v>
                </c:pt>
                <c:pt idx="3392">
                  <c:v>-191.14694</c:v>
                </c:pt>
                <c:pt idx="3393">
                  <c:v>-190.96763999999999</c:v>
                </c:pt>
                <c:pt idx="3394">
                  <c:v>-190.78823000000003</c:v>
                </c:pt>
                <c:pt idx="3395">
                  <c:v>-190.60892000000001</c:v>
                </c:pt>
                <c:pt idx="3396">
                  <c:v>-190.42952</c:v>
                </c:pt>
                <c:pt idx="3397">
                  <c:v>-190.25010999999998</c:v>
                </c:pt>
                <c:pt idx="3398">
                  <c:v>-190.07091</c:v>
                </c:pt>
                <c:pt idx="3399">
                  <c:v>-189.89150999999998</c:v>
                </c:pt>
                <c:pt idx="3400">
                  <c:v>-189.71210000000002</c:v>
                </c:pt>
                <c:pt idx="3401">
                  <c:v>-189.53270000000001</c:v>
                </c:pt>
                <c:pt idx="3402">
                  <c:v>-189.35340000000002</c:v>
                </c:pt>
                <c:pt idx="3403">
                  <c:v>-189.17409999999998</c:v>
                </c:pt>
                <c:pt idx="3404">
                  <c:v>-188.99468999999999</c:v>
                </c:pt>
                <c:pt idx="3405">
                  <c:v>-188.81539000000001</c:v>
                </c:pt>
                <c:pt idx="3406">
                  <c:v>-188.63588999999999</c:v>
                </c:pt>
                <c:pt idx="3407">
                  <c:v>-188.45659000000001</c:v>
                </c:pt>
                <c:pt idx="3408">
                  <c:v>-188.27718999999999</c:v>
                </c:pt>
                <c:pt idx="3409">
                  <c:v>-188.09798999999998</c:v>
                </c:pt>
                <c:pt idx="3410">
                  <c:v>-187.91850000000002</c:v>
                </c:pt>
                <c:pt idx="3411">
                  <c:v>-187.73910000000001</c:v>
                </c:pt>
                <c:pt idx="3412">
                  <c:v>-187.55989999999997</c:v>
                </c:pt>
                <c:pt idx="3413">
                  <c:v>-187.38060000000002</c:v>
                </c:pt>
                <c:pt idx="3414">
                  <c:v>-187.2011</c:v>
                </c:pt>
                <c:pt idx="3415">
                  <c:v>-187.02171000000001</c:v>
                </c:pt>
                <c:pt idx="3416">
                  <c:v>-186.84231</c:v>
                </c:pt>
                <c:pt idx="3417">
                  <c:v>-186.66301999999999</c:v>
                </c:pt>
                <c:pt idx="3418">
                  <c:v>-186.48361999999997</c:v>
                </c:pt>
                <c:pt idx="3419">
                  <c:v>-186.30433000000002</c:v>
                </c:pt>
                <c:pt idx="3420">
                  <c:v>-186.12493000000001</c:v>
                </c:pt>
                <c:pt idx="3421">
                  <c:v>-185.94564000000003</c:v>
                </c:pt>
                <c:pt idx="3422">
                  <c:v>-185.76625000000001</c:v>
                </c:pt>
                <c:pt idx="3423">
                  <c:v>-185.58695</c:v>
                </c:pt>
                <c:pt idx="3424">
                  <c:v>-185.40755999999996</c:v>
                </c:pt>
                <c:pt idx="3425">
                  <c:v>-185.22816999999998</c:v>
                </c:pt>
                <c:pt idx="3426">
                  <c:v>-185.04877999999999</c:v>
                </c:pt>
                <c:pt idx="3427">
                  <c:v>-184.86939000000001</c:v>
                </c:pt>
                <c:pt idx="3428">
                  <c:v>-184.68998999999999</c:v>
                </c:pt>
                <c:pt idx="3429">
                  <c:v>-184.51079999999999</c:v>
                </c:pt>
                <c:pt idx="3430">
                  <c:v>-184.33141000000001</c:v>
                </c:pt>
                <c:pt idx="3431">
                  <c:v>-184.15203</c:v>
                </c:pt>
                <c:pt idx="3432">
                  <c:v>-183.97263999999998</c:v>
                </c:pt>
                <c:pt idx="3433">
                  <c:v>-183.79335</c:v>
                </c:pt>
                <c:pt idx="3434">
                  <c:v>-183.61385999999999</c:v>
                </c:pt>
                <c:pt idx="3435">
                  <c:v>-183.43457000000001</c:v>
                </c:pt>
                <c:pt idx="3436">
                  <c:v>-183.25529</c:v>
                </c:pt>
                <c:pt idx="3437">
                  <c:v>-183.07600000000002</c:v>
                </c:pt>
                <c:pt idx="3438">
                  <c:v>-182.89650999999998</c:v>
                </c:pt>
                <c:pt idx="3439">
                  <c:v>-182.71713</c:v>
                </c:pt>
                <c:pt idx="3440">
                  <c:v>-182.53773999999999</c:v>
                </c:pt>
                <c:pt idx="3441">
                  <c:v>-182.35846000000001</c:v>
                </c:pt>
                <c:pt idx="3442">
                  <c:v>-182.17907</c:v>
                </c:pt>
                <c:pt idx="3443">
                  <c:v>-181.99969000000002</c:v>
                </c:pt>
                <c:pt idx="3444">
                  <c:v>-181.82041000000001</c:v>
                </c:pt>
                <c:pt idx="3445">
                  <c:v>-181.64102000000003</c:v>
                </c:pt>
                <c:pt idx="3446">
                  <c:v>-181.46163999999999</c:v>
                </c:pt>
                <c:pt idx="3447">
                  <c:v>-181.28236000000001</c:v>
                </c:pt>
                <c:pt idx="3448">
                  <c:v>-181.10298</c:v>
                </c:pt>
                <c:pt idx="3449">
                  <c:v>-180.92349999999999</c:v>
                </c:pt>
                <c:pt idx="3450">
                  <c:v>-180.74422000000001</c:v>
                </c:pt>
                <c:pt idx="3451">
                  <c:v>-180.56483000000003</c:v>
                </c:pt>
                <c:pt idx="3452">
                  <c:v>-180.38545999999999</c:v>
                </c:pt>
                <c:pt idx="3453">
                  <c:v>-180.20608000000001</c:v>
                </c:pt>
                <c:pt idx="3454">
                  <c:v>-180.02679999999998</c:v>
                </c:pt>
                <c:pt idx="3455">
                  <c:v>-179.84752</c:v>
                </c:pt>
                <c:pt idx="3456">
                  <c:v>-179.66803999999999</c:v>
                </c:pt>
                <c:pt idx="3457">
                  <c:v>-179.48866000000001</c:v>
                </c:pt>
                <c:pt idx="3458">
                  <c:v>-179.30939000000001</c:v>
                </c:pt>
                <c:pt idx="3459">
                  <c:v>-179.13001000000003</c:v>
                </c:pt>
                <c:pt idx="3460">
                  <c:v>-178.95062999999999</c:v>
                </c:pt>
                <c:pt idx="3461">
                  <c:v>-178.77126000000001</c:v>
                </c:pt>
                <c:pt idx="3462">
                  <c:v>-178.59197999999998</c:v>
                </c:pt>
                <c:pt idx="3463">
                  <c:v>-178.41251</c:v>
                </c:pt>
                <c:pt idx="3464">
                  <c:v>-178.23312999999999</c:v>
                </c:pt>
                <c:pt idx="3465">
                  <c:v>-178.05376000000001</c:v>
                </c:pt>
                <c:pt idx="3466">
                  <c:v>-177.87449000000001</c:v>
                </c:pt>
                <c:pt idx="3467">
                  <c:v>-177.69511000000003</c:v>
                </c:pt>
                <c:pt idx="3468">
                  <c:v>-177.51584</c:v>
                </c:pt>
                <c:pt idx="3469">
                  <c:v>-177.33647000000002</c:v>
                </c:pt>
                <c:pt idx="3470">
                  <c:v>-177.15699999999998</c:v>
                </c:pt>
                <c:pt idx="3471">
                  <c:v>-176.97762999999998</c:v>
                </c:pt>
                <c:pt idx="3472">
                  <c:v>-176.79825</c:v>
                </c:pt>
                <c:pt idx="3473">
                  <c:v>-176.61898000000002</c:v>
                </c:pt>
                <c:pt idx="3474">
                  <c:v>-176.43960999999999</c:v>
                </c:pt>
                <c:pt idx="3475">
                  <c:v>-176.26024000000001</c:v>
                </c:pt>
                <c:pt idx="3476">
                  <c:v>-176.08088000000001</c:v>
                </c:pt>
                <c:pt idx="3477">
                  <c:v>-175.90141</c:v>
                </c:pt>
                <c:pt idx="3478">
                  <c:v>-175.72213999999997</c:v>
                </c:pt>
                <c:pt idx="3479">
                  <c:v>-175.54276999999999</c:v>
                </c:pt>
                <c:pt idx="3480">
                  <c:v>-175.36349999999999</c:v>
                </c:pt>
                <c:pt idx="3481">
                  <c:v>-175.18413999999999</c:v>
                </c:pt>
                <c:pt idx="3482">
                  <c:v>-175.00477000000001</c:v>
                </c:pt>
                <c:pt idx="3483">
                  <c:v>-174.82541000000001</c:v>
                </c:pt>
                <c:pt idx="3484">
                  <c:v>-174.64594</c:v>
                </c:pt>
                <c:pt idx="3485">
                  <c:v>-174.46657999999999</c:v>
                </c:pt>
                <c:pt idx="3486">
                  <c:v>-174.28730999999999</c:v>
                </c:pt>
                <c:pt idx="3487">
                  <c:v>-174.10785000000001</c:v>
                </c:pt>
                <c:pt idx="3488">
                  <c:v>-173.92847999999998</c:v>
                </c:pt>
                <c:pt idx="3489">
                  <c:v>-173.74912</c:v>
                </c:pt>
                <c:pt idx="3490">
                  <c:v>-173.56976</c:v>
                </c:pt>
                <c:pt idx="3491">
                  <c:v>-173.3904</c:v>
                </c:pt>
                <c:pt idx="3492">
                  <c:v>-173.21113</c:v>
                </c:pt>
                <c:pt idx="3493">
                  <c:v>-173.03177000000002</c:v>
                </c:pt>
                <c:pt idx="3494">
                  <c:v>-172.85241000000002</c:v>
                </c:pt>
                <c:pt idx="3495">
                  <c:v>-172.67304999999999</c:v>
                </c:pt>
                <c:pt idx="3496">
                  <c:v>-172.49358999999998</c:v>
                </c:pt>
                <c:pt idx="3497">
                  <c:v>-172.31432999999998</c:v>
                </c:pt>
                <c:pt idx="3498">
                  <c:v>-172.13497000000001</c:v>
                </c:pt>
                <c:pt idx="3499">
                  <c:v>-171.95562000000001</c:v>
                </c:pt>
                <c:pt idx="3500">
                  <c:v>-171.77626000000001</c:v>
                </c:pt>
                <c:pt idx="3501">
                  <c:v>-171.59690000000001</c:v>
                </c:pt>
                <c:pt idx="3502">
                  <c:v>-171.41764000000001</c:v>
                </c:pt>
                <c:pt idx="3503">
                  <c:v>-171.23829000000001</c:v>
                </c:pt>
                <c:pt idx="3504">
                  <c:v>-171.05893</c:v>
                </c:pt>
                <c:pt idx="3505">
                  <c:v>-170.87956999999997</c:v>
                </c:pt>
                <c:pt idx="3506">
                  <c:v>-170.70012</c:v>
                </c:pt>
                <c:pt idx="3507">
                  <c:v>-170.52076</c:v>
                </c:pt>
                <c:pt idx="3508">
                  <c:v>-170.34141</c:v>
                </c:pt>
                <c:pt idx="3509">
                  <c:v>-170.16194999999999</c:v>
                </c:pt>
                <c:pt idx="3510">
                  <c:v>-169.98259999999999</c:v>
                </c:pt>
                <c:pt idx="3511">
                  <c:v>-169.80324999999999</c:v>
                </c:pt>
                <c:pt idx="3512">
                  <c:v>-169.62380000000002</c:v>
                </c:pt>
                <c:pt idx="3513">
                  <c:v>-169.44454000000002</c:v>
                </c:pt>
                <c:pt idx="3514">
                  <c:v>-169.26528999999999</c:v>
                </c:pt>
                <c:pt idx="3515">
                  <c:v>-169.08583999999999</c:v>
                </c:pt>
                <c:pt idx="3516">
                  <c:v>-168.90648999999999</c:v>
                </c:pt>
                <c:pt idx="3517">
                  <c:v>-168.72713999999999</c:v>
                </c:pt>
                <c:pt idx="3518">
                  <c:v>-168.54779000000002</c:v>
                </c:pt>
                <c:pt idx="3519">
                  <c:v>-168.36843999999999</c:v>
                </c:pt>
                <c:pt idx="3520">
                  <c:v>-168.18908999999999</c:v>
                </c:pt>
                <c:pt idx="3521">
                  <c:v>-168.00964000000002</c:v>
                </c:pt>
                <c:pt idx="3522">
                  <c:v>-167.83028999999999</c:v>
                </c:pt>
                <c:pt idx="3523">
                  <c:v>-167.65105</c:v>
                </c:pt>
                <c:pt idx="3524">
                  <c:v>-167.4716</c:v>
                </c:pt>
                <c:pt idx="3525">
                  <c:v>-167.29224999999997</c:v>
                </c:pt>
                <c:pt idx="3526">
                  <c:v>-167.11281</c:v>
                </c:pt>
                <c:pt idx="3527">
                  <c:v>-166.93346</c:v>
                </c:pt>
                <c:pt idx="3528">
                  <c:v>-166.75421</c:v>
                </c:pt>
                <c:pt idx="3529">
                  <c:v>-166.57477</c:v>
                </c:pt>
                <c:pt idx="3530">
                  <c:v>-166.39543</c:v>
                </c:pt>
                <c:pt idx="3531">
                  <c:v>-166.21608000000001</c:v>
                </c:pt>
                <c:pt idx="3532">
                  <c:v>-166.03663999999998</c:v>
                </c:pt>
                <c:pt idx="3533">
                  <c:v>-165.85738999999998</c:v>
                </c:pt>
                <c:pt idx="3534">
                  <c:v>-165.67804999999998</c:v>
                </c:pt>
                <c:pt idx="3535">
                  <c:v>-165.49860999999999</c:v>
                </c:pt>
                <c:pt idx="3536">
                  <c:v>-165.31926999999999</c:v>
                </c:pt>
                <c:pt idx="3537">
                  <c:v>-165.14003000000002</c:v>
                </c:pt>
                <c:pt idx="3538">
                  <c:v>-164.96049000000002</c:v>
                </c:pt>
                <c:pt idx="3539">
                  <c:v>-164.78115000000003</c:v>
                </c:pt>
                <c:pt idx="3540">
                  <c:v>-164.60191</c:v>
                </c:pt>
                <c:pt idx="3541">
                  <c:v>-164.42247</c:v>
                </c:pt>
                <c:pt idx="3542">
                  <c:v>-164.24313000000001</c:v>
                </c:pt>
                <c:pt idx="3543">
                  <c:v>-164.06369000000001</c:v>
                </c:pt>
                <c:pt idx="3544">
                  <c:v>-163.88434999999998</c:v>
                </c:pt>
                <c:pt idx="3545">
                  <c:v>-163.70500999999999</c:v>
                </c:pt>
                <c:pt idx="3546">
                  <c:v>-163.52557000000002</c:v>
                </c:pt>
                <c:pt idx="3547">
                  <c:v>-163.34623999999999</c:v>
                </c:pt>
                <c:pt idx="3548">
                  <c:v>-163.1669</c:v>
                </c:pt>
                <c:pt idx="3549">
                  <c:v>-162.98747</c:v>
                </c:pt>
                <c:pt idx="3550">
                  <c:v>-162.80813000000001</c:v>
                </c:pt>
                <c:pt idx="3551">
                  <c:v>-162.62880000000001</c:v>
                </c:pt>
                <c:pt idx="3552">
                  <c:v>-162.44945999999999</c:v>
                </c:pt>
                <c:pt idx="3553">
                  <c:v>-162.27003000000002</c:v>
                </c:pt>
                <c:pt idx="3554">
                  <c:v>-162.09069</c:v>
                </c:pt>
                <c:pt idx="3555">
                  <c:v>-161.91146000000001</c:v>
                </c:pt>
                <c:pt idx="3556">
                  <c:v>-161.73212999999998</c:v>
                </c:pt>
                <c:pt idx="3557">
                  <c:v>-161.55269000000001</c:v>
                </c:pt>
                <c:pt idx="3558">
                  <c:v>-161.37335999999999</c:v>
                </c:pt>
                <c:pt idx="3559">
                  <c:v>-161.19392999999999</c:v>
                </c:pt>
                <c:pt idx="3560">
                  <c:v>-161.0145</c:v>
                </c:pt>
                <c:pt idx="3561">
                  <c:v>-160.83517000000001</c:v>
                </c:pt>
                <c:pt idx="3562">
                  <c:v>-160.65574000000001</c:v>
                </c:pt>
                <c:pt idx="3563">
                  <c:v>-160.47651000000002</c:v>
                </c:pt>
                <c:pt idx="3564">
                  <c:v>-160.29717999999997</c:v>
                </c:pt>
                <c:pt idx="3565">
                  <c:v>-160.11765</c:v>
                </c:pt>
                <c:pt idx="3566">
                  <c:v>-159.93832</c:v>
                </c:pt>
                <c:pt idx="3567">
                  <c:v>-159.75899999999999</c:v>
                </c:pt>
                <c:pt idx="3568">
                  <c:v>-159.57977</c:v>
                </c:pt>
                <c:pt idx="3569">
                  <c:v>-159.40044</c:v>
                </c:pt>
                <c:pt idx="3570">
                  <c:v>-159.22092000000001</c:v>
                </c:pt>
                <c:pt idx="3571">
                  <c:v>-159.04169000000002</c:v>
                </c:pt>
                <c:pt idx="3572">
                  <c:v>-158.86215999999999</c:v>
                </c:pt>
                <c:pt idx="3573">
                  <c:v>-158.68284</c:v>
                </c:pt>
                <c:pt idx="3574">
                  <c:v>-158.50351000000001</c:v>
                </c:pt>
                <c:pt idx="3575">
                  <c:v>-158.32409000000001</c:v>
                </c:pt>
                <c:pt idx="3576">
                  <c:v>-158.14476999999999</c:v>
                </c:pt>
                <c:pt idx="3577">
                  <c:v>-157.96544</c:v>
                </c:pt>
                <c:pt idx="3578">
                  <c:v>-157.78601999999998</c:v>
                </c:pt>
                <c:pt idx="3579">
                  <c:v>-157.60669999999999</c:v>
                </c:pt>
                <c:pt idx="3580">
                  <c:v>-157.42728</c:v>
                </c:pt>
                <c:pt idx="3581">
                  <c:v>-157.24796000000001</c:v>
                </c:pt>
                <c:pt idx="3582">
                  <c:v>-157.06862999999998</c:v>
                </c:pt>
                <c:pt idx="3583">
                  <c:v>-156.88921000000002</c:v>
                </c:pt>
                <c:pt idx="3584">
                  <c:v>-156.70989</c:v>
                </c:pt>
                <c:pt idx="3585">
                  <c:v>-156.53047000000001</c:v>
                </c:pt>
                <c:pt idx="3586">
                  <c:v>-156.35124999999999</c:v>
                </c:pt>
                <c:pt idx="3587">
                  <c:v>-156.17183999999997</c:v>
                </c:pt>
                <c:pt idx="3588">
                  <c:v>-155.99242000000001</c:v>
                </c:pt>
                <c:pt idx="3589">
                  <c:v>-155.81309999999999</c:v>
                </c:pt>
                <c:pt idx="3590">
                  <c:v>-155.63368</c:v>
                </c:pt>
                <c:pt idx="3591">
                  <c:v>-155.45427000000001</c:v>
                </c:pt>
                <c:pt idx="3592">
                  <c:v>-155.27484999999999</c:v>
                </c:pt>
                <c:pt idx="3593">
                  <c:v>-155.09553</c:v>
                </c:pt>
                <c:pt idx="3594">
                  <c:v>-154.91631999999998</c:v>
                </c:pt>
                <c:pt idx="3595">
                  <c:v>-154.73679999999999</c:v>
                </c:pt>
                <c:pt idx="3596">
                  <c:v>-154.55749</c:v>
                </c:pt>
                <c:pt idx="3597">
                  <c:v>-154.37827000000001</c:v>
                </c:pt>
                <c:pt idx="3598">
                  <c:v>-154.19886000000002</c:v>
                </c:pt>
                <c:pt idx="3599">
                  <c:v>-154.01945000000001</c:v>
                </c:pt>
                <c:pt idx="3600">
                  <c:v>-153.84002999999998</c:v>
                </c:pt>
                <c:pt idx="3601">
                  <c:v>-153.66082</c:v>
                </c:pt>
                <c:pt idx="3602">
                  <c:v>-153.48131000000001</c:v>
                </c:pt>
                <c:pt idx="3603">
                  <c:v>-153.30199999999999</c:v>
                </c:pt>
                <c:pt idx="3604">
                  <c:v>-153.12259</c:v>
                </c:pt>
                <c:pt idx="3605">
                  <c:v>-152.94317999999998</c:v>
                </c:pt>
                <c:pt idx="3606">
                  <c:v>-152.76387</c:v>
                </c:pt>
                <c:pt idx="3607">
                  <c:v>-152.58446000000001</c:v>
                </c:pt>
                <c:pt idx="3608">
                  <c:v>-152.40514999999999</c:v>
                </c:pt>
                <c:pt idx="3609">
                  <c:v>-152.22574</c:v>
                </c:pt>
                <c:pt idx="3610">
                  <c:v>-152.04643000000002</c:v>
                </c:pt>
                <c:pt idx="3611">
                  <c:v>-151.86712000000003</c:v>
                </c:pt>
                <c:pt idx="3612">
                  <c:v>-151.68762000000001</c:v>
                </c:pt>
                <c:pt idx="3613">
                  <c:v>-151.50840999999997</c:v>
                </c:pt>
                <c:pt idx="3614">
                  <c:v>-151.32900000000001</c:v>
                </c:pt>
                <c:pt idx="3615">
                  <c:v>-151.14969999999997</c:v>
                </c:pt>
                <c:pt idx="3616">
                  <c:v>-150.97029000000001</c:v>
                </c:pt>
                <c:pt idx="3617">
                  <c:v>-150.79088999999999</c:v>
                </c:pt>
                <c:pt idx="3618">
                  <c:v>-150.61158</c:v>
                </c:pt>
                <c:pt idx="3619">
                  <c:v>-150.43217999999999</c:v>
                </c:pt>
                <c:pt idx="3620">
                  <c:v>-150.25287</c:v>
                </c:pt>
                <c:pt idx="3621">
                  <c:v>-150.07346999999999</c:v>
                </c:pt>
                <c:pt idx="3622">
                  <c:v>-149.89407</c:v>
                </c:pt>
                <c:pt idx="3623">
                  <c:v>-149.71456000000001</c:v>
                </c:pt>
                <c:pt idx="3624">
                  <c:v>-149.53526000000002</c:v>
                </c:pt>
                <c:pt idx="3625">
                  <c:v>-149.35596000000004</c:v>
                </c:pt>
                <c:pt idx="3626">
                  <c:v>-149.17656000000002</c:v>
                </c:pt>
                <c:pt idx="3627">
                  <c:v>-148.99725999999998</c:v>
                </c:pt>
                <c:pt idx="3628">
                  <c:v>-148.81786</c:v>
                </c:pt>
                <c:pt idx="3629">
                  <c:v>-148.63855999999998</c:v>
                </c:pt>
                <c:pt idx="3630">
                  <c:v>-148.45916</c:v>
                </c:pt>
                <c:pt idx="3631">
                  <c:v>-148.27985999999999</c:v>
                </c:pt>
                <c:pt idx="3632">
                  <c:v>-148.10046</c:v>
                </c:pt>
                <c:pt idx="3633">
                  <c:v>-147.92106000000001</c:v>
                </c:pt>
                <c:pt idx="3634">
                  <c:v>-147.74167</c:v>
                </c:pt>
                <c:pt idx="3635">
                  <c:v>-147.56237000000002</c:v>
                </c:pt>
                <c:pt idx="3636">
                  <c:v>-147.38307</c:v>
                </c:pt>
                <c:pt idx="3637">
                  <c:v>-147.20358000000002</c:v>
                </c:pt>
                <c:pt idx="3638">
                  <c:v>-147.02428000000003</c:v>
                </c:pt>
                <c:pt idx="3639">
                  <c:v>-146.84479000000002</c:v>
                </c:pt>
                <c:pt idx="3640">
                  <c:v>-146.66559000000001</c:v>
                </c:pt>
                <c:pt idx="3641">
                  <c:v>-146.4862</c:v>
                </c:pt>
                <c:pt idx="3642">
                  <c:v>-146.30669999999998</c:v>
                </c:pt>
                <c:pt idx="3643">
                  <c:v>-146.12741</c:v>
                </c:pt>
                <c:pt idx="3644">
                  <c:v>-145.94801999999999</c:v>
                </c:pt>
                <c:pt idx="3645">
                  <c:v>-145.76862</c:v>
                </c:pt>
                <c:pt idx="3646">
                  <c:v>-145.58942999999999</c:v>
                </c:pt>
                <c:pt idx="3647">
                  <c:v>-145.41004000000001</c:v>
                </c:pt>
                <c:pt idx="3648">
                  <c:v>-145.23065</c:v>
                </c:pt>
                <c:pt idx="3649">
                  <c:v>-145.05125999999998</c:v>
                </c:pt>
                <c:pt idx="3650">
                  <c:v>-144.87197</c:v>
                </c:pt>
                <c:pt idx="3651">
                  <c:v>-144.69248000000002</c:v>
                </c:pt>
                <c:pt idx="3652">
                  <c:v>-144.51319000000001</c:v>
                </c:pt>
                <c:pt idx="3653">
                  <c:v>-144.33380000000002</c:v>
                </c:pt>
                <c:pt idx="3654">
                  <c:v>-144.15441000000001</c:v>
                </c:pt>
                <c:pt idx="3655">
                  <c:v>-143.97503</c:v>
                </c:pt>
                <c:pt idx="3656">
                  <c:v>-143.79563999999999</c:v>
                </c:pt>
                <c:pt idx="3657">
                  <c:v>-143.61635000000001</c:v>
                </c:pt>
                <c:pt idx="3658">
                  <c:v>-143.43696</c:v>
                </c:pt>
                <c:pt idx="3659">
                  <c:v>-143.25757999999999</c:v>
                </c:pt>
                <c:pt idx="3660">
                  <c:v>-143.07808999999997</c:v>
                </c:pt>
                <c:pt idx="3661">
                  <c:v>-142.89891</c:v>
                </c:pt>
                <c:pt idx="3662">
                  <c:v>-142.71941999999999</c:v>
                </c:pt>
                <c:pt idx="3663">
                  <c:v>-142.54004</c:v>
                </c:pt>
                <c:pt idx="3664">
                  <c:v>-142.36084999999997</c:v>
                </c:pt>
                <c:pt idx="3665">
                  <c:v>-142.18146999999999</c:v>
                </c:pt>
                <c:pt idx="3666">
                  <c:v>-142.00208999999998</c:v>
                </c:pt>
                <c:pt idx="3667">
                  <c:v>-141.82271</c:v>
                </c:pt>
                <c:pt idx="3668">
                  <c:v>-141.64332000000002</c:v>
                </c:pt>
                <c:pt idx="3669">
                  <c:v>-141.46393999999998</c:v>
                </c:pt>
                <c:pt idx="3670">
                  <c:v>-141.28465999999997</c:v>
                </c:pt>
                <c:pt idx="3671">
                  <c:v>-141.10517999999999</c:v>
                </c:pt>
                <c:pt idx="3672">
                  <c:v>-140.92580000000001</c:v>
                </c:pt>
                <c:pt idx="3673">
                  <c:v>-140.74652</c:v>
                </c:pt>
                <c:pt idx="3674">
                  <c:v>-140.56703999999999</c:v>
                </c:pt>
                <c:pt idx="3675">
                  <c:v>-140.38765999999998</c:v>
                </c:pt>
                <c:pt idx="3676">
                  <c:v>-140.20838000000003</c:v>
                </c:pt>
                <c:pt idx="3677">
                  <c:v>-140.029</c:v>
                </c:pt>
                <c:pt idx="3678">
                  <c:v>-139.84962999999999</c:v>
                </c:pt>
                <c:pt idx="3679">
                  <c:v>-139.67025000000001</c:v>
                </c:pt>
                <c:pt idx="3680">
                  <c:v>-139.49087</c:v>
                </c:pt>
                <c:pt idx="3681">
                  <c:v>-139.3115</c:v>
                </c:pt>
                <c:pt idx="3682">
                  <c:v>-139.13212000000001</c:v>
                </c:pt>
                <c:pt idx="3683">
                  <c:v>-138.95285000000001</c:v>
                </c:pt>
                <c:pt idx="3684">
                  <c:v>-138.77357000000001</c:v>
                </c:pt>
                <c:pt idx="3685">
                  <c:v>-138.59410000000003</c:v>
                </c:pt>
                <c:pt idx="3686">
                  <c:v>-138.41472000000002</c:v>
                </c:pt>
                <c:pt idx="3687">
                  <c:v>-138.23544999999999</c:v>
                </c:pt>
                <c:pt idx="3688">
                  <c:v>-138.05598000000001</c:v>
                </c:pt>
                <c:pt idx="3689">
                  <c:v>-137.8766</c:v>
                </c:pt>
                <c:pt idx="3690">
                  <c:v>-137.69732999999999</c:v>
                </c:pt>
                <c:pt idx="3691">
                  <c:v>-137.51775999999998</c:v>
                </c:pt>
                <c:pt idx="3692">
                  <c:v>-137.33859000000001</c:v>
                </c:pt>
                <c:pt idx="3693">
                  <c:v>-137.15911999999997</c:v>
                </c:pt>
                <c:pt idx="3694">
                  <c:v>-136.97985</c:v>
                </c:pt>
                <c:pt idx="3695">
                  <c:v>-136.80037999999999</c:v>
                </c:pt>
                <c:pt idx="3696">
                  <c:v>-136.62110999999999</c:v>
                </c:pt>
                <c:pt idx="3697">
                  <c:v>-136.44174000000001</c:v>
                </c:pt>
                <c:pt idx="3698">
                  <c:v>-136.26226999999997</c:v>
                </c:pt>
                <c:pt idx="3699">
                  <c:v>-136.0829</c:v>
                </c:pt>
                <c:pt idx="3700">
                  <c:v>-135.90364</c:v>
                </c:pt>
                <c:pt idx="3701">
                  <c:v>-135.72416999999999</c:v>
                </c:pt>
                <c:pt idx="3702">
                  <c:v>-135.54489999999998</c:v>
                </c:pt>
                <c:pt idx="3703">
                  <c:v>-135.36554000000001</c:v>
                </c:pt>
                <c:pt idx="3704">
                  <c:v>-135.18616999999998</c:v>
                </c:pt>
                <c:pt idx="3705">
                  <c:v>-135.00681</c:v>
                </c:pt>
                <c:pt idx="3706">
                  <c:v>-134.82754</c:v>
                </c:pt>
                <c:pt idx="3707">
                  <c:v>-134.64798000000002</c:v>
                </c:pt>
                <c:pt idx="3708">
                  <c:v>-134.46871000000002</c:v>
                </c:pt>
                <c:pt idx="3709">
                  <c:v>-134.28935000000001</c:v>
                </c:pt>
                <c:pt idx="3710">
                  <c:v>-134.10989000000001</c:v>
                </c:pt>
                <c:pt idx="3711">
                  <c:v>-133.93062</c:v>
                </c:pt>
                <c:pt idx="3712">
                  <c:v>-133.75116</c:v>
                </c:pt>
                <c:pt idx="3713">
                  <c:v>-133.5718</c:v>
                </c:pt>
                <c:pt idx="3714">
                  <c:v>-133.39243999999999</c:v>
                </c:pt>
                <c:pt idx="3715">
                  <c:v>-133.21317999999999</c:v>
                </c:pt>
                <c:pt idx="3716">
                  <c:v>-133.03371999999999</c:v>
                </c:pt>
                <c:pt idx="3717">
                  <c:v>-132.85436000000001</c:v>
                </c:pt>
                <c:pt idx="3718">
                  <c:v>-132.67490000000001</c:v>
                </c:pt>
                <c:pt idx="3719">
                  <c:v>-132.49563999999998</c:v>
                </c:pt>
                <c:pt idx="3720">
                  <c:v>-132.31628000000001</c:v>
                </c:pt>
                <c:pt idx="3721">
                  <c:v>-132.13682</c:v>
                </c:pt>
                <c:pt idx="3722">
                  <c:v>-131.95746</c:v>
                </c:pt>
                <c:pt idx="3723">
                  <c:v>-131.77820999999997</c:v>
                </c:pt>
                <c:pt idx="3724">
                  <c:v>-131.59864999999999</c:v>
                </c:pt>
                <c:pt idx="3725">
                  <c:v>-131.41959</c:v>
                </c:pt>
                <c:pt idx="3726">
                  <c:v>-131.24014</c:v>
                </c:pt>
                <c:pt idx="3727">
                  <c:v>-131.06058000000002</c:v>
                </c:pt>
                <c:pt idx="3728">
                  <c:v>-130.88142999999999</c:v>
                </c:pt>
                <c:pt idx="3729">
                  <c:v>-130.70186999999999</c:v>
                </c:pt>
                <c:pt idx="3730">
                  <c:v>-130.52262000000002</c:v>
                </c:pt>
                <c:pt idx="3731">
                  <c:v>-130.34327000000002</c:v>
                </c:pt>
                <c:pt idx="3732">
                  <c:v>-130.16391000000002</c:v>
                </c:pt>
                <c:pt idx="3733">
                  <c:v>-129.98446000000001</c:v>
                </c:pt>
                <c:pt idx="3734">
                  <c:v>-129.80510999999998</c:v>
                </c:pt>
                <c:pt idx="3735">
                  <c:v>-129.62576000000001</c:v>
                </c:pt>
                <c:pt idx="3736">
                  <c:v>-129.44641000000001</c:v>
                </c:pt>
                <c:pt idx="3737">
                  <c:v>-129.26704999999998</c:v>
                </c:pt>
                <c:pt idx="3738">
                  <c:v>-129.08760000000001</c:v>
                </c:pt>
                <c:pt idx="3739">
                  <c:v>-128.90825000000001</c:v>
                </c:pt>
                <c:pt idx="3740">
                  <c:v>-128.72890000000001</c:v>
                </c:pt>
                <c:pt idx="3741">
                  <c:v>-128.54956000000001</c:v>
                </c:pt>
                <c:pt idx="3742">
                  <c:v>-128.37010999999998</c:v>
                </c:pt>
                <c:pt idx="3743">
                  <c:v>-128.19076000000001</c:v>
                </c:pt>
                <c:pt idx="3744">
                  <c:v>-128.01151000000002</c:v>
                </c:pt>
                <c:pt idx="3745">
                  <c:v>-127.83206</c:v>
                </c:pt>
                <c:pt idx="3746">
                  <c:v>-127.65261999999998</c:v>
                </c:pt>
                <c:pt idx="3747">
                  <c:v>-127.47337</c:v>
                </c:pt>
                <c:pt idx="3748">
                  <c:v>-127.29393</c:v>
                </c:pt>
                <c:pt idx="3749">
                  <c:v>-127.11448</c:v>
                </c:pt>
                <c:pt idx="3750">
                  <c:v>-126.93523999999999</c:v>
                </c:pt>
                <c:pt idx="3751">
                  <c:v>-126.75599</c:v>
                </c:pt>
                <c:pt idx="3752">
                  <c:v>-126.57655</c:v>
                </c:pt>
                <c:pt idx="3753">
                  <c:v>-126.39720000000001</c:v>
                </c:pt>
                <c:pt idx="3754">
                  <c:v>-126.21776</c:v>
                </c:pt>
                <c:pt idx="3755">
                  <c:v>-126.0384</c:v>
                </c:pt>
                <c:pt idx="3756">
                  <c:v>-125.85908000000002</c:v>
                </c:pt>
                <c:pt idx="3757">
                  <c:v>-125.67965999999998</c:v>
                </c:pt>
                <c:pt idx="3758">
                  <c:v>-125.50034000000002</c:v>
                </c:pt>
                <c:pt idx="3759">
                  <c:v>-125.32092999999999</c:v>
                </c:pt>
                <c:pt idx="3760">
                  <c:v>-125.14161</c:v>
                </c:pt>
                <c:pt idx="3761">
                  <c:v>-124.96218999999999</c:v>
                </c:pt>
                <c:pt idx="3762">
                  <c:v>-124.78278</c:v>
                </c:pt>
                <c:pt idx="3763">
                  <c:v>-124.60346</c:v>
                </c:pt>
                <c:pt idx="3764">
                  <c:v>-124.42404000000001</c:v>
                </c:pt>
                <c:pt idx="3765">
                  <c:v>-124.24473999999999</c:v>
                </c:pt>
                <c:pt idx="3766">
                  <c:v>-124.06532000000001</c:v>
                </c:pt>
                <c:pt idx="3767">
                  <c:v>-123.886</c:v>
                </c:pt>
                <c:pt idx="3768">
                  <c:v>-123.70659000000001</c:v>
                </c:pt>
                <c:pt idx="3769">
                  <c:v>-123.52728</c:v>
                </c:pt>
                <c:pt idx="3770">
                  <c:v>-123.34775999999999</c:v>
                </c:pt>
                <c:pt idx="3771">
                  <c:v>-123.16855</c:v>
                </c:pt>
                <c:pt idx="3772">
                  <c:v>-122.98913</c:v>
                </c:pt>
                <c:pt idx="3773">
                  <c:v>-122.80971999999998</c:v>
                </c:pt>
                <c:pt idx="3774">
                  <c:v>-122.63040000000001</c:v>
                </c:pt>
                <c:pt idx="3775">
                  <c:v>-122.45098999999999</c:v>
                </c:pt>
                <c:pt idx="3776">
                  <c:v>-122.27177999999999</c:v>
                </c:pt>
                <c:pt idx="3777">
                  <c:v>-122.09226000000001</c:v>
                </c:pt>
                <c:pt idx="3778">
                  <c:v>-121.91305</c:v>
                </c:pt>
                <c:pt idx="3779">
                  <c:v>-121.73354</c:v>
                </c:pt>
                <c:pt idx="3780">
                  <c:v>-121.55433000000001</c:v>
                </c:pt>
                <c:pt idx="3781">
                  <c:v>-121.37482000000001</c:v>
                </c:pt>
                <c:pt idx="3782">
                  <c:v>-121.19550000000001</c:v>
                </c:pt>
                <c:pt idx="3783">
                  <c:v>-121.01609000000001</c:v>
                </c:pt>
                <c:pt idx="3784">
                  <c:v>-120.83678</c:v>
                </c:pt>
                <c:pt idx="3785">
                  <c:v>-120.65737</c:v>
                </c:pt>
                <c:pt idx="3786">
                  <c:v>-120.47794999999999</c:v>
                </c:pt>
                <c:pt idx="3787">
                  <c:v>-120.29854</c:v>
                </c:pt>
                <c:pt idx="3788">
                  <c:v>-120.11923</c:v>
                </c:pt>
                <c:pt idx="3789">
                  <c:v>-119.93992</c:v>
                </c:pt>
                <c:pt idx="3790">
                  <c:v>-119.76050999999998</c:v>
                </c:pt>
                <c:pt idx="3791">
                  <c:v>-119.58118999999998</c:v>
                </c:pt>
                <c:pt idx="3792">
                  <c:v>-119.40169000000002</c:v>
                </c:pt>
                <c:pt idx="3793">
                  <c:v>-119.22247</c:v>
                </c:pt>
                <c:pt idx="3794">
                  <c:v>-119.04297</c:v>
                </c:pt>
                <c:pt idx="3795">
                  <c:v>-118.86375000000001</c:v>
                </c:pt>
                <c:pt idx="3796">
                  <c:v>-118.68424999999999</c:v>
                </c:pt>
                <c:pt idx="3797">
                  <c:v>-118.50492999999999</c:v>
                </c:pt>
                <c:pt idx="3798">
                  <c:v>-118.32552</c:v>
                </c:pt>
                <c:pt idx="3799">
                  <c:v>-118.14622</c:v>
                </c:pt>
                <c:pt idx="3800">
                  <c:v>-117.96681000000001</c:v>
                </c:pt>
                <c:pt idx="3801">
                  <c:v>-117.78749000000001</c:v>
                </c:pt>
                <c:pt idx="3802">
                  <c:v>-117.60798</c:v>
                </c:pt>
                <c:pt idx="3803">
                  <c:v>-117.42878</c:v>
                </c:pt>
                <c:pt idx="3804">
                  <c:v>-117.24927000000001</c:v>
                </c:pt>
                <c:pt idx="3805">
                  <c:v>-117.07005999999998</c:v>
                </c:pt>
                <c:pt idx="3806">
                  <c:v>-116.89055</c:v>
                </c:pt>
                <c:pt idx="3807">
                  <c:v>-116.71114000000001</c:v>
                </c:pt>
                <c:pt idx="3808">
                  <c:v>-116.53193</c:v>
                </c:pt>
                <c:pt idx="3809">
                  <c:v>-116.35253</c:v>
                </c:pt>
                <c:pt idx="3810">
                  <c:v>-116.17312</c:v>
                </c:pt>
                <c:pt idx="3811">
                  <c:v>-115.99381000000001</c:v>
                </c:pt>
                <c:pt idx="3812">
                  <c:v>-115.81439999999999</c:v>
                </c:pt>
                <c:pt idx="3813">
                  <c:v>-115.63510000000001</c:v>
                </c:pt>
                <c:pt idx="3814">
                  <c:v>-115.45568999999999</c:v>
                </c:pt>
                <c:pt idx="3815">
                  <c:v>-115.27628999999999</c:v>
                </c:pt>
                <c:pt idx="3816">
                  <c:v>-115.09697</c:v>
                </c:pt>
                <c:pt idx="3817">
                  <c:v>-114.91757</c:v>
                </c:pt>
                <c:pt idx="3818">
                  <c:v>-114.73826</c:v>
                </c:pt>
                <c:pt idx="3819">
                  <c:v>-114.55885999999998</c:v>
                </c:pt>
                <c:pt idx="3820">
                  <c:v>-114.37944999999999</c:v>
                </c:pt>
                <c:pt idx="3821">
                  <c:v>-114.20014</c:v>
                </c:pt>
                <c:pt idx="3822">
                  <c:v>-114.02073999999999</c:v>
                </c:pt>
                <c:pt idx="3823">
                  <c:v>-113.84133</c:v>
                </c:pt>
                <c:pt idx="3824">
                  <c:v>-113.66193000000001</c:v>
                </c:pt>
                <c:pt idx="3825">
                  <c:v>-113.48262000000001</c:v>
                </c:pt>
                <c:pt idx="3826">
                  <c:v>-113.30312000000001</c:v>
                </c:pt>
                <c:pt idx="3827">
                  <c:v>-113.12391000000001</c:v>
                </c:pt>
                <c:pt idx="3828">
                  <c:v>-112.94440999999999</c:v>
                </c:pt>
                <c:pt idx="3829">
                  <c:v>-112.76519999999999</c:v>
                </c:pt>
                <c:pt idx="3830">
                  <c:v>-112.5857</c:v>
                </c:pt>
                <c:pt idx="3831">
                  <c:v>-112.40638999999999</c:v>
                </c:pt>
                <c:pt idx="3832">
                  <c:v>-112.22698</c:v>
                </c:pt>
                <c:pt idx="3833">
                  <c:v>-112.04759</c:v>
                </c:pt>
                <c:pt idx="3834">
                  <c:v>-111.86817999999998</c:v>
                </c:pt>
                <c:pt idx="3835">
                  <c:v>-111.68886999999999</c:v>
                </c:pt>
                <c:pt idx="3836">
                  <c:v>-111.50948000000001</c:v>
                </c:pt>
                <c:pt idx="3837">
                  <c:v>-111.33007000000001</c:v>
                </c:pt>
                <c:pt idx="3838">
                  <c:v>-111.15076999999999</c:v>
                </c:pt>
                <c:pt idx="3839">
                  <c:v>-110.97136</c:v>
                </c:pt>
                <c:pt idx="3840">
                  <c:v>-110.79196</c:v>
                </c:pt>
                <c:pt idx="3841">
                  <c:v>-110.61265000000002</c:v>
                </c:pt>
                <c:pt idx="3842">
                  <c:v>-110.43315</c:v>
                </c:pt>
                <c:pt idx="3843">
                  <c:v>-110.25395</c:v>
                </c:pt>
                <c:pt idx="3844">
                  <c:v>-110.07445</c:v>
                </c:pt>
                <c:pt idx="3845">
                  <c:v>-109.89504000000001</c:v>
                </c:pt>
                <c:pt idx="3846">
                  <c:v>-109.71574</c:v>
                </c:pt>
                <c:pt idx="3847">
                  <c:v>-109.53644000000001</c:v>
                </c:pt>
                <c:pt idx="3848">
                  <c:v>-109.35714</c:v>
                </c:pt>
                <c:pt idx="3849">
                  <c:v>-109.17773999999999</c:v>
                </c:pt>
                <c:pt idx="3850">
                  <c:v>-108.99844</c:v>
                </c:pt>
                <c:pt idx="3851">
                  <c:v>-108.81894000000001</c:v>
                </c:pt>
                <c:pt idx="3852">
                  <c:v>-108.63963</c:v>
                </c:pt>
                <c:pt idx="3853">
                  <c:v>-108.46023</c:v>
                </c:pt>
                <c:pt idx="3854">
                  <c:v>-108.28084</c:v>
                </c:pt>
                <c:pt idx="3855">
                  <c:v>-108.10153</c:v>
                </c:pt>
                <c:pt idx="3856">
                  <c:v>-107.92213</c:v>
                </c:pt>
                <c:pt idx="3857">
                  <c:v>-107.74263999999999</c:v>
                </c:pt>
                <c:pt idx="3858">
                  <c:v>-107.56343000000001</c:v>
                </c:pt>
                <c:pt idx="3859">
                  <c:v>-107.38392999999999</c:v>
                </c:pt>
                <c:pt idx="3860">
                  <c:v>-107.20453000000001</c:v>
                </c:pt>
                <c:pt idx="3861">
                  <c:v>-107.02533</c:v>
                </c:pt>
                <c:pt idx="3862">
                  <c:v>-106.84583000000001</c:v>
                </c:pt>
                <c:pt idx="3863">
                  <c:v>-106.66654</c:v>
                </c:pt>
                <c:pt idx="3864">
                  <c:v>-106.48712999999999</c:v>
                </c:pt>
                <c:pt idx="3865">
                  <c:v>-106.30774</c:v>
                </c:pt>
                <c:pt idx="3866">
                  <c:v>-106.12834000000001</c:v>
                </c:pt>
                <c:pt idx="3867">
                  <c:v>-105.94904000000001</c:v>
                </c:pt>
                <c:pt idx="3868">
                  <c:v>-105.76965</c:v>
                </c:pt>
                <c:pt idx="3869">
                  <c:v>-105.59023999999999</c:v>
                </c:pt>
                <c:pt idx="3870">
                  <c:v>-105.41083999999999</c:v>
                </c:pt>
                <c:pt idx="3871">
                  <c:v>-105.23154</c:v>
                </c:pt>
                <c:pt idx="3872">
                  <c:v>-105.05215000000001</c:v>
                </c:pt>
                <c:pt idx="3873">
                  <c:v>-104.87275</c:v>
                </c:pt>
                <c:pt idx="3874">
                  <c:v>-104.69346000000002</c:v>
                </c:pt>
                <c:pt idx="3875">
                  <c:v>-104.51396</c:v>
                </c:pt>
                <c:pt idx="3876">
                  <c:v>-104.33466000000001</c:v>
                </c:pt>
                <c:pt idx="3877">
                  <c:v>-104.15526</c:v>
                </c:pt>
                <c:pt idx="3878">
                  <c:v>-103.97587</c:v>
                </c:pt>
                <c:pt idx="3879">
                  <c:v>-103.79647</c:v>
                </c:pt>
                <c:pt idx="3880">
                  <c:v>-103.61717</c:v>
                </c:pt>
                <c:pt idx="3881">
                  <c:v>-103.43778</c:v>
                </c:pt>
                <c:pt idx="3882">
                  <c:v>-103.25847999999999</c:v>
                </c:pt>
                <c:pt idx="3883">
                  <c:v>-103.07908999999999</c:v>
                </c:pt>
                <c:pt idx="3884">
                  <c:v>-102.89958</c:v>
                </c:pt>
                <c:pt idx="3885">
                  <c:v>-102.72029000000001</c:v>
                </c:pt>
                <c:pt idx="3886">
                  <c:v>-102.54089599999999</c:v>
                </c:pt>
                <c:pt idx="3887">
                  <c:v>-102.361504</c:v>
                </c:pt>
                <c:pt idx="3888">
                  <c:v>-102.18221100000001</c:v>
                </c:pt>
                <c:pt idx="3889">
                  <c:v>-102.002809</c:v>
                </c:pt>
                <c:pt idx="3890">
                  <c:v>-101.823418</c:v>
                </c:pt>
                <c:pt idx="3891">
                  <c:v>-101.64401700000001</c:v>
                </c:pt>
                <c:pt idx="3892">
                  <c:v>-101.464726</c:v>
                </c:pt>
                <c:pt idx="3893">
                  <c:v>-101.28523599999998</c:v>
                </c:pt>
                <c:pt idx="3894">
                  <c:v>-101.105936</c:v>
                </c:pt>
                <c:pt idx="3895">
                  <c:v>-100.926647</c:v>
                </c:pt>
                <c:pt idx="3896">
                  <c:v>-100.74714800000001</c:v>
                </c:pt>
                <c:pt idx="3897">
                  <c:v>-100.56786</c:v>
                </c:pt>
                <c:pt idx="3898">
                  <c:v>-100.388362</c:v>
                </c:pt>
                <c:pt idx="3899">
                  <c:v>-100.209065</c:v>
                </c:pt>
                <c:pt idx="3900">
                  <c:v>-100.029678</c:v>
                </c:pt>
                <c:pt idx="3901">
                  <c:v>-99.850280999999995</c:v>
                </c:pt>
                <c:pt idx="3902">
                  <c:v>-99.670994999999991</c:v>
                </c:pt>
                <c:pt idx="3903">
                  <c:v>-99.491500000000002</c:v>
                </c:pt>
                <c:pt idx="3904">
                  <c:v>-99.312204999999992</c:v>
                </c:pt>
                <c:pt idx="3905">
                  <c:v>-99.132810000000006</c:v>
                </c:pt>
                <c:pt idx="3906">
                  <c:v>-98.953515999999993</c:v>
                </c:pt>
                <c:pt idx="3907">
                  <c:v>-98.774232000000012</c:v>
                </c:pt>
                <c:pt idx="3908">
                  <c:v>-98.594739000000004</c:v>
                </c:pt>
                <c:pt idx="3909">
                  <c:v>-98.415446000000003</c:v>
                </c:pt>
                <c:pt idx="3910">
                  <c:v>-98.236053000000013</c:v>
                </c:pt>
                <c:pt idx="3911">
                  <c:v>-98.056660999999991</c:v>
                </c:pt>
                <c:pt idx="3912">
                  <c:v>-97.877370000000013</c:v>
                </c:pt>
                <c:pt idx="3913">
                  <c:v>-97.697879</c:v>
                </c:pt>
                <c:pt idx="3914">
                  <c:v>-97.518587999999994</c:v>
                </c:pt>
                <c:pt idx="3915">
                  <c:v>-97.339098000000007</c:v>
                </c:pt>
                <c:pt idx="3916">
                  <c:v>-97.159807999999998</c:v>
                </c:pt>
                <c:pt idx="3917">
                  <c:v>-96.980519000000001</c:v>
                </c:pt>
                <c:pt idx="3918">
                  <c:v>-96.801029999999997</c:v>
                </c:pt>
                <c:pt idx="3919">
                  <c:v>-96.621632000000005</c:v>
                </c:pt>
                <c:pt idx="3920">
                  <c:v>-96.442244000000017</c:v>
                </c:pt>
                <c:pt idx="3921">
                  <c:v>-96.262957000000014</c:v>
                </c:pt>
                <c:pt idx="3922">
                  <c:v>-96.083570000000009</c:v>
                </c:pt>
                <c:pt idx="3923">
                  <c:v>-95.904173</c:v>
                </c:pt>
                <c:pt idx="3924">
                  <c:v>-95.724787000000006</c:v>
                </c:pt>
                <c:pt idx="3925">
                  <c:v>-95.545400999999998</c:v>
                </c:pt>
                <c:pt idx="3926">
                  <c:v>-95.366005999999999</c:v>
                </c:pt>
                <c:pt idx="3927">
                  <c:v>-95.186721999999989</c:v>
                </c:pt>
                <c:pt idx="3928">
                  <c:v>-95.007326999999989</c:v>
                </c:pt>
                <c:pt idx="3929">
                  <c:v>-94.827944000000002</c:v>
                </c:pt>
                <c:pt idx="3930">
                  <c:v>-94.648449999999997</c:v>
                </c:pt>
                <c:pt idx="3931">
                  <c:v>-94.469166999999999</c:v>
                </c:pt>
                <c:pt idx="3932">
                  <c:v>-94.289874999999995</c:v>
                </c:pt>
                <c:pt idx="3933">
                  <c:v>-94.110393000000002</c:v>
                </c:pt>
                <c:pt idx="3934">
                  <c:v>-93.931100999999998</c:v>
                </c:pt>
                <c:pt idx="3935">
                  <c:v>-93.751710000000003</c:v>
                </c:pt>
                <c:pt idx="3936">
                  <c:v>-93.572329999999994</c:v>
                </c:pt>
                <c:pt idx="3937">
                  <c:v>-93.392938999999984</c:v>
                </c:pt>
                <c:pt idx="3938">
                  <c:v>-93.213549999999998</c:v>
                </c:pt>
                <c:pt idx="3939">
                  <c:v>-93.034170000000003</c:v>
                </c:pt>
                <c:pt idx="3940">
                  <c:v>-92.854882000000003</c:v>
                </c:pt>
                <c:pt idx="3941">
                  <c:v>-92.675393000000014</c:v>
                </c:pt>
                <c:pt idx="3942">
                  <c:v>-92.496105</c:v>
                </c:pt>
                <c:pt idx="3943">
                  <c:v>-92.316717999999995</c:v>
                </c:pt>
                <c:pt idx="3944">
                  <c:v>-92.137331000000003</c:v>
                </c:pt>
                <c:pt idx="3945">
                  <c:v>-91.957943999999998</c:v>
                </c:pt>
                <c:pt idx="3946">
                  <c:v>-91.778558000000004</c:v>
                </c:pt>
                <c:pt idx="3947">
                  <c:v>-91.599173000000008</c:v>
                </c:pt>
                <c:pt idx="3948">
                  <c:v>-91.419786999999999</c:v>
                </c:pt>
                <c:pt idx="3949">
                  <c:v>-91.240403000000001</c:v>
                </c:pt>
                <c:pt idx="3950">
                  <c:v>-91.061118000000008</c:v>
                </c:pt>
                <c:pt idx="3951">
                  <c:v>-90.881735000000006</c:v>
                </c:pt>
                <c:pt idx="3952">
                  <c:v>-90.70225099999999</c:v>
                </c:pt>
                <c:pt idx="3953">
                  <c:v>-90.522968000000006</c:v>
                </c:pt>
                <c:pt idx="3954">
                  <c:v>-90.343585999999988</c:v>
                </c:pt>
                <c:pt idx="3955">
                  <c:v>-90.164193999999995</c:v>
                </c:pt>
                <c:pt idx="3956">
                  <c:v>-89.984812000000005</c:v>
                </c:pt>
                <c:pt idx="3957">
                  <c:v>-89.805330999999995</c:v>
                </c:pt>
                <c:pt idx="3958">
                  <c:v>-89.626150999999993</c:v>
                </c:pt>
                <c:pt idx="3959">
                  <c:v>-89.446759999999998</c:v>
                </c:pt>
                <c:pt idx="3960">
                  <c:v>-89.267280999999997</c:v>
                </c:pt>
                <c:pt idx="3961">
                  <c:v>-89.087891000000013</c:v>
                </c:pt>
                <c:pt idx="3962">
                  <c:v>-88.908612000000005</c:v>
                </c:pt>
                <c:pt idx="3963">
                  <c:v>-88.729234000000005</c:v>
                </c:pt>
                <c:pt idx="3964">
                  <c:v>-88.549845999999988</c:v>
                </c:pt>
                <c:pt idx="3965">
                  <c:v>-88.370458999999997</c:v>
                </c:pt>
                <c:pt idx="3966">
                  <c:v>-88.190981999999991</c:v>
                </c:pt>
                <c:pt idx="3967">
                  <c:v>-88.011695000000003</c:v>
                </c:pt>
                <c:pt idx="3968">
                  <c:v>-87.832318999999984</c:v>
                </c:pt>
                <c:pt idx="3969">
                  <c:v>-87.652934000000002</c:v>
                </c:pt>
                <c:pt idx="3970">
                  <c:v>-87.473549000000006</c:v>
                </c:pt>
                <c:pt idx="3971">
                  <c:v>-87.294173999999998</c:v>
                </c:pt>
                <c:pt idx="3972">
                  <c:v>-87.114790000000013</c:v>
                </c:pt>
                <c:pt idx="3973">
                  <c:v>-86.935506000000018</c:v>
                </c:pt>
                <c:pt idx="3974">
                  <c:v>-86.756027999999986</c:v>
                </c:pt>
                <c:pt idx="3975">
                  <c:v>-86.576746999999997</c:v>
                </c:pt>
                <c:pt idx="3976">
                  <c:v>-86.397364999999994</c:v>
                </c:pt>
                <c:pt idx="3977">
                  <c:v>-86.217884999999995</c:v>
                </c:pt>
                <c:pt idx="3978">
                  <c:v>-86.038504000000017</c:v>
                </c:pt>
                <c:pt idx="3979">
                  <c:v>-85.859223999999998</c:v>
                </c:pt>
                <c:pt idx="3980">
                  <c:v>-85.679844000000003</c:v>
                </c:pt>
                <c:pt idx="3981">
                  <c:v>-85.500464000000008</c:v>
                </c:pt>
                <c:pt idx="3982">
                  <c:v>-85.321083000000002</c:v>
                </c:pt>
                <c:pt idx="3983">
                  <c:v>-85.141604000000001</c:v>
                </c:pt>
                <c:pt idx="3984">
                  <c:v>-84.962223999999992</c:v>
                </c:pt>
                <c:pt idx="3985">
                  <c:v>-84.783045000000001</c:v>
                </c:pt>
                <c:pt idx="3986">
                  <c:v>-84.603566000000001</c:v>
                </c:pt>
                <c:pt idx="3987">
                  <c:v>-84.424186999999989</c:v>
                </c:pt>
                <c:pt idx="3988">
                  <c:v>-84.244808000000006</c:v>
                </c:pt>
                <c:pt idx="3989">
                  <c:v>-84.065428999999995</c:v>
                </c:pt>
                <c:pt idx="3990">
                  <c:v>-83.886050000000012</c:v>
                </c:pt>
                <c:pt idx="3991">
                  <c:v>-83.706772999999998</c:v>
                </c:pt>
                <c:pt idx="3992">
                  <c:v>-83.527294000000012</c:v>
                </c:pt>
                <c:pt idx="3993">
                  <c:v>-83.347915999999998</c:v>
                </c:pt>
                <c:pt idx="3994">
                  <c:v>-83.168637999999987</c:v>
                </c:pt>
                <c:pt idx="3995">
                  <c:v>-82.989161199999984</c:v>
                </c:pt>
                <c:pt idx="3996">
                  <c:v>-82.809782900000002</c:v>
                </c:pt>
                <c:pt idx="3997">
                  <c:v>-82.630405300000007</c:v>
                </c:pt>
                <c:pt idx="3998">
                  <c:v>-82.451028500000007</c:v>
                </c:pt>
                <c:pt idx="3999">
                  <c:v>-82.271751300000005</c:v>
                </c:pt>
                <c:pt idx="4000">
                  <c:v>-82.092375000000004</c:v>
                </c:pt>
                <c:pt idx="4001">
                  <c:v>-81.912897999999998</c:v>
                </c:pt>
                <c:pt idx="4002">
                  <c:v>-81.733522000000008</c:v>
                </c:pt>
                <c:pt idx="4003">
                  <c:v>-81.554146000000003</c:v>
                </c:pt>
                <c:pt idx="4004">
                  <c:v>-81.374869000000004</c:v>
                </c:pt>
                <c:pt idx="4005">
                  <c:v>-81.195392999999996</c:v>
                </c:pt>
                <c:pt idx="4006">
                  <c:v>-81.016117000000008</c:v>
                </c:pt>
                <c:pt idx="4007">
                  <c:v>-80.836741000000004</c:v>
                </c:pt>
                <c:pt idx="4008">
                  <c:v>-80.657267000000004</c:v>
                </c:pt>
                <c:pt idx="4009">
                  <c:v>-80.476118999999997</c:v>
                </c:pt>
                <c:pt idx="4010">
                  <c:v>-80.292823999999996</c:v>
                </c:pt>
                <c:pt idx="4011">
                  <c:v>-80.109640999999996</c:v>
                </c:pt>
                <c:pt idx="4012">
                  <c:v>-79.926457999999997</c:v>
                </c:pt>
                <c:pt idx="4013">
                  <c:v>-79.743276000000009</c:v>
                </c:pt>
                <c:pt idx="4014">
                  <c:v>-79.559992999999992</c:v>
                </c:pt>
                <c:pt idx="4015">
                  <c:v>-79.376712000000012</c:v>
                </c:pt>
                <c:pt idx="4016">
                  <c:v>-79.193529999999981</c:v>
                </c:pt>
                <c:pt idx="4017">
                  <c:v>-79.010148000000001</c:v>
                </c:pt>
                <c:pt idx="4018">
                  <c:v>-78.827067</c:v>
                </c:pt>
                <c:pt idx="4019">
                  <c:v>-78.643686000000002</c:v>
                </c:pt>
                <c:pt idx="4020">
                  <c:v>-78.460603999999989</c:v>
                </c:pt>
                <c:pt idx="4021">
                  <c:v>-78.277323999999993</c:v>
                </c:pt>
                <c:pt idx="4022">
                  <c:v>-78.094239000000002</c:v>
                </c:pt>
                <c:pt idx="4023">
                  <c:v>-77.91086700000001</c:v>
                </c:pt>
                <c:pt idx="4024">
                  <c:v>-77.727784999999983</c:v>
                </c:pt>
                <c:pt idx="4025">
                  <c:v>-77.544404</c:v>
                </c:pt>
                <c:pt idx="4026">
                  <c:v>-77.361323999999996</c:v>
                </c:pt>
                <c:pt idx="4027">
                  <c:v>-77.178044000000014</c:v>
                </c:pt>
                <c:pt idx="4028">
                  <c:v>-76.994865000000004</c:v>
                </c:pt>
                <c:pt idx="4029">
                  <c:v>-76.811585999999991</c:v>
                </c:pt>
                <c:pt idx="4030">
                  <c:v>-76.62840700000001</c:v>
                </c:pt>
                <c:pt idx="4031">
                  <c:v>-76.445120000000003</c:v>
                </c:pt>
                <c:pt idx="4032">
                  <c:v>-76.262041999999994</c:v>
                </c:pt>
                <c:pt idx="4033">
                  <c:v>-76.078766000000002</c:v>
                </c:pt>
                <c:pt idx="4034">
                  <c:v>-75.895489000000012</c:v>
                </c:pt>
                <c:pt idx="4035">
                  <c:v>-75.712304000000017</c:v>
                </c:pt>
                <c:pt idx="4036">
                  <c:v>-75.529028999999994</c:v>
                </c:pt>
                <c:pt idx="4037">
                  <c:v>-75.345854000000003</c:v>
                </c:pt>
                <c:pt idx="4038">
                  <c:v>-75.162570000000002</c:v>
                </c:pt>
                <c:pt idx="4039">
                  <c:v>-74.979396000000008</c:v>
                </c:pt>
                <c:pt idx="4040">
                  <c:v>-74.796123000000009</c:v>
                </c:pt>
                <c:pt idx="4041">
                  <c:v>-74.612941000000006</c:v>
                </c:pt>
                <c:pt idx="4042">
                  <c:v>-74.429659000000001</c:v>
                </c:pt>
                <c:pt idx="4043">
                  <c:v>-74.246487000000002</c:v>
                </c:pt>
                <c:pt idx="4044">
                  <c:v>-74.063205999999994</c:v>
                </c:pt>
                <c:pt idx="4045">
                  <c:v>-73.88003599999999</c:v>
                </c:pt>
                <c:pt idx="4046">
                  <c:v>-73.696755999999993</c:v>
                </c:pt>
                <c:pt idx="4047">
                  <c:v>-73.513576</c:v>
                </c:pt>
                <c:pt idx="4048">
                  <c:v>-73.330306999999991</c:v>
                </c:pt>
                <c:pt idx="4049">
                  <c:v>-73.147228999999996</c:v>
                </c:pt>
                <c:pt idx="4050">
                  <c:v>-72.963850999999991</c:v>
                </c:pt>
                <c:pt idx="4051">
                  <c:v>-72.780006999999998</c:v>
                </c:pt>
                <c:pt idx="4052">
                  <c:v>-72.593975999999998</c:v>
                </c:pt>
                <c:pt idx="4053">
                  <c:v>-72.407935000000009</c:v>
                </c:pt>
                <c:pt idx="4054">
                  <c:v>-72.221906000000004</c:v>
                </c:pt>
                <c:pt idx="4055">
                  <c:v>-72.035865999999999</c:v>
                </c:pt>
                <c:pt idx="4056">
                  <c:v>-71.850037999999998</c:v>
                </c:pt>
                <c:pt idx="4057">
                  <c:v>-71.664000000000001</c:v>
                </c:pt>
                <c:pt idx="4058">
                  <c:v>-71.478062000000008</c:v>
                </c:pt>
                <c:pt idx="4059">
                  <c:v>-71.292024999999995</c:v>
                </c:pt>
                <c:pt idx="4060">
                  <c:v>-71.105998</c:v>
                </c:pt>
                <c:pt idx="4061">
                  <c:v>-70.919962999999996</c:v>
                </c:pt>
                <c:pt idx="4062">
                  <c:v>-70.734026999999998</c:v>
                </c:pt>
                <c:pt idx="4063">
                  <c:v>-70.548091999999997</c:v>
                </c:pt>
                <c:pt idx="4064">
                  <c:v>-70.36205799999999</c:v>
                </c:pt>
                <c:pt idx="4065">
                  <c:v>-70.176023999999998</c:v>
                </c:pt>
                <c:pt idx="4066">
                  <c:v>-69.989991000000003</c:v>
                </c:pt>
                <c:pt idx="4067">
                  <c:v>-69.804059000000009</c:v>
                </c:pt>
                <c:pt idx="4068">
                  <c:v>-69.617916000000008</c:v>
                </c:pt>
                <c:pt idx="4069">
                  <c:v>-69.43218499999999</c:v>
                </c:pt>
                <c:pt idx="4070">
                  <c:v>-69.246054000000001</c:v>
                </c:pt>
                <c:pt idx="4071">
                  <c:v>-69.060124000000002</c:v>
                </c:pt>
                <c:pt idx="4072">
                  <c:v>-68.873984000000007</c:v>
                </c:pt>
                <c:pt idx="4073">
                  <c:v>-68.688053999999994</c:v>
                </c:pt>
                <c:pt idx="4074">
                  <c:v>-68.502116000000001</c:v>
                </c:pt>
                <c:pt idx="4075">
                  <c:v>-68.316186999999999</c:v>
                </c:pt>
                <c:pt idx="4076">
                  <c:v>-68.13015</c:v>
                </c:pt>
                <c:pt idx="4077">
                  <c:v>-67.944123000000005</c:v>
                </c:pt>
                <c:pt idx="4078">
                  <c:v>-67.758085999999992</c:v>
                </c:pt>
                <c:pt idx="4079">
                  <c:v>-67.572159999999997</c:v>
                </c:pt>
                <c:pt idx="4080">
                  <c:v>-67.386124999999993</c:v>
                </c:pt>
                <c:pt idx="4081">
                  <c:v>-67.200189999999992</c:v>
                </c:pt>
                <c:pt idx="4082">
                  <c:v>-67.014156</c:v>
                </c:pt>
                <c:pt idx="4083">
                  <c:v>-66.828231999999986</c:v>
                </c:pt>
                <c:pt idx="4084">
                  <c:v>-66.639778000000007</c:v>
                </c:pt>
                <c:pt idx="4085">
                  <c:v>-66.449595000000002</c:v>
                </c:pt>
                <c:pt idx="4086">
                  <c:v>-66.259312000000008</c:v>
                </c:pt>
                <c:pt idx="4087">
                  <c:v>-66.069130000000015</c:v>
                </c:pt>
                <c:pt idx="4088">
                  <c:v>-65.878838999999999</c:v>
                </c:pt>
                <c:pt idx="4089">
                  <c:v>-65.688558</c:v>
                </c:pt>
                <c:pt idx="4090">
                  <c:v>-65.498378000000002</c:v>
                </c:pt>
                <c:pt idx="4091">
                  <c:v>-65.308188000000001</c:v>
                </c:pt>
                <c:pt idx="4092">
                  <c:v>-65.117909000000012</c:v>
                </c:pt>
                <c:pt idx="4093">
                  <c:v>-64.927721000000005</c:v>
                </c:pt>
                <c:pt idx="4094">
                  <c:v>-64.737443999999996</c:v>
                </c:pt>
                <c:pt idx="4095">
                  <c:v>-64.547156999999999</c:v>
                </c:pt>
                <c:pt idx="4096">
                  <c:v>-64.356971000000016</c:v>
                </c:pt>
                <c:pt idx="4097">
                  <c:v>-64.166795000000008</c:v>
                </c:pt>
                <c:pt idx="4098">
                  <c:v>-63.973137000000001</c:v>
                </c:pt>
                <c:pt idx="4099">
                  <c:v>-63.779034000000003</c:v>
                </c:pt>
                <c:pt idx="4100">
                  <c:v>-63.584941000000001</c:v>
                </c:pt>
                <c:pt idx="4101">
                  <c:v>-63.390840000000004</c:v>
                </c:pt>
                <c:pt idx="4102">
                  <c:v>-63.196849</c:v>
                </c:pt>
                <c:pt idx="4103">
                  <c:v>-63.002749000000009</c:v>
                </c:pt>
                <c:pt idx="4104">
                  <c:v>-62.808649999999993</c:v>
                </c:pt>
                <c:pt idx="4105">
                  <c:v>-62.614562000000006</c:v>
                </c:pt>
                <c:pt idx="4106">
                  <c:v>-62.420463999999996</c:v>
                </c:pt>
                <c:pt idx="4107">
                  <c:v>-62.226267000000007</c:v>
                </c:pt>
                <c:pt idx="4108">
                  <c:v>-62.031051999999995</c:v>
                </c:pt>
                <c:pt idx="4109">
                  <c:v>-61.834470000000003</c:v>
                </c:pt>
                <c:pt idx="4110">
                  <c:v>-61.637979000000009</c:v>
                </c:pt>
                <c:pt idx="4111">
                  <c:v>-61.441389000000001</c:v>
                </c:pt>
                <c:pt idx="4112">
                  <c:v>-61.244799999999998</c:v>
                </c:pt>
                <c:pt idx="4113">
                  <c:v>-61.048211999999999</c:v>
                </c:pt>
                <c:pt idx="4114">
                  <c:v>-60.851724000000004</c:v>
                </c:pt>
                <c:pt idx="4115">
                  <c:v>-60.655037000000007</c:v>
                </c:pt>
                <c:pt idx="4116">
                  <c:v>-60.458441000000001</c:v>
                </c:pt>
                <c:pt idx="4117">
                  <c:v>-60.261955999999998</c:v>
                </c:pt>
                <c:pt idx="4118">
                  <c:v>-60.065370999999999</c:v>
                </c:pt>
                <c:pt idx="4119">
                  <c:v>-59.868777999999992</c:v>
                </c:pt>
                <c:pt idx="4120">
                  <c:v>-59.672194999999995</c:v>
                </c:pt>
                <c:pt idx="4121">
                  <c:v>-59.475513000000007</c:v>
                </c:pt>
                <c:pt idx="4122">
                  <c:v>-59.278921999999994</c:v>
                </c:pt>
                <c:pt idx="4123">
                  <c:v>-59.082431800000002</c:v>
                </c:pt>
                <c:pt idx="4124">
                  <c:v>-58.8859523</c:v>
                </c:pt>
                <c:pt idx="4125">
                  <c:v>-58.689363700000001</c:v>
                </c:pt>
                <c:pt idx="4126">
                  <c:v>-58.492775900000005</c:v>
                </c:pt>
                <c:pt idx="4127">
                  <c:v>-58.296088899999994</c:v>
                </c:pt>
                <c:pt idx="4128">
                  <c:v>-58.099572700000003</c:v>
                </c:pt>
                <c:pt idx="4129">
                  <c:v>-57.903097299999999</c:v>
                </c:pt>
                <c:pt idx="4130">
                  <c:v>-57.706512799999999</c:v>
                </c:pt>
                <c:pt idx="4131">
                  <c:v>-57.509929</c:v>
                </c:pt>
                <c:pt idx="4132">
                  <c:v>-57.313246100000001</c:v>
                </c:pt>
                <c:pt idx="4133">
                  <c:v>-57.116764000000003</c:v>
                </c:pt>
                <c:pt idx="4134">
                  <c:v>-56.920172799999996</c:v>
                </c:pt>
                <c:pt idx="4135">
                  <c:v>-56.723592320000002</c:v>
                </c:pt>
                <c:pt idx="4136">
                  <c:v>-56.527102689999992</c:v>
                </c:pt>
                <c:pt idx="4137">
                  <c:v>-56.330291699999997</c:v>
                </c:pt>
                <c:pt idx="4138">
                  <c:v>-56.130474800000002</c:v>
                </c:pt>
                <c:pt idx="4139">
                  <c:v>-55.925038699999995</c:v>
                </c:pt>
                <c:pt idx="4140">
                  <c:v>-55.717224700000003</c:v>
                </c:pt>
                <c:pt idx="4141">
                  <c:v>-55.509311400000001</c:v>
                </c:pt>
                <c:pt idx="4142">
                  <c:v>-55.301479299999997</c:v>
                </c:pt>
                <c:pt idx="4143">
                  <c:v>-55.093558299999991</c:v>
                </c:pt>
                <c:pt idx="4144">
                  <c:v>-54.885638300000011</c:v>
                </c:pt>
                <c:pt idx="4145">
                  <c:v>-54.677719500000009</c:v>
                </c:pt>
                <c:pt idx="4146">
                  <c:v>-54.469892000000002</c:v>
                </c:pt>
                <c:pt idx="4147">
                  <c:v>-54.261975</c:v>
                </c:pt>
                <c:pt idx="4148">
                  <c:v>-54.05415</c:v>
                </c:pt>
                <c:pt idx="4149">
                  <c:v>-53.841317000000004</c:v>
                </c:pt>
                <c:pt idx="4150">
                  <c:v>-53.618614000000001</c:v>
                </c:pt>
                <c:pt idx="4151">
                  <c:v>-53.396021999999988</c:v>
                </c:pt>
                <c:pt idx="4152">
                  <c:v>-53.171066000000003</c:v>
                </c:pt>
                <c:pt idx="4153">
                  <c:v>-52.942619000000001</c:v>
                </c:pt>
                <c:pt idx="4154">
                  <c:v>-52.714283999999999</c:v>
                </c:pt>
                <c:pt idx="4155">
                  <c:v>-52.48603</c:v>
                </c:pt>
                <c:pt idx="4156">
                  <c:v>-52.257577000000005</c:v>
                </c:pt>
                <c:pt idx="4157">
                  <c:v>-52.029226000000001</c:v>
                </c:pt>
                <c:pt idx="4158">
                  <c:v>-51.800867000000004</c:v>
                </c:pt>
                <c:pt idx="4159">
                  <c:v>-51.572409000000007</c:v>
                </c:pt>
                <c:pt idx="4160">
                  <c:v>-51.344163000000009</c:v>
                </c:pt>
                <c:pt idx="4161">
                  <c:v>-51.115798000000005</c:v>
                </c:pt>
                <c:pt idx="4162">
                  <c:v>-50.887435000000004</c:v>
                </c:pt>
                <c:pt idx="4163">
                  <c:v>-50.658973000000003</c:v>
                </c:pt>
                <c:pt idx="4164">
                  <c:v>-50.430713000000004</c:v>
                </c:pt>
                <c:pt idx="4165">
                  <c:v>-50.202343999999997</c:v>
                </c:pt>
                <c:pt idx="4166">
                  <c:v>-49.973866999999998</c:v>
                </c:pt>
                <c:pt idx="4167">
                  <c:v>-49.738948000000008</c:v>
                </c:pt>
                <c:pt idx="4168">
                  <c:v>-49.438704000000001</c:v>
                </c:pt>
                <c:pt idx="4169">
                  <c:v>-49.138352000000005</c:v>
                </c:pt>
                <c:pt idx="4170">
                  <c:v>-48.838091000000006</c:v>
                </c:pt>
                <c:pt idx="4171">
                  <c:v>-48.537712999999997</c:v>
                </c:pt>
                <c:pt idx="4172">
                  <c:v>-48.237466999999995</c:v>
                </c:pt>
                <c:pt idx="4173">
                  <c:v>-47.937182</c:v>
                </c:pt>
                <c:pt idx="4174">
                  <c:v>-47.636809000000007</c:v>
                </c:pt>
                <c:pt idx="4175">
                  <c:v>-47.336528999999999</c:v>
                </c:pt>
                <c:pt idx="4176">
                  <c:v>-47.036160000000002</c:v>
                </c:pt>
                <c:pt idx="4177">
                  <c:v>-46.735872999999998</c:v>
                </c:pt>
                <c:pt idx="4178">
                  <c:v>-46.435577999999992</c:v>
                </c:pt>
                <c:pt idx="4179">
                  <c:v>-46.135294999999999</c:v>
                </c:pt>
                <c:pt idx="4180">
                  <c:v>-45.835003999999998</c:v>
                </c:pt>
                <c:pt idx="4181">
                  <c:v>-45.534694000000002</c:v>
                </c:pt>
                <c:pt idx="4182">
                  <c:v>-45.234386999999998</c:v>
                </c:pt>
                <c:pt idx="4183">
                  <c:v>-44.933991999999996</c:v>
                </c:pt>
                <c:pt idx="4184">
                  <c:v>-44.633768000000003</c:v>
                </c:pt>
                <c:pt idx="4185">
                  <c:v>-44.333456000000005</c:v>
                </c:pt>
                <c:pt idx="4186">
                  <c:v>-44.033127</c:v>
                </c:pt>
                <c:pt idx="4187">
                  <c:v>-43.732809000000003</c:v>
                </c:pt>
                <c:pt idx="4188">
                  <c:v>-43.432580000000002</c:v>
                </c:pt>
                <c:pt idx="4189">
                  <c:v>-43.132249999999999</c:v>
                </c:pt>
                <c:pt idx="4190">
                  <c:v>-42.831919999999997</c:v>
                </c:pt>
                <c:pt idx="4191">
                  <c:v>-42.531680000000001</c:v>
                </c:pt>
                <c:pt idx="4192">
                  <c:v>-42.231340000000003</c:v>
                </c:pt>
                <c:pt idx="4193">
                  <c:v>-41.931080000000001</c:v>
                </c:pt>
                <c:pt idx="4194">
                  <c:v>-41.630740000000003</c:v>
                </c:pt>
                <c:pt idx="4195">
                  <c:v>-41.330379999999998</c:v>
                </c:pt>
                <c:pt idx="4196">
                  <c:v>-41.030119999999997</c:v>
                </c:pt>
                <c:pt idx="4197">
                  <c:v>-40.729770000000009</c:v>
                </c:pt>
                <c:pt idx="4198">
                  <c:v>-40.429490000000001</c:v>
                </c:pt>
                <c:pt idx="4199">
                  <c:v>-40.12910999999999</c:v>
                </c:pt>
                <c:pt idx="4200">
                  <c:v>-39.828859999999999</c:v>
                </c:pt>
                <c:pt idx="4201">
                  <c:v>-39.528580000000005</c:v>
                </c:pt>
                <c:pt idx="4202">
                  <c:v>-39.228290000000001</c:v>
                </c:pt>
                <c:pt idx="4203">
                  <c:v>-38.927900000000008</c:v>
                </c:pt>
                <c:pt idx="4204">
                  <c:v>-38.62762</c:v>
                </c:pt>
                <c:pt idx="4205">
                  <c:v>-38.327409999999993</c:v>
                </c:pt>
                <c:pt idx="4206">
                  <c:v>-38.027029999999996</c:v>
                </c:pt>
                <c:pt idx="4207">
                  <c:v>-37.726719999999993</c:v>
                </c:pt>
                <c:pt idx="4208">
                  <c:v>-37.42642</c:v>
                </c:pt>
                <c:pt idx="4209">
                  <c:v>-37.126110000000004</c:v>
                </c:pt>
                <c:pt idx="4210">
                  <c:v>-36.825790000000005</c:v>
                </c:pt>
                <c:pt idx="4211">
                  <c:v>-36.525580000000005</c:v>
                </c:pt>
                <c:pt idx="4212">
                  <c:v>-36.225149999999999</c:v>
                </c:pt>
                <c:pt idx="4213">
                  <c:v>-35.924930000000003</c:v>
                </c:pt>
                <c:pt idx="4214">
                  <c:v>-35.624600000000001</c:v>
                </c:pt>
                <c:pt idx="4215">
                  <c:v>-35.324370000000002</c:v>
                </c:pt>
                <c:pt idx="4216">
                  <c:v>-35.023940000000003</c:v>
                </c:pt>
                <c:pt idx="4217">
                  <c:v>-34.723700000000008</c:v>
                </c:pt>
                <c:pt idx="4218">
                  <c:v>-34.423339999999996</c:v>
                </c:pt>
                <c:pt idx="4219">
                  <c:v>-34.123100000000001</c:v>
                </c:pt>
                <c:pt idx="4220">
                  <c:v>-33.822749999999999</c:v>
                </c:pt>
                <c:pt idx="4221">
                  <c:v>-33.522499999999994</c:v>
                </c:pt>
                <c:pt idx="4222">
                  <c:v>-33.212409999999998</c:v>
                </c:pt>
                <c:pt idx="4223">
                  <c:v>-32.894449999999999</c:v>
                </c:pt>
                <c:pt idx="4224">
                  <c:v>-32.57649</c:v>
                </c:pt>
                <c:pt idx="4225">
                  <c:v>-32.258420000000001</c:v>
                </c:pt>
                <c:pt idx="4226">
                  <c:v>-31.940449999999998</c:v>
                </c:pt>
                <c:pt idx="4227">
                  <c:v>-31.601680000000002</c:v>
                </c:pt>
                <c:pt idx="4228">
                  <c:v>-31.23179</c:v>
                </c:pt>
                <c:pt idx="4229">
                  <c:v>-30.862000000000002</c:v>
                </c:pt>
                <c:pt idx="4230">
                  <c:v>-30.491140000000001</c:v>
                </c:pt>
                <c:pt idx="4231">
                  <c:v>-30.067299999999992</c:v>
                </c:pt>
                <c:pt idx="4232">
                  <c:v>-29.643430000000002</c:v>
                </c:pt>
                <c:pt idx="4233">
                  <c:v>-29.06549</c:v>
                </c:pt>
                <c:pt idx="4234">
                  <c:v>-28.473909999999997</c:v>
                </c:pt>
                <c:pt idx="4235">
                  <c:v>-27.882489999999994</c:v>
                </c:pt>
                <c:pt idx="4236">
                  <c:v>-27.291010000000004</c:v>
                </c:pt>
                <c:pt idx="4237">
                  <c:v>-26.699510000000007</c:v>
                </c:pt>
                <c:pt idx="4238">
                  <c:v>-26.10801</c:v>
                </c:pt>
                <c:pt idx="4239">
                  <c:v>-25.51652</c:v>
                </c:pt>
                <c:pt idx="4240">
                  <c:v>-24.92502</c:v>
                </c:pt>
                <c:pt idx="4241">
                  <c:v>-24.333600000000004</c:v>
                </c:pt>
                <c:pt idx="4242">
                  <c:v>-23.742070000000002</c:v>
                </c:pt>
                <c:pt idx="4243">
                  <c:v>-23.150640000000003</c:v>
                </c:pt>
                <c:pt idx="4244">
                  <c:v>-22.559100000000001</c:v>
                </c:pt>
                <c:pt idx="4245">
                  <c:v>-21.967640000000003</c:v>
                </c:pt>
                <c:pt idx="4246">
                  <c:v>-21.376180000000005</c:v>
                </c:pt>
                <c:pt idx="4247">
                  <c:v>-20.78472</c:v>
                </c:pt>
                <c:pt idx="4248">
                  <c:v>-20.193249999999999</c:v>
                </c:pt>
                <c:pt idx="4249">
                  <c:v>-19.601779999999998</c:v>
                </c:pt>
                <c:pt idx="4250">
                  <c:v>-19.010290000000001</c:v>
                </c:pt>
                <c:pt idx="4251">
                  <c:v>-18.418800000000001</c:v>
                </c:pt>
                <c:pt idx="4252">
                  <c:v>-17.82741</c:v>
                </c:pt>
                <c:pt idx="4253">
                  <c:v>-17.235890000000001</c:v>
                </c:pt>
                <c:pt idx="4254">
                  <c:v>-16.644469999999995</c:v>
                </c:pt>
                <c:pt idx="4255">
                  <c:v>-16.052940000000003</c:v>
                </c:pt>
                <c:pt idx="4256">
                  <c:v>-15.461510000000001</c:v>
                </c:pt>
                <c:pt idx="4257">
                  <c:v>-14.870060000000002</c:v>
                </c:pt>
                <c:pt idx="4258">
                  <c:v>-14.278609999999999</c:v>
                </c:pt>
                <c:pt idx="4259">
                  <c:v>-13.687149999999999</c:v>
                </c:pt>
                <c:pt idx="4260">
                  <c:v>-13.146069999999998</c:v>
                </c:pt>
                <c:pt idx="4261">
                  <c:v>-12.638110000000001</c:v>
                </c:pt>
                <c:pt idx="4262">
                  <c:v>-12.130037999999999</c:v>
                </c:pt>
                <c:pt idx="4263">
                  <c:v>-11.621971</c:v>
                </c:pt>
                <c:pt idx="4264">
                  <c:v>-11.113895000000001</c:v>
                </c:pt>
                <c:pt idx="4265">
                  <c:v>-10.605932000000003</c:v>
                </c:pt>
                <c:pt idx="4266">
                  <c:v>-10.221823999999998</c:v>
                </c:pt>
                <c:pt idx="4267">
                  <c:v>-9.8575060000000008</c:v>
                </c:pt>
                <c:pt idx="4268">
                  <c:v>-9.4932149999999993</c:v>
                </c:pt>
                <c:pt idx="4269">
                  <c:v>-9.128893999999999</c:v>
                </c:pt>
                <c:pt idx="4270">
                  <c:v>-8.7645710000000001</c:v>
                </c:pt>
                <c:pt idx="4271">
                  <c:v>-8.4002599999999994</c:v>
                </c:pt>
                <c:pt idx="4272">
                  <c:v>-8.035933</c:v>
                </c:pt>
                <c:pt idx="4273">
                  <c:v>-7.6716199000000014</c:v>
                </c:pt>
                <c:pt idx="4274">
                  <c:v>-7.3072992900000013</c:v>
                </c:pt>
                <c:pt idx="4275">
                  <c:v>-6.9430723999999993</c:v>
                </c:pt>
                <c:pt idx="4276">
                  <c:v>-6.5787380000000004</c:v>
                </c:pt>
                <c:pt idx="4277">
                  <c:v>-6.2144180000000002</c:v>
                </c:pt>
                <c:pt idx="4278">
                  <c:v>-5.8500810000000003</c:v>
                </c:pt>
                <c:pt idx="4279">
                  <c:v>-5.4858459999999996</c:v>
                </c:pt>
                <c:pt idx="4280">
                  <c:v>-5.1327979999999984</c:v>
                </c:pt>
                <c:pt idx="4281">
                  <c:v>-4.7850665000000001</c:v>
                </c:pt>
                <c:pt idx="4282">
                  <c:v>-4.4373198999999985</c:v>
                </c:pt>
                <c:pt idx="4283">
                  <c:v>-4.100155700000002</c:v>
                </c:pt>
                <c:pt idx="4284">
                  <c:v>-3.788659</c:v>
                </c:pt>
                <c:pt idx="4285">
                  <c:v>-3.4772790000000011</c:v>
                </c:pt>
                <c:pt idx="4286">
                  <c:v>-3.1657830000000011</c:v>
                </c:pt>
                <c:pt idx="4287">
                  <c:v>-2.8586119999999999</c:v>
                </c:pt>
                <c:pt idx="4288">
                  <c:v>-2.5608639999999969</c:v>
                </c:pt>
                <c:pt idx="4289">
                  <c:v>-2.2731589999999979</c:v>
                </c:pt>
                <c:pt idx="4290">
                  <c:v>-1.9854340000000015</c:v>
                </c:pt>
                <c:pt idx="4291">
                  <c:v>-1.6977179999999983</c:v>
                </c:pt>
                <c:pt idx="4292">
                  <c:v>-1.4099800000000027</c:v>
                </c:pt>
                <c:pt idx="4293">
                  <c:v>-1.1222599999999998</c:v>
                </c:pt>
                <c:pt idx="4294">
                  <c:v>-0.83462800000000126</c:v>
                </c:pt>
                <c:pt idx="4295">
                  <c:v>-0.5469040000000005</c:v>
                </c:pt>
                <c:pt idx="4296">
                  <c:v>-0.25918799999999909</c:v>
                </c:pt>
                <c:pt idx="4297">
                  <c:v>2.8540000000000454E-2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C-4116-A45A-26B0D372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608372932823444"/>
          <c:y val="0.71184390608244286"/>
          <c:w val="0.28891061786721317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Mechanism'!$H$137:$H$143</c:f>
              <c:numCache>
                <c:formatCode>0.0000</c:formatCode>
                <c:ptCount val="7"/>
                <c:pt idx="0">
                  <c:v>5.5160413375984225E-3</c:v>
                </c:pt>
                <c:pt idx="1">
                  <c:v>5.1293655468029054E-3</c:v>
                </c:pt>
                <c:pt idx="2">
                  <c:v>4.387044289863749E-3</c:v>
                </c:pt>
                <c:pt idx="3">
                  <c:v>3.3817353974939343E-3</c:v>
                </c:pt>
                <c:pt idx="4">
                  <c:v>2.2281107406776374E-3</c:v>
                </c:pt>
                <c:pt idx="5">
                  <c:v>1.0287510508533229E-3</c:v>
                </c:pt>
                <c:pt idx="6">
                  <c:v>0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Mechanism'!$D$126:$D$132</c:f>
              <c:numCache>
                <c:formatCode>0.0000</c:formatCode>
                <c:ptCount val="7"/>
              </c:numCache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Mechanism'!$D$8:$D$11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3.3817424247621656E-3</c:v>
                      </c:pt>
                      <c:pt idx="1">
                        <c:v>2.2281125024296708E-3</c:v>
                      </c:pt>
                      <c:pt idx="2">
                        <c:v>1.0287510508533231E-3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Mechanism'!$B$8:$B$11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Mechanism'!$D$140:$D$143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3.3817353974939343E-3</c:v>
                      </c:pt>
                      <c:pt idx="1">
                        <c:v>2.2281107406776374E-3</c:v>
                      </c:pt>
                      <c:pt idx="2">
                        <c:v>1.0287510508533229E-3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Mechanism'!$B$140:$B$143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Mechanism'!$E$140:$E$143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3.3817353974939343E-3</c:v>
                      </c:pt>
                      <c:pt idx="1">
                        <c:v>2.2281107406776374E-3</c:v>
                      </c:pt>
                      <c:pt idx="2">
                        <c:v>1.0287510508533229E-3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Mechanism'!$B$140:$B$143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Mechanism'!$F$140:$F$143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3.3817353974939343E-3</c:v>
                      </c:pt>
                      <c:pt idx="1">
                        <c:v>2.2281107406776374E-3</c:v>
                      </c:pt>
                      <c:pt idx="2">
                        <c:v>1.0287510508533229E-3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Mechanism'!$B$140:$B$143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Mechanism'!$G$140:$G$143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3.3817353974939343E-3</c:v>
                      </c:pt>
                      <c:pt idx="1">
                        <c:v>2.2281107406776374E-3</c:v>
                      </c:pt>
                      <c:pt idx="2">
                        <c:v>1.0287510508533229E-3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Mechanism'!$B$140:$B$143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Mechanism'!$H$140:$H$143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3.3817353974939343E-3</c:v>
                      </c:pt>
                      <c:pt idx="1">
                        <c:v>2.2281107406776374E-3</c:v>
                      </c:pt>
                      <c:pt idx="2">
                        <c:v>1.0287510508533229E-3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Mechanism'!$B$140:$B$143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Mechanism'!$E$129:$E$132</c15:sqref>
                        </c15:formulaRef>
                      </c:ext>
                    </c:extLst>
                    <c:numCache>
                      <c:formatCode>0.0000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Mechanism'!$C$129:$C$132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Mechanism'!$F$129:$F$132</c15:sqref>
                        </c15:formulaRef>
                      </c:ext>
                    </c:extLst>
                    <c:numCache>
                      <c:formatCode>0.0000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Mechanism'!$C$129:$C$132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Mechanism'!$G$129:$G$132</c15:sqref>
                        </c15:formulaRef>
                      </c:ext>
                    </c:extLst>
                    <c:numCache>
                      <c:formatCode>0.0000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Mechanism'!$C$129:$C$132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Mechanism'!$D$188:$D$194</c:f>
              <c:numCache>
                <c:formatCode>0.000</c:formatCode>
                <c:ptCount val="7"/>
                <c:pt idx="0">
                  <c:v>1</c:v>
                </c:pt>
                <c:pt idx="1">
                  <c:v>0.92989976558734999</c:v>
                </c:pt>
                <c:pt idx="2">
                  <c:v>0.79532476668744168</c:v>
                </c:pt>
                <c:pt idx="3">
                  <c:v>0.6130728887840925</c:v>
                </c:pt>
                <c:pt idx="4">
                  <c:v>0.40393293021399179</c:v>
                </c:pt>
                <c:pt idx="5">
                  <c:v>0.18650169349550619</c:v>
                </c:pt>
                <c:pt idx="6">
                  <c:v>0</c:v>
                </c:pt>
              </c:numCache>
            </c:numRef>
          </c:xVal>
          <c:yVal>
            <c:numRef>
              <c:f>'Post-yield Mechanism'!$C$188:$C$194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Mechanism'!$E$191:$E$194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'Post-yield Mechanism'!$C$191:$C$194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414980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12</xdr:col>
      <xdr:colOff>190499</xdr:colOff>
      <xdr:row>28</xdr:row>
      <xdr:rowOff>166686</xdr:rowOff>
    </xdr:from>
    <xdr:to>
      <xdr:col>23</xdr:col>
      <xdr:colOff>357186</xdr:colOff>
      <xdr:row>32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13</xdr:col>
      <xdr:colOff>337578</xdr:colOff>
      <xdr:row>22</xdr:row>
      <xdr:rowOff>44123</xdr:rowOff>
    </xdr:from>
    <xdr:to>
      <xdr:col>19</xdr:col>
      <xdr:colOff>352985</xdr:colOff>
      <xdr:row>29</xdr:row>
      <xdr:rowOff>120532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14453" y="4497061"/>
          <a:ext cx="3313438" cy="1469441"/>
        </a:xfrm>
        <a:prstGeom prst="rect">
          <a:avLst/>
        </a:prstGeom>
      </xdr:spPr>
    </xdr:pic>
    <xdr:clientData/>
  </xdr:twoCellAnchor>
  <xdr:twoCellAnchor editAs="oneCell">
    <xdr:from>
      <xdr:col>20</xdr:col>
      <xdr:colOff>257033</xdr:colOff>
      <xdr:row>23</xdr:row>
      <xdr:rowOff>50426</xdr:rowOff>
    </xdr:from>
    <xdr:to>
      <xdr:col>22</xdr:col>
      <xdr:colOff>792816</xdr:colOff>
      <xdr:row>27</xdr:row>
      <xdr:rowOff>54490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01033" y="4729582"/>
          <a:ext cx="1404939" cy="777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59532</xdr:colOff>
      <xdr:row>41</xdr:row>
      <xdr:rowOff>23808</xdr:rowOff>
    </xdr:from>
    <xdr:to>
      <xdr:col>27</xdr:col>
      <xdr:colOff>678656</xdr:colOff>
      <xdr:row>65</xdr:row>
      <xdr:rowOff>166686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6" y="8120058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23809</xdr:colOff>
      <xdr:row>35</xdr:row>
      <xdr:rowOff>11903</xdr:rowOff>
    </xdr:from>
    <xdr:to>
      <xdr:col>18</xdr:col>
      <xdr:colOff>583405</xdr:colOff>
      <xdr:row>62</xdr:row>
      <xdr:rowOff>153402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8" y="6977059"/>
          <a:ext cx="12358690" cy="54397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17858</xdr:colOff>
      <xdr:row>40</xdr:row>
      <xdr:rowOff>182165</xdr:rowOff>
    </xdr:from>
    <xdr:to>
      <xdr:col>25</xdr:col>
      <xdr:colOff>261937</xdr:colOff>
      <xdr:row>64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BE0CF-D1F2-47F2-9927-39D1E5911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30955</xdr:rowOff>
    </xdr:from>
    <xdr:to>
      <xdr:col>13</xdr:col>
      <xdr:colOff>676274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47623</xdr:colOff>
      <xdr:row>21</xdr:row>
      <xdr:rowOff>23812</xdr:rowOff>
    </xdr:from>
    <xdr:to>
      <xdr:col>7</xdr:col>
      <xdr:colOff>226218</xdr:colOff>
      <xdr:row>43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Bare_SPO%20(Ctrlnd%2013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6st_5bay/Galli_6st_3bay_WeakSingle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</row>
        <row r="4">
          <cell r="V4"/>
          <cell r="W4"/>
          <cell r="X4"/>
          <cell r="Y4"/>
          <cell r="Z4"/>
          <cell r="AA4"/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V5">
            <v>3</v>
          </cell>
          <cell r="W5">
            <v>0.5</v>
          </cell>
          <cell r="X5">
            <v>0.5</v>
          </cell>
          <cell r="Y5">
            <v>2.0624500000000004E-3</v>
          </cell>
          <cell r="Z5">
            <v>119.66753499999997</v>
          </cell>
          <cell r="AA5">
            <v>58022.029624960582</v>
          </cell>
          <cell r="AC5">
            <v>8.5949999999999915E-4</v>
          </cell>
          <cell r="AD5">
            <v>47.412350000000004</v>
          </cell>
          <cell r="AE5">
            <v>55162.71087841774</v>
          </cell>
          <cell r="AG5">
            <v>-1.3799999999999576E-4</v>
          </cell>
          <cell r="AH5">
            <v>-12.412849999999992</v>
          </cell>
          <cell r="AI5">
            <v>89948.188405799796</v>
          </cell>
        </row>
        <row r="6">
          <cell r="V6">
            <v>2</v>
          </cell>
          <cell r="W6">
            <v>0.33333333333333331</v>
          </cell>
          <cell r="X6">
            <v>0.83333333333333326</v>
          </cell>
          <cell r="Y6">
            <v>3.3359799999999988E-3</v>
          </cell>
          <cell r="Z6">
            <v>199.4458916666666</v>
          </cell>
          <cell r="AA6">
            <v>59786.297180039051</v>
          </cell>
          <cell r="AC6">
            <v>5.0108300000000017E-3</v>
          </cell>
          <cell r="AD6">
            <v>79.020583333333335</v>
          </cell>
          <cell r="AE6">
            <v>15769.958935612125</v>
          </cell>
          <cell r="AG6">
            <v>1.476999999999954E-4</v>
          </cell>
          <cell r="AH6">
            <v>-20.688083333333317</v>
          </cell>
          <cell r="AI6">
            <v>-140068.26901377089</v>
          </cell>
        </row>
        <row r="7">
          <cell r="V7">
            <v>1</v>
          </cell>
          <cell r="W7">
            <v>0.16666666666666666</v>
          </cell>
          <cell r="X7">
            <v>0.99999999999999989</v>
          </cell>
          <cell r="Y7">
            <v>3.2016200000000005E-3</v>
          </cell>
          <cell r="Z7">
            <v>239.33506999999992</v>
          </cell>
          <cell r="AA7">
            <v>74754.364977729987</v>
          </cell>
          <cell r="AC7">
            <v>4.5296700000000004E-3</v>
          </cell>
          <cell r="AD7">
            <v>94.824699999999993</v>
          </cell>
          <cell r="AE7">
            <v>20934.129859349574</v>
          </cell>
          <cell r="AG7">
            <v>7.7903000000000017E-3</v>
          </cell>
          <cell r="AH7">
            <v>-24.82569999999998</v>
          </cell>
          <cell r="AI7">
            <v>-3186.7450547475673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AA5">
            <v>6055.3598359075004</v>
          </cell>
        </row>
        <row r="6">
          <cell r="AA6">
            <v>6663.5282148109345</v>
          </cell>
        </row>
        <row r="7">
          <cell r="AA7">
            <v>11304.968775209372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J4">
            <v>-1.0431809999999997</v>
          </cell>
        </row>
        <row r="5">
          <cell r="J5">
            <v>-2.0862110000000005</v>
          </cell>
        </row>
        <row r="6">
          <cell r="J6">
            <v>-3.1292371999999999</v>
          </cell>
        </row>
        <row r="7">
          <cell r="J7">
            <v>-4.1722699999999993</v>
          </cell>
        </row>
        <row r="8">
          <cell r="J8">
            <v>-5.2153019999999994</v>
          </cell>
        </row>
        <row r="9">
          <cell r="J9">
            <v>-6.2583260000000003</v>
          </cell>
        </row>
        <row r="10">
          <cell r="J10">
            <v>-7.3013399999999997</v>
          </cell>
        </row>
        <row r="11">
          <cell r="J11">
            <v>-8.3443705999999995</v>
          </cell>
        </row>
        <row r="12">
          <cell r="J12">
            <v>-9.3874050000000011</v>
          </cell>
        </row>
        <row r="13">
          <cell r="J13">
            <v>-10.430421000000001</v>
          </cell>
        </row>
        <row r="14">
          <cell r="J14">
            <v>-11.473447999999999</v>
          </cell>
        </row>
        <row r="15">
          <cell r="J15">
            <v>-12.516475</v>
          </cell>
        </row>
        <row r="16">
          <cell r="J16">
            <v>-13.55424</v>
          </cell>
        </row>
        <row r="17">
          <cell r="J17">
            <v>-14.574459999999998</v>
          </cell>
        </row>
        <row r="18">
          <cell r="J18">
            <v>-15.594679999999999</v>
          </cell>
        </row>
        <row r="19">
          <cell r="J19">
            <v>-16.614889999999999</v>
          </cell>
        </row>
        <row r="20">
          <cell r="J20">
            <v>-17.635100000000001</v>
          </cell>
        </row>
        <row r="21">
          <cell r="J21">
            <v>-18.65531</v>
          </cell>
        </row>
        <row r="22">
          <cell r="J22">
            <v>-19.675530000000002</v>
          </cell>
        </row>
        <row r="23">
          <cell r="J23">
            <v>-20.695740000000001</v>
          </cell>
        </row>
        <row r="24">
          <cell r="J24">
            <v>-21.715949999999999</v>
          </cell>
        </row>
        <row r="25">
          <cell r="J25">
            <v>-22.736170000000001</v>
          </cell>
        </row>
        <row r="26">
          <cell r="J26">
            <v>-23.75638</v>
          </cell>
        </row>
        <row r="27">
          <cell r="J27">
            <v>-24.776600000000002</v>
          </cell>
        </row>
        <row r="28">
          <cell r="J28">
            <v>-25.796810000000001</v>
          </cell>
        </row>
        <row r="29">
          <cell r="J29">
            <v>-26.817019999999999</v>
          </cell>
        </row>
        <row r="30">
          <cell r="J30">
            <v>-27.837240000000001</v>
          </cell>
        </row>
        <row r="31">
          <cell r="J31">
            <v>-28.85745</v>
          </cell>
        </row>
        <row r="32">
          <cell r="J32">
            <v>-29.877679999999998</v>
          </cell>
        </row>
        <row r="33">
          <cell r="J33">
            <v>-30.89789</v>
          </cell>
        </row>
        <row r="34">
          <cell r="J34">
            <v>-31.918109999999999</v>
          </cell>
        </row>
        <row r="35">
          <cell r="J35">
            <v>-32.936450000000001</v>
          </cell>
        </row>
        <row r="36">
          <cell r="J36">
            <v>-33.928359999999998</v>
          </cell>
        </row>
        <row r="37">
          <cell r="J37">
            <v>-34.908580999999998</v>
          </cell>
        </row>
        <row r="38">
          <cell r="J38">
            <v>-35.888776</v>
          </cell>
        </row>
        <row r="39">
          <cell r="J39">
            <v>-36.868994000000001</v>
          </cell>
        </row>
        <row r="40">
          <cell r="J40">
            <v>-37.849195999999999</v>
          </cell>
        </row>
        <row r="41">
          <cell r="J41">
            <v>-38.8294</v>
          </cell>
        </row>
        <row r="42">
          <cell r="J42">
            <v>-39.809577000000004</v>
          </cell>
        </row>
        <row r="43">
          <cell r="J43">
            <v>-40.789838000000003</v>
          </cell>
        </row>
        <row r="44">
          <cell r="J44">
            <v>-41.7637507265</v>
          </cell>
        </row>
        <row r="45">
          <cell r="J45">
            <v>-42.730912000000004</v>
          </cell>
        </row>
        <row r="46">
          <cell r="J46">
            <v>-43.683043000000005</v>
          </cell>
        </row>
        <row r="47">
          <cell r="J47">
            <v>-44.596474000000008</v>
          </cell>
        </row>
        <row r="48">
          <cell r="J48">
            <v>-45.509929</v>
          </cell>
        </row>
        <row r="49">
          <cell r="J49">
            <v>-46.423276000000001</v>
          </cell>
        </row>
        <row r="50">
          <cell r="J50">
            <v>-47.336736999999999</v>
          </cell>
        </row>
        <row r="51">
          <cell r="J51">
            <v>-48.234907000000007</v>
          </cell>
        </row>
        <row r="52">
          <cell r="J52">
            <v>-49.117942000000006</v>
          </cell>
        </row>
        <row r="53">
          <cell r="J53">
            <v>-49.964689999999997</v>
          </cell>
        </row>
        <row r="54">
          <cell r="J54">
            <v>-50.811430000000001</v>
          </cell>
        </row>
        <row r="55">
          <cell r="J55">
            <v>-51.652060000000006</v>
          </cell>
        </row>
        <row r="56">
          <cell r="J56">
            <v>-52.471440000000001</v>
          </cell>
        </row>
        <row r="57">
          <cell r="J57">
            <v>-53.290750000000003</v>
          </cell>
        </row>
        <row r="58">
          <cell r="J58">
            <v>-54.11007</v>
          </cell>
        </row>
        <row r="59">
          <cell r="J59">
            <v>-54.929400000000001</v>
          </cell>
        </row>
        <row r="60">
          <cell r="J60">
            <v>-55.748579999999997</v>
          </cell>
        </row>
        <row r="61">
          <cell r="J61">
            <v>-56.568060000000003</v>
          </cell>
        </row>
        <row r="62">
          <cell r="J62">
            <v>-57.387340000000002</v>
          </cell>
        </row>
        <row r="63">
          <cell r="J63">
            <v>-58.206730000000007</v>
          </cell>
        </row>
        <row r="64">
          <cell r="J64">
            <v>-59.026090000000003</v>
          </cell>
        </row>
        <row r="65">
          <cell r="J65">
            <v>-59.845399999999998</v>
          </cell>
        </row>
        <row r="66">
          <cell r="J66">
            <v>-60.648249999999997</v>
          </cell>
        </row>
        <row r="67">
          <cell r="J67">
            <v>-61.437650000000005</v>
          </cell>
        </row>
        <row r="68">
          <cell r="J68">
            <v>-62.227160000000012</v>
          </cell>
        </row>
        <row r="69">
          <cell r="J69">
            <v>-63.016759999999998</v>
          </cell>
        </row>
        <row r="70">
          <cell r="J70">
            <v>-63.806370000000001</v>
          </cell>
        </row>
        <row r="71">
          <cell r="J71">
            <v>-64.595880000000008</v>
          </cell>
        </row>
        <row r="72">
          <cell r="J72">
            <v>-65.377290000000002</v>
          </cell>
        </row>
        <row r="73">
          <cell r="J73">
            <v>-66.143410000000003</v>
          </cell>
        </row>
        <row r="74">
          <cell r="J74">
            <v>-66.909629999999993</v>
          </cell>
        </row>
        <row r="75">
          <cell r="J75">
            <v>-67.675539999999998</v>
          </cell>
        </row>
        <row r="76">
          <cell r="J76">
            <v>-68.441869999999994</v>
          </cell>
        </row>
        <row r="77">
          <cell r="J77">
            <v>-69.207889999999992</v>
          </cell>
        </row>
        <row r="78">
          <cell r="J78">
            <v>-69.974119999999999</v>
          </cell>
        </row>
        <row r="79">
          <cell r="J79">
            <v>-70.740340000000003</v>
          </cell>
        </row>
        <row r="80">
          <cell r="J80">
            <v>-71.50636999999999</v>
          </cell>
        </row>
        <row r="81">
          <cell r="J81">
            <v>-72.272609999999986</v>
          </cell>
        </row>
        <row r="82">
          <cell r="J82">
            <v>-73.038640000000001</v>
          </cell>
        </row>
        <row r="83">
          <cell r="J83">
            <v>-73.804879999999997</v>
          </cell>
        </row>
        <row r="84">
          <cell r="J84">
            <v>-74.570920000000001</v>
          </cell>
        </row>
        <row r="85">
          <cell r="J85">
            <v>-75.337059999999994</v>
          </cell>
        </row>
        <row r="86">
          <cell r="J86">
            <v>-76.103409999999997</v>
          </cell>
        </row>
        <row r="87">
          <cell r="J87">
            <v>-76.869460000000004</v>
          </cell>
        </row>
        <row r="88">
          <cell r="J88">
            <v>-77.63561</v>
          </cell>
        </row>
        <row r="89">
          <cell r="J89">
            <v>-78.401659999999993</v>
          </cell>
        </row>
        <row r="90">
          <cell r="J90">
            <v>-79.167910000000006</v>
          </cell>
        </row>
        <row r="91">
          <cell r="J91">
            <v>-79.934070000000006</v>
          </cell>
        </row>
        <row r="92">
          <cell r="J92">
            <v>-80.700229999999991</v>
          </cell>
        </row>
        <row r="93">
          <cell r="J93">
            <v>-81.466290000000015</v>
          </cell>
        </row>
        <row r="94">
          <cell r="J94">
            <v>-82.232450000000014</v>
          </cell>
        </row>
        <row r="95">
          <cell r="J95">
            <v>-82.998620000000003</v>
          </cell>
        </row>
        <row r="96">
          <cell r="J96">
            <v>-83.744960000000006</v>
          </cell>
        </row>
        <row r="97">
          <cell r="J97">
            <v>-84.490470000000002</v>
          </cell>
        </row>
        <row r="98">
          <cell r="J98">
            <v>-85.235779999999991</v>
          </cell>
        </row>
        <row r="99">
          <cell r="J99">
            <v>-85.981099999999998</v>
          </cell>
        </row>
        <row r="100">
          <cell r="J100">
            <v>-86.726510000000005</v>
          </cell>
        </row>
        <row r="101">
          <cell r="J101">
            <v>-87.47193</v>
          </cell>
        </row>
        <row r="102">
          <cell r="J102">
            <v>-88.217560000000006</v>
          </cell>
        </row>
        <row r="103">
          <cell r="J103">
            <v>-88.964119999999994</v>
          </cell>
        </row>
        <row r="104">
          <cell r="J104">
            <v>-89.709339999999997</v>
          </cell>
        </row>
        <row r="105">
          <cell r="J105">
            <v>-90.450439999999986</v>
          </cell>
        </row>
        <row r="106">
          <cell r="J106">
            <v>-91.179630000000003</v>
          </cell>
        </row>
        <row r="107">
          <cell r="J107">
            <v>-91.880799999999994</v>
          </cell>
        </row>
        <row r="108">
          <cell r="J108">
            <v>-92.581909999999993</v>
          </cell>
        </row>
        <row r="109">
          <cell r="J109">
            <v>-93.28291999999999</v>
          </cell>
        </row>
        <row r="110">
          <cell r="J110">
            <v>-93.984039999999993</v>
          </cell>
        </row>
        <row r="111">
          <cell r="J111">
            <v>-94.684950000000001</v>
          </cell>
        </row>
        <row r="112">
          <cell r="J112">
            <v>-95.384029999999996</v>
          </cell>
        </row>
        <row r="113">
          <cell r="J113">
            <v>-96.078209999999999</v>
          </cell>
        </row>
        <row r="114">
          <cell r="J114">
            <v>-96.772490000000005</v>
          </cell>
        </row>
        <row r="115">
          <cell r="J115">
            <v>-97.466580000000022</v>
          </cell>
        </row>
        <row r="116">
          <cell r="J116">
            <v>-98.160960000000003</v>
          </cell>
        </row>
        <row r="117">
          <cell r="J117">
            <v>-98.855050000000006</v>
          </cell>
        </row>
        <row r="118">
          <cell r="J118">
            <v>-99.549239999999998</v>
          </cell>
        </row>
        <row r="119">
          <cell r="J119">
            <v>-100.23459999999999</v>
          </cell>
        </row>
        <row r="120">
          <cell r="J120">
            <v>-100.91983999999999</v>
          </cell>
        </row>
        <row r="121">
          <cell r="J121">
            <v>-101.60469000000001</v>
          </cell>
        </row>
        <row r="122">
          <cell r="J122">
            <v>-102.28073999999999</v>
          </cell>
        </row>
        <row r="123">
          <cell r="J123">
            <v>-102.95496</v>
          </cell>
        </row>
        <row r="124">
          <cell r="J124">
            <v>-103.62918000000001</v>
          </cell>
        </row>
        <row r="125">
          <cell r="J125">
            <v>-104.30248</v>
          </cell>
        </row>
        <row r="126">
          <cell r="J126">
            <v>-104.96746999999999</v>
          </cell>
        </row>
        <row r="127">
          <cell r="J127">
            <v>-105.63276999999999</v>
          </cell>
        </row>
        <row r="128">
          <cell r="J128">
            <v>-106.29142999999999</v>
          </cell>
        </row>
        <row r="129">
          <cell r="J129">
            <v>-106.94547</v>
          </cell>
        </row>
        <row r="130">
          <cell r="J130">
            <v>-107.59961</v>
          </cell>
        </row>
        <row r="131">
          <cell r="J131">
            <v>-108.25375</v>
          </cell>
        </row>
        <row r="132">
          <cell r="J132">
            <v>-108.90779000000001</v>
          </cell>
        </row>
        <row r="133">
          <cell r="J133">
            <v>-109.5609</v>
          </cell>
        </row>
        <row r="134">
          <cell r="J134">
            <v>-110.19935</v>
          </cell>
        </row>
        <row r="135">
          <cell r="J135">
            <v>-110.8377</v>
          </cell>
        </row>
        <row r="136">
          <cell r="J136">
            <v>-111.47605</v>
          </cell>
        </row>
        <row r="137">
          <cell r="J137">
            <v>-112.11440000000002</v>
          </cell>
        </row>
        <row r="138">
          <cell r="J138">
            <v>-112.75265999999999</v>
          </cell>
        </row>
        <row r="139">
          <cell r="J139">
            <v>-113.39112000000002</v>
          </cell>
        </row>
        <row r="140">
          <cell r="J140">
            <v>-114.02928</v>
          </cell>
        </row>
        <row r="141">
          <cell r="J141">
            <v>-114.66773999999999</v>
          </cell>
        </row>
        <row r="142">
          <cell r="J142">
            <v>-115.30609999999999</v>
          </cell>
        </row>
        <row r="143">
          <cell r="J143">
            <v>-115.94426</v>
          </cell>
        </row>
        <row r="144">
          <cell r="J144">
            <v>-116.5763</v>
          </cell>
        </row>
        <row r="145">
          <cell r="J145">
            <v>-117.20834000000001</v>
          </cell>
        </row>
        <row r="146">
          <cell r="J146">
            <v>-117.84027999999999</v>
          </cell>
        </row>
        <row r="147">
          <cell r="J147">
            <v>-118.47241999999999</v>
          </cell>
        </row>
        <row r="148">
          <cell r="J148">
            <v>-119.10446999999999</v>
          </cell>
        </row>
        <row r="149">
          <cell r="J149">
            <v>-119.73317</v>
          </cell>
        </row>
        <row r="150">
          <cell r="J150">
            <v>-120.35699</v>
          </cell>
        </row>
        <row r="151">
          <cell r="J151">
            <v>-120.98070999999999</v>
          </cell>
        </row>
        <row r="152">
          <cell r="J152">
            <v>-121.60463</v>
          </cell>
        </row>
        <row r="153">
          <cell r="J153">
            <v>-122.22855</v>
          </cell>
        </row>
        <row r="154">
          <cell r="J154">
            <v>-122.85227</v>
          </cell>
        </row>
        <row r="155">
          <cell r="J155">
            <v>-123.4761</v>
          </cell>
        </row>
        <row r="156">
          <cell r="J156">
            <v>-124.10012999999998</v>
          </cell>
        </row>
        <row r="157">
          <cell r="J157">
            <v>-124.72386</v>
          </cell>
        </row>
        <row r="158">
          <cell r="J158">
            <v>-125.34779</v>
          </cell>
        </row>
        <row r="159">
          <cell r="J159">
            <v>-125.97152</v>
          </cell>
        </row>
        <row r="160">
          <cell r="J160">
            <v>-126.59535</v>
          </cell>
        </row>
        <row r="161">
          <cell r="J161">
            <v>-127.21919</v>
          </cell>
        </row>
        <row r="162">
          <cell r="J162">
            <v>-127.84312000000001</v>
          </cell>
        </row>
        <row r="163">
          <cell r="J163">
            <v>-128.46696</v>
          </cell>
        </row>
        <row r="164">
          <cell r="J164">
            <v>-129.0907</v>
          </cell>
        </row>
        <row r="165">
          <cell r="J165">
            <v>-129.71463999999997</v>
          </cell>
        </row>
        <row r="166">
          <cell r="J166">
            <v>-130.33839</v>
          </cell>
        </row>
        <row r="167">
          <cell r="J167">
            <v>-130.96233000000001</v>
          </cell>
        </row>
        <row r="168">
          <cell r="J168">
            <v>-131.58638000000002</v>
          </cell>
        </row>
        <row r="169">
          <cell r="J169">
            <v>-132.21013000000002</v>
          </cell>
        </row>
        <row r="170">
          <cell r="J170">
            <v>-132.83398000000003</v>
          </cell>
        </row>
        <row r="171">
          <cell r="J171">
            <v>-133.45783</v>
          </cell>
        </row>
        <row r="172">
          <cell r="J172">
            <v>-134.08188999999999</v>
          </cell>
        </row>
        <row r="173">
          <cell r="J173">
            <v>-134.70563999999999</v>
          </cell>
        </row>
        <row r="174">
          <cell r="J174">
            <v>-135.3295</v>
          </cell>
        </row>
        <row r="175">
          <cell r="J175">
            <v>-135.95822000000001</v>
          </cell>
        </row>
        <row r="176">
          <cell r="J176">
            <v>-136.58785</v>
          </cell>
        </row>
        <row r="177">
          <cell r="J177">
            <v>-137.21728999999999</v>
          </cell>
        </row>
        <row r="178">
          <cell r="J178">
            <v>-137.84663</v>
          </cell>
        </row>
        <row r="179">
          <cell r="J179">
            <v>-138.47617</v>
          </cell>
        </row>
        <row r="180">
          <cell r="J180">
            <v>-139.10541999999998</v>
          </cell>
        </row>
        <row r="181">
          <cell r="J181">
            <v>-139.73496</v>
          </cell>
        </row>
        <row r="182">
          <cell r="J182">
            <v>-140.36420999999999</v>
          </cell>
        </row>
        <row r="183">
          <cell r="J183">
            <v>-140.99376000000001</v>
          </cell>
        </row>
        <row r="184">
          <cell r="J184">
            <v>-141.62321</v>
          </cell>
        </row>
        <row r="185">
          <cell r="J185">
            <v>-142.25266999999999</v>
          </cell>
        </row>
        <row r="186">
          <cell r="J186">
            <v>-142.88211999999999</v>
          </cell>
        </row>
        <row r="187">
          <cell r="J187">
            <v>-143.51158000000001</v>
          </cell>
        </row>
        <row r="188">
          <cell r="J188">
            <v>-144.14103</v>
          </cell>
        </row>
        <row r="189">
          <cell r="J189">
            <v>-144.77038999999999</v>
          </cell>
        </row>
        <row r="190">
          <cell r="J190">
            <v>-145.39995999999999</v>
          </cell>
        </row>
        <row r="191">
          <cell r="J191">
            <v>-146.03304</v>
          </cell>
        </row>
        <row r="192">
          <cell r="J192">
            <v>-146.66922999999997</v>
          </cell>
        </row>
        <row r="193">
          <cell r="J193">
            <v>-147.30563000000001</v>
          </cell>
        </row>
        <row r="194">
          <cell r="J194">
            <v>-147.94182000000001</v>
          </cell>
        </row>
        <row r="195">
          <cell r="J195">
            <v>-148.57822000000002</v>
          </cell>
        </row>
        <row r="196">
          <cell r="J196">
            <v>-149.21461999999997</v>
          </cell>
        </row>
        <row r="197">
          <cell r="J197">
            <v>-149.85083</v>
          </cell>
        </row>
        <row r="198">
          <cell r="J198">
            <v>-150.48723000000001</v>
          </cell>
        </row>
        <row r="199">
          <cell r="J199">
            <v>-151.12342999999998</v>
          </cell>
        </row>
        <row r="200">
          <cell r="J200">
            <v>-151.75984</v>
          </cell>
        </row>
        <row r="201">
          <cell r="J201">
            <v>-152.39604999999997</v>
          </cell>
        </row>
        <row r="202">
          <cell r="J202">
            <v>-153.03236000000001</v>
          </cell>
        </row>
        <row r="203">
          <cell r="J203">
            <v>-153.66878</v>
          </cell>
        </row>
        <row r="204">
          <cell r="J204">
            <v>-154.30498999999998</v>
          </cell>
        </row>
        <row r="205">
          <cell r="J205">
            <v>-154.94141000000002</v>
          </cell>
        </row>
        <row r="206">
          <cell r="J206">
            <v>-155.57762</v>
          </cell>
        </row>
        <row r="207">
          <cell r="J207">
            <v>-156.21404000000001</v>
          </cell>
        </row>
        <row r="208">
          <cell r="J208">
            <v>-156.85037</v>
          </cell>
        </row>
        <row r="209">
          <cell r="J209">
            <v>-157.48679000000001</v>
          </cell>
        </row>
        <row r="210">
          <cell r="J210">
            <v>-158.12322</v>
          </cell>
        </row>
        <row r="211">
          <cell r="J211">
            <v>-158.75933999999998</v>
          </cell>
        </row>
        <row r="212">
          <cell r="J212">
            <v>-159.39567</v>
          </cell>
        </row>
        <row r="213">
          <cell r="J213">
            <v>-160.03190000000001</v>
          </cell>
        </row>
        <row r="214">
          <cell r="J214">
            <v>-160.66834</v>
          </cell>
        </row>
        <row r="215">
          <cell r="J215">
            <v>-161.30466999999999</v>
          </cell>
        </row>
        <row r="216">
          <cell r="J216">
            <v>-161.94111000000001</v>
          </cell>
        </row>
        <row r="217">
          <cell r="J217">
            <v>-162.57735000000002</v>
          </cell>
        </row>
        <row r="218">
          <cell r="J218">
            <v>-163.21378999999999</v>
          </cell>
        </row>
        <row r="219">
          <cell r="J219">
            <v>-163.85003</v>
          </cell>
        </row>
        <row r="220">
          <cell r="J220">
            <v>-164.48636999999999</v>
          </cell>
        </row>
        <row r="221">
          <cell r="J221">
            <v>-165.12281999999999</v>
          </cell>
        </row>
        <row r="222">
          <cell r="J222">
            <v>-165.75916000000001</v>
          </cell>
        </row>
        <row r="223">
          <cell r="J223">
            <v>-166.39561</v>
          </cell>
        </row>
        <row r="224">
          <cell r="J224">
            <v>-167.03195999999997</v>
          </cell>
        </row>
        <row r="225">
          <cell r="J225">
            <v>-167.66841999999997</v>
          </cell>
        </row>
        <row r="226">
          <cell r="J226">
            <v>-168.30466999999999</v>
          </cell>
        </row>
        <row r="227">
          <cell r="J227">
            <v>-168.94093000000001</v>
          </cell>
        </row>
        <row r="228">
          <cell r="J228">
            <v>-169.57729</v>
          </cell>
        </row>
        <row r="229">
          <cell r="J229">
            <v>-170.21375</v>
          </cell>
        </row>
        <row r="230">
          <cell r="J230">
            <v>-170.85001</v>
          </cell>
        </row>
        <row r="231">
          <cell r="J231">
            <v>-171.48647</v>
          </cell>
        </row>
        <row r="232">
          <cell r="J232">
            <v>-172.12294</v>
          </cell>
        </row>
        <row r="233">
          <cell r="J233">
            <v>-172.75919999999999</v>
          </cell>
        </row>
        <row r="234">
          <cell r="J234">
            <v>-173.39556999999996</v>
          </cell>
        </row>
        <row r="235">
          <cell r="J235">
            <v>-174.03203999999999</v>
          </cell>
        </row>
        <row r="236">
          <cell r="J236">
            <v>-174.66831999999999</v>
          </cell>
        </row>
        <row r="237">
          <cell r="J237">
            <v>-175.30489</v>
          </cell>
        </row>
        <row r="238">
          <cell r="J238">
            <v>-175.94107000000002</v>
          </cell>
        </row>
        <row r="239">
          <cell r="J239">
            <v>-176.57754999999997</v>
          </cell>
        </row>
        <row r="240">
          <cell r="J240">
            <v>-177.21382</v>
          </cell>
        </row>
        <row r="241">
          <cell r="J241">
            <v>-177.85040999999998</v>
          </cell>
        </row>
        <row r="242">
          <cell r="J242">
            <v>-178.48668999999998</v>
          </cell>
        </row>
        <row r="243">
          <cell r="J243">
            <v>-179.12317999999999</v>
          </cell>
        </row>
        <row r="244">
          <cell r="J244">
            <v>-179.75945999999999</v>
          </cell>
        </row>
        <row r="245">
          <cell r="J245">
            <v>-180.39595</v>
          </cell>
        </row>
        <row r="246">
          <cell r="J246">
            <v>-181.03224</v>
          </cell>
        </row>
        <row r="247">
          <cell r="J247">
            <v>-181.66892999999999</v>
          </cell>
        </row>
        <row r="248">
          <cell r="J248">
            <v>-182.30522999999999</v>
          </cell>
        </row>
        <row r="249">
          <cell r="J249">
            <v>-182.94139000000001</v>
          </cell>
        </row>
        <row r="250">
          <cell r="J250">
            <v>-183.57503</v>
          </cell>
        </row>
        <row r="251">
          <cell r="J251">
            <v>-184.20868000000002</v>
          </cell>
        </row>
        <row r="252">
          <cell r="J252">
            <v>-184.84242</v>
          </cell>
        </row>
        <row r="253">
          <cell r="J253">
            <v>-185.47606999999999</v>
          </cell>
        </row>
        <row r="254">
          <cell r="J254">
            <v>-186.10971999999998</v>
          </cell>
        </row>
        <row r="255">
          <cell r="J255">
            <v>-186.74347</v>
          </cell>
        </row>
        <row r="256">
          <cell r="J256">
            <v>-187.37702999999999</v>
          </cell>
        </row>
        <row r="257">
          <cell r="J257">
            <v>-188.01078000000001</v>
          </cell>
        </row>
        <row r="258">
          <cell r="J258">
            <v>-188.64454000000001</v>
          </cell>
        </row>
        <row r="259">
          <cell r="J259">
            <v>-189.2782</v>
          </cell>
        </row>
        <row r="260">
          <cell r="J260">
            <v>-189.91195999999999</v>
          </cell>
        </row>
        <row r="261">
          <cell r="J261">
            <v>-190.54561999999999</v>
          </cell>
        </row>
        <row r="262">
          <cell r="J262">
            <v>-191.17928000000001</v>
          </cell>
        </row>
        <row r="263">
          <cell r="J263">
            <v>-191.81295</v>
          </cell>
        </row>
        <row r="264">
          <cell r="J264">
            <v>-192.44672</v>
          </cell>
        </row>
        <row r="265">
          <cell r="J265">
            <v>-193.08028999999999</v>
          </cell>
        </row>
        <row r="266">
          <cell r="J266">
            <v>-193.71406000000002</v>
          </cell>
        </row>
        <row r="267">
          <cell r="J267">
            <v>-194.34772999999998</v>
          </cell>
        </row>
        <row r="268">
          <cell r="J268">
            <v>-194.98151000000004</v>
          </cell>
        </row>
        <row r="269">
          <cell r="J269">
            <v>-195.61517999999998</v>
          </cell>
        </row>
        <row r="270">
          <cell r="J270">
            <v>-196.24886000000001</v>
          </cell>
        </row>
        <row r="271">
          <cell r="J271">
            <v>-196.88254000000001</v>
          </cell>
        </row>
        <row r="272">
          <cell r="J272">
            <v>-197.51632999999998</v>
          </cell>
        </row>
        <row r="273">
          <cell r="J273">
            <v>-198.14991000000001</v>
          </cell>
        </row>
        <row r="274">
          <cell r="J274">
            <v>-198.78370000000001</v>
          </cell>
        </row>
        <row r="275">
          <cell r="J275">
            <v>-199.41748999999999</v>
          </cell>
        </row>
        <row r="276">
          <cell r="J276">
            <v>-200.05117999999999</v>
          </cell>
        </row>
        <row r="277">
          <cell r="J277">
            <v>-200.68487000000002</v>
          </cell>
        </row>
        <row r="278">
          <cell r="J278">
            <v>-201.31865999999997</v>
          </cell>
        </row>
        <row r="279">
          <cell r="J279">
            <v>-201.95236000000003</v>
          </cell>
        </row>
        <row r="280">
          <cell r="J280">
            <v>-202.58616000000001</v>
          </cell>
        </row>
        <row r="281">
          <cell r="J281">
            <v>-203.21985000000001</v>
          </cell>
        </row>
        <row r="282">
          <cell r="J282">
            <v>-203.85366000000002</v>
          </cell>
        </row>
        <row r="283">
          <cell r="J283">
            <v>-204.48726000000002</v>
          </cell>
        </row>
        <row r="284">
          <cell r="J284">
            <v>-205.12106</v>
          </cell>
        </row>
        <row r="285">
          <cell r="J285">
            <v>-205.75467000000003</v>
          </cell>
        </row>
        <row r="286">
          <cell r="J286">
            <v>-206.38847999999999</v>
          </cell>
        </row>
        <row r="287">
          <cell r="J287">
            <v>-207.02219000000002</v>
          </cell>
        </row>
        <row r="288">
          <cell r="J288">
            <v>-207.65600000000001</v>
          </cell>
        </row>
        <row r="289">
          <cell r="J289">
            <v>-208.28971000000001</v>
          </cell>
        </row>
        <row r="290">
          <cell r="J290">
            <v>-208.92343</v>
          </cell>
        </row>
        <row r="291">
          <cell r="J291">
            <v>-209.55714999999998</v>
          </cell>
        </row>
        <row r="292">
          <cell r="J292">
            <v>-210.19086999999999</v>
          </cell>
        </row>
        <row r="293">
          <cell r="J293">
            <v>-210.82469000000003</v>
          </cell>
        </row>
        <row r="294">
          <cell r="J294">
            <v>-211.45850999999999</v>
          </cell>
        </row>
        <row r="295">
          <cell r="J295">
            <v>-212.09233999999998</v>
          </cell>
        </row>
        <row r="296">
          <cell r="J296">
            <v>-212.72606000000002</v>
          </cell>
        </row>
        <row r="297">
          <cell r="J297">
            <v>-213.35979000000003</v>
          </cell>
        </row>
        <row r="298">
          <cell r="J298">
            <v>-213.99361999999996</v>
          </cell>
        </row>
        <row r="299">
          <cell r="J299">
            <v>-214.62736000000001</v>
          </cell>
        </row>
        <row r="300">
          <cell r="J300">
            <v>-215.26119</v>
          </cell>
        </row>
        <row r="301">
          <cell r="J301">
            <v>-215.89502999999996</v>
          </cell>
        </row>
        <row r="302">
          <cell r="J302">
            <v>-216.52866</v>
          </cell>
        </row>
        <row r="303">
          <cell r="J303">
            <v>-217.16239999999999</v>
          </cell>
        </row>
        <row r="304">
          <cell r="J304">
            <v>-217.79624000000001</v>
          </cell>
        </row>
        <row r="305">
          <cell r="J305">
            <v>-218.42999000000003</v>
          </cell>
        </row>
        <row r="306">
          <cell r="J306">
            <v>-219.06383</v>
          </cell>
        </row>
        <row r="307">
          <cell r="J307">
            <v>-219.69758000000002</v>
          </cell>
        </row>
        <row r="308">
          <cell r="J308">
            <v>-220.33143000000001</v>
          </cell>
        </row>
        <row r="309">
          <cell r="J309">
            <v>-220.96518000000003</v>
          </cell>
        </row>
        <row r="310">
          <cell r="J310">
            <v>-221.59893</v>
          </cell>
        </row>
        <row r="311">
          <cell r="J311">
            <v>-222.23289</v>
          </cell>
        </row>
        <row r="312">
          <cell r="J312">
            <v>-222.86663999999999</v>
          </cell>
        </row>
        <row r="313">
          <cell r="J313">
            <v>-223.50029999999998</v>
          </cell>
        </row>
        <row r="314">
          <cell r="J314">
            <v>-224.13406000000001</v>
          </cell>
        </row>
        <row r="315">
          <cell r="J315">
            <v>-224.76782000000003</v>
          </cell>
        </row>
        <row r="316">
          <cell r="J316">
            <v>-225.40169</v>
          </cell>
        </row>
        <row r="317">
          <cell r="J317">
            <v>-226.03544999999997</v>
          </cell>
        </row>
        <row r="318">
          <cell r="J318">
            <v>-226.66922000000002</v>
          </cell>
        </row>
        <row r="319">
          <cell r="J319">
            <v>-227.30309000000003</v>
          </cell>
        </row>
        <row r="320">
          <cell r="J320">
            <v>-227.93686</v>
          </cell>
        </row>
        <row r="321">
          <cell r="J321">
            <v>-228.57073</v>
          </cell>
        </row>
        <row r="322">
          <cell r="J322">
            <v>-229.20450999999997</v>
          </cell>
        </row>
        <row r="323">
          <cell r="J323">
            <v>-229.83828</v>
          </cell>
        </row>
        <row r="324">
          <cell r="J324">
            <v>-230.47216</v>
          </cell>
        </row>
        <row r="325">
          <cell r="J325">
            <v>-231.10604000000001</v>
          </cell>
        </row>
        <row r="326">
          <cell r="J326">
            <v>-231.73982000000001</v>
          </cell>
        </row>
        <row r="327">
          <cell r="J327">
            <v>-232.37370999999999</v>
          </cell>
        </row>
        <row r="328">
          <cell r="J328">
            <v>-233.00749000000002</v>
          </cell>
        </row>
        <row r="329">
          <cell r="J329">
            <v>-233.64138</v>
          </cell>
        </row>
        <row r="330">
          <cell r="J330">
            <v>-234.27506999999997</v>
          </cell>
        </row>
        <row r="331">
          <cell r="J331">
            <v>-234.90895999999998</v>
          </cell>
        </row>
        <row r="332">
          <cell r="J332">
            <v>-235.54286000000002</v>
          </cell>
        </row>
        <row r="333">
          <cell r="J333">
            <v>-236.17654999999996</v>
          </cell>
        </row>
        <row r="334">
          <cell r="J334">
            <v>-236.81045</v>
          </cell>
        </row>
        <row r="335">
          <cell r="J335">
            <v>-237.44424999999998</v>
          </cell>
        </row>
        <row r="336">
          <cell r="J336">
            <v>-238.07825</v>
          </cell>
        </row>
        <row r="337">
          <cell r="J337">
            <v>-238.71215000000001</v>
          </cell>
        </row>
        <row r="338">
          <cell r="J338">
            <v>-239.34584999999998</v>
          </cell>
        </row>
        <row r="339">
          <cell r="J339">
            <v>-239.97965999999997</v>
          </cell>
        </row>
        <row r="340">
          <cell r="J340">
            <v>-240.61357000000001</v>
          </cell>
        </row>
        <row r="341">
          <cell r="J341">
            <v>-241.24737999999999</v>
          </cell>
        </row>
        <row r="342">
          <cell r="J342">
            <v>-241.88129000000001</v>
          </cell>
        </row>
        <row r="343">
          <cell r="J343">
            <v>-242.51510000000002</v>
          </cell>
        </row>
        <row r="344">
          <cell r="J344">
            <v>-243.14901999999995</v>
          </cell>
        </row>
        <row r="345">
          <cell r="J345">
            <v>-243.78283000000002</v>
          </cell>
        </row>
        <row r="346">
          <cell r="J346">
            <v>-244.41665</v>
          </cell>
        </row>
        <row r="347">
          <cell r="J347">
            <v>-245.05057000000002</v>
          </cell>
        </row>
        <row r="348">
          <cell r="J348">
            <v>-245.68450000000001</v>
          </cell>
        </row>
        <row r="349">
          <cell r="J349">
            <v>-246.31832</v>
          </cell>
        </row>
        <row r="350">
          <cell r="J350">
            <v>-246.95214999999999</v>
          </cell>
        </row>
        <row r="351">
          <cell r="J351">
            <v>-247.58587</v>
          </cell>
        </row>
        <row r="352">
          <cell r="J352">
            <v>-248.21989999999997</v>
          </cell>
        </row>
        <row r="353">
          <cell r="J353">
            <v>-248.85383999999999</v>
          </cell>
        </row>
        <row r="354">
          <cell r="J354">
            <v>-249.48766999999998</v>
          </cell>
        </row>
        <row r="355">
          <cell r="J355">
            <v>-250.12160000000003</v>
          </cell>
        </row>
        <row r="356">
          <cell r="J356">
            <v>-250.75543999999999</v>
          </cell>
        </row>
        <row r="357">
          <cell r="J357">
            <v>-251.38927999999999</v>
          </cell>
        </row>
        <row r="358">
          <cell r="J358">
            <v>-252.02312000000001</v>
          </cell>
        </row>
        <row r="359">
          <cell r="J359">
            <v>-252.65706</v>
          </cell>
        </row>
        <row r="360">
          <cell r="J360">
            <v>-253.29091</v>
          </cell>
        </row>
        <row r="361">
          <cell r="J361">
            <v>-253.92496</v>
          </cell>
        </row>
        <row r="362">
          <cell r="J362">
            <v>-254.55869999999999</v>
          </cell>
        </row>
        <row r="363">
          <cell r="J363">
            <v>-255.19265000000001</v>
          </cell>
        </row>
        <row r="364">
          <cell r="J364">
            <v>-255.82660999999999</v>
          </cell>
        </row>
        <row r="365">
          <cell r="J365">
            <v>-256.46055999999999</v>
          </cell>
        </row>
        <row r="366">
          <cell r="J366">
            <v>-257.09442000000001</v>
          </cell>
        </row>
        <row r="367">
          <cell r="J367">
            <v>-257.72826999999995</v>
          </cell>
        </row>
        <row r="368">
          <cell r="J368">
            <v>-258.36222999999995</v>
          </cell>
        </row>
        <row r="369">
          <cell r="J369">
            <v>-258.99608999999998</v>
          </cell>
        </row>
        <row r="370">
          <cell r="J370">
            <v>-259.63006000000001</v>
          </cell>
        </row>
        <row r="371">
          <cell r="J371">
            <v>-260.26402000000002</v>
          </cell>
        </row>
        <row r="372">
          <cell r="J372">
            <v>-260.89789000000002</v>
          </cell>
        </row>
        <row r="373">
          <cell r="J373">
            <v>-261.53165999999999</v>
          </cell>
        </row>
        <row r="374">
          <cell r="J374">
            <v>-262.16562999999996</v>
          </cell>
        </row>
        <row r="375">
          <cell r="J375">
            <v>-262.79865999999998</v>
          </cell>
        </row>
        <row r="376">
          <cell r="J376">
            <v>-263.43120999999996</v>
          </cell>
        </row>
        <row r="377">
          <cell r="J377">
            <v>-264.06367</v>
          </cell>
        </row>
        <row r="378">
          <cell r="J378">
            <v>-264.69632999999999</v>
          </cell>
        </row>
        <row r="379">
          <cell r="J379">
            <v>-265.32879000000003</v>
          </cell>
        </row>
        <row r="380">
          <cell r="J380">
            <v>-265.96125000000001</v>
          </cell>
        </row>
        <row r="381">
          <cell r="J381">
            <v>-266.59381999999999</v>
          </cell>
        </row>
        <row r="382">
          <cell r="J382">
            <v>-267.22638000000001</v>
          </cell>
        </row>
        <row r="383">
          <cell r="J383">
            <v>-267.85884999999996</v>
          </cell>
        </row>
        <row r="384">
          <cell r="J384">
            <v>-268.49151999999998</v>
          </cell>
        </row>
        <row r="385">
          <cell r="J385">
            <v>-269.12409000000002</v>
          </cell>
        </row>
        <row r="386">
          <cell r="J386">
            <v>-269.75666000000001</v>
          </cell>
        </row>
        <row r="387">
          <cell r="J387">
            <v>-270.38924000000003</v>
          </cell>
        </row>
        <row r="388">
          <cell r="J388">
            <v>-271.02181999999999</v>
          </cell>
        </row>
        <row r="389">
          <cell r="J389">
            <v>-271.65438999999998</v>
          </cell>
        </row>
        <row r="390">
          <cell r="J390">
            <v>-272.28688</v>
          </cell>
        </row>
        <row r="391">
          <cell r="J391">
            <v>-272.91955999999999</v>
          </cell>
        </row>
        <row r="392">
          <cell r="J392">
            <v>-273.55204000000003</v>
          </cell>
        </row>
        <row r="393">
          <cell r="J393">
            <v>-274.18463000000003</v>
          </cell>
        </row>
        <row r="394">
          <cell r="J394">
            <v>-274.81721999999996</v>
          </cell>
        </row>
        <row r="395">
          <cell r="J395">
            <v>-275.44961000000001</v>
          </cell>
        </row>
        <row r="396">
          <cell r="J396">
            <v>-276.08240000000001</v>
          </cell>
        </row>
        <row r="397">
          <cell r="J397">
            <v>-276.71488999999997</v>
          </cell>
        </row>
        <row r="398">
          <cell r="J398">
            <v>-277.34748999999999</v>
          </cell>
        </row>
        <row r="399">
          <cell r="J399">
            <v>-277.98008000000004</v>
          </cell>
        </row>
        <row r="400">
          <cell r="J400">
            <v>-278.61268000000001</v>
          </cell>
        </row>
        <row r="401">
          <cell r="J401">
            <v>-279.24527999999998</v>
          </cell>
        </row>
        <row r="402">
          <cell r="J402">
            <v>-279.87788999999998</v>
          </cell>
        </row>
        <row r="403">
          <cell r="J403">
            <v>-280.51038999999997</v>
          </cell>
        </row>
        <row r="404">
          <cell r="J404">
            <v>-281.14300000000003</v>
          </cell>
        </row>
        <row r="405">
          <cell r="J405">
            <v>-281.77561000000003</v>
          </cell>
        </row>
        <row r="406">
          <cell r="J406">
            <v>-282.40821999999997</v>
          </cell>
        </row>
        <row r="407">
          <cell r="J407">
            <v>-283.04073</v>
          </cell>
        </row>
        <row r="408">
          <cell r="J408">
            <v>-283.67334</v>
          </cell>
        </row>
        <row r="409">
          <cell r="J409">
            <v>-284.30606</v>
          </cell>
        </row>
        <row r="410">
          <cell r="J410">
            <v>-284.93856999999997</v>
          </cell>
        </row>
        <row r="411">
          <cell r="J411">
            <v>-285.57119</v>
          </cell>
        </row>
        <row r="412">
          <cell r="J412">
            <v>-286.20391000000001</v>
          </cell>
        </row>
        <row r="413">
          <cell r="J413">
            <v>-286.83643999999998</v>
          </cell>
        </row>
        <row r="414">
          <cell r="J414">
            <v>-287.46905999999996</v>
          </cell>
        </row>
        <row r="415">
          <cell r="J415">
            <v>-288.10168999999996</v>
          </cell>
        </row>
        <row r="416">
          <cell r="J416">
            <v>-288.73432000000003</v>
          </cell>
        </row>
        <row r="417">
          <cell r="J417">
            <v>-289.36675000000002</v>
          </cell>
        </row>
        <row r="418">
          <cell r="J418">
            <v>-289.99948000000001</v>
          </cell>
        </row>
        <row r="419">
          <cell r="J419">
            <v>-290.63211000000001</v>
          </cell>
        </row>
        <row r="420">
          <cell r="J420">
            <v>-291.26474999999999</v>
          </cell>
        </row>
        <row r="421">
          <cell r="J421">
            <v>-291.89738999999997</v>
          </cell>
        </row>
        <row r="422">
          <cell r="J422">
            <v>-292.53003000000001</v>
          </cell>
        </row>
        <row r="423">
          <cell r="J423">
            <v>-293.16266999999999</v>
          </cell>
        </row>
        <row r="424">
          <cell r="J424">
            <v>-293.79521</v>
          </cell>
        </row>
        <row r="425">
          <cell r="J425">
            <v>-294.42795000000001</v>
          </cell>
        </row>
        <row r="426">
          <cell r="J426">
            <v>-295.06060000000002</v>
          </cell>
        </row>
        <row r="427">
          <cell r="J427">
            <v>-295.69325000000003</v>
          </cell>
        </row>
        <row r="428">
          <cell r="J428">
            <v>-296.32589999999999</v>
          </cell>
        </row>
        <row r="429">
          <cell r="J429">
            <v>-296.95845000000003</v>
          </cell>
        </row>
        <row r="430">
          <cell r="J430">
            <v>-297.59111000000001</v>
          </cell>
        </row>
        <row r="431">
          <cell r="J431">
            <v>-298.22386</v>
          </cell>
        </row>
        <row r="432">
          <cell r="J432">
            <v>-298.85642000000001</v>
          </cell>
        </row>
        <row r="433">
          <cell r="J433">
            <v>-299.48908000000006</v>
          </cell>
        </row>
        <row r="434">
          <cell r="J434">
            <v>-300.12174000000005</v>
          </cell>
        </row>
        <row r="435">
          <cell r="J435">
            <v>-300.75439999999998</v>
          </cell>
        </row>
        <row r="436">
          <cell r="J436">
            <v>-301.38697000000002</v>
          </cell>
        </row>
        <row r="437">
          <cell r="J437">
            <v>-302.01974000000001</v>
          </cell>
        </row>
        <row r="438">
          <cell r="J438">
            <v>-302.65239999999994</v>
          </cell>
        </row>
        <row r="439">
          <cell r="J439">
            <v>-303.28507000000002</v>
          </cell>
        </row>
        <row r="440">
          <cell r="J440">
            <v>-303.91590000000002</v>
          </cell>
        </row>
        <row r="441">
          <cell r="J441">
            <v>-304.54616999999996</v>
          </cell>
        </row>
        <row r="442">
          <cell r="J442">
            <v>-305.17644999999999</v>
          </cell>
        </row>
        <row r="443">
          <cell r="J443">
            <v>-305.80671999999998</v>
          </cell>
        </row>
        <row r="444">
          <cell r="J444">
            <v>-306.43700000000001</v>
          </cell>
        </row>
        <row r="445">
          <cell r="J445">
            <v>-307.06718999999998</v>
          </cell>
        </row>
        <row r="446">
          <cell r="J446">
            <v>-307.69746999999995</v>
          </cell>
        </row>
        <row r="447">
          <cell r="J447">
            <v>-308.32776000000001</v>
          </cell>
        </row>
        <row r="448">
          <cell r="J448">
            <v>-308.95804000000004</v>
          </cell>
        </row>
        <row r="449">
          <cell r="J449">
            <v>-309.58823000000001</v>
          </cell>
        </row>
        <row r="450">
          <cell r="J450">
            <v>-310.21852999999999</v>
          </cell>
        </row>
        <row r="451">
          <cell r="J451">
            <v>-310.84890000000001</v>
          </cell>
        </row>
        <row r="452">
          <cell r="J452">
            <v>-311.47919999999999</v>
          </cell>
        </row>
        <row r="453">
          <cell r="J453">
            <v>-312.10930000000002</v>
          </cell>
        </row>
        <row r="454">
          <cell r="J454">
            <v>-312.7396</v>
          </cell>
        </row>
        <row r="455">
          <cell r="J455">
            <v>-313.36990000000003</v>
          </cell>
        </row>
        <row r="456">
          <cell r="J456">
            <v>-314.00020000000001</v>
          </cell>
        </row>
        <row r="457">
          <cell r="J457">
            <v>-314.63060000000002</v>
          </cell>
        </row>
        <row r="458">
          <cell r="J458">
            <v>-315.26099999999997</v>
          </cell>
        </row>
        <row r="459">
          <cell r="J459">
            <v>-315.89120000000003</v>
          </cell>
        </row>
        <row r="460">
          <cell r="J460">
            <v>-316.5215</v>
          </cell>
        </row>
        <row r="461">
          <cell r="J461">
            <v>-317.15170000000001</v>
          </cell>
        </row>
        <row r="462">
          <cell r="J462">
            <v>-317.78210000000001</v>
          </cell>
        </row>
        <row r="463">
          <cell r="J463">
            <v>-318.41239999999999</v>
          </cell>
        </row>
        <row r="464">
          <cell r="J464">
            <v>-319.04259999999999</v>
          </cell>
        </row>
        <row r="465">
          <cell r="J465">
            <v>-319.67290000000003</v>
          </cell>
        </row>
        <row r="466">
          <cell r="J466">
            <v>-320.30330000000004</v>
          </cell>
        </row>
        <row r="467">
          <cell r="J467">
            <v>-320.93260000000004</v>
          </cell>
        </row>
        <row r="468">
          <cell r="J468">
            <v>-321.56060000000002</v>
          </cell>
        </row>
        <row r="469">
          <cell r="J469">
            <v>-322.18889999999999</v>
          </cell>
        </row>
        <row r="470">
          <cell r="J470">
            <v>-322.81720000000001</v>
          </cell>
        </row>
        <row r="471">
          <cell r="J471">
            <v>-323.44540000000001</v>
          </cell>
        </row>
        <row r="472">
          <cell r="J472">
            <v>-324.0736</v>
          </cell>
        </row>
        <row r="473">
          <cell r="J473">
            <v>-324.70190000000002</v>
          </cell>
        </row>
        <row r="474">
          <cell r="J474">
            <v>-325.33010000000002</v>
          </cell>
        </row>
        <row r="475">
          <cell r="J475">
            <v>-325.9581</v>
          </cell>
        </row>
        <row r="476">
          <cell r="J476">
            <v>-326.5865</v>
          </cell>
        </row>
        <row r="477">
          <cell r="J477">
            <v>-327.21479999999997</v>
          </cell>
        </row>
        <row r="478">
          <cell r="J478">
            <v>-327.84309999999999</v>
          </cell>
        </row>
        <row r="479">
          <cell r="J479">
            <v>-328.47120000000001</v>
          </cell>
        </row>
        <row r="480">
          <cell r="J480">
            <v>-329.09949999999998</v>
          </cell>
        </row>
        <row r="481">
          <cell r="J481">
            <v>-329.72769999999997</v>
          </cell>
        </row>
        <row r="482">
          <cell r="J482">
            <v>-330.35590000000002</v>
          </cell>
        </row>
        <row r="483">
          <cell r="J483">
            <v>-330.98420000000004</v>
          </cell>
        </row>
        <row r="484">
          <cell r="J484">
            <v>-331.61250000000001</v>
          </cell>
        </row>
        <row r="485">
          <cell r="J485">
            <v>-332.2407</v>
          </cell>
        </row>
        <row r="486">
          <cell r="J486">
            <v>-332.86900000000003</v>
          </cell>
        </row>
        <row r="487">
          <cell r="J487">
            <v>-333.4973</v>
          </cell>
        </row>
        <row r="488">
          <cell r="J488">
            <v>-334.12550000000005</v>
          </cell>
        </row>
        <row r="489">
          <cell r="J489">
            <v>-334.75370000000004</v>
          </cell>
        </row>
        <row r="490">
          <cell r="J490">
            <v>-335.38200000000001</v>
          </cell>
        </row>
        <row r="491">
          <cell r="J491">
            <v>-336.01029999999997</v>
          </cell>
        </row>
        <row r="492">
          <cell r="J492">
            <v>-336.63850000000002</v>
          </cell>
        </row>
        <row r="493">
          <cell r="J493">
            <v>-337.26680000000005</v>
          </cell>
        </row>
        <row r="494">
          <cell r="J494">
            <v>-337.89520000000005</v>
          </cell>
        </row>
        <row r="495">
          <cell r="J495">
            <v>-338.52339999999998</v>
          </cell>
        </row>
        <row r="496">
          <cell r="J496">
            <v>-339.1515</v>
          </cell>
        </row>
        <row r="497">
          <cell r="J497">
            <v>-339.77910000000003</v>
          </cell>
        </row>
        <row r="498">
          <cell r="J498">
            <v>-340.40639999999996</v>
          </cell>
        </row>
        <row r="499">
          <cell r="J499">
            <v>-341.0335</v>
          </cell>
        </row>
        <row r="500">
          <cell r="J500">
            <v>-341.66070000000002</v>
          </cell>
        </row>
        <row r="501">
          <cell r="J501">
            <v>-342.28789999999998</v>
          </cell>
        </row>
        <row r="502">
          <cell r="J502">
            <v>-342.91500000000008</v>
          </cell>
        </row>
        <row r="503">
          <cell r="J503">
            <v>-343.54229999999995</v>
          </cell>
        </row>
        <row r="504">
          <cell r="J504">
            <v>-344.16949999999997</v>
          </cell>
        </row>
        <row r="505">
          <cell r="J505">
            <v>-344.79660000000001</v>
          </cell>
        </row>
        <row r="506">
          <cell r="J506">
            <v>-345.42309999999998</v>
          </cell>
        </row>
        <row r="507">
          <cell r="J507">
            <v>-346.04930000000002</v>
          </cell>
        </row>
        <row r="508">
          <cell r="J508">
            <v>-346.67570000000001</v>
          </cell>
        </row>
        <row r="509">
          <cell r="J509">
            <v>-347.3021</v>
          </cell>
        </row>
        <row r="510">
          <cell r="J510">
            <v>-347.92849999999999</v>
          </cell>
        </row>
        <row r="511">
          <cell r="J511">
            <v>-348.55469999999997</v>
          </cell>
        </row>
        <row r="512">
          <cell r="J512">
            <v>-349.18110000000001</v>
          </cell>
        </row>
        <row r="513">
          <cell r="J513">
            <v>-349.80740000000003</v>
          </cell>
        </row>
        <row r="514">
          <cell r="J514">
            <v>-350.43380000000002</v>
          </cell>
        </row>
        <row r="515">
          <cell r="J515">
            <v>-351.06009999999998</v>
          </cell>
        </row>
        <row r="516">
          <cell r="J516">
            <v>-351.68639999999999</v>
          </cell>
        </row>
        <row r="517">
          <cell r="J517">
            <v>-352.31279999999998</v>
          </cell>
        </row>
        <row r="518">
          <cell r="J518">
            <v>-352.9391</v>
          </cell>
        </row>
        <row r="519">
          <cell r="J519">
            <v>-353.56549999999999</v>
          </cell>
        </row>
        <row r="520">
          <cell r="J520">
            <v>-354.19169999999997</v>
          </cell>
        </row>
        <row r="521">
          <cell r="J521">
            <v>-354.81820000000005</v>
          </cell>
        </row>
        <row r="522">
          <cell r="J522">
            <v>-355.44449999999995</v>
          </cell>
        </row>
        <row r="523">
          <cell r="J523">
            <v>-356.07100000000003</v>
          </cell>
        </row>
        <row r="524">
          <cell r="J524">
            <v>-356.69730000000004</v>
          </cell>
        </row>
        <row r="525">
          <cell r="J525">
            <v>-357.32350000000002</v>
          </cell>
        </row>
        <row r="526">
          <cell r="J526">
            <v>-357.95</v>
          </cell>
        </row>
        <row r="527">
          <cell r="J527">
            <v>-358.5763</v>
          </cell>
        </row>
        <row r="528">
          <cell r="J528">
            <v>-359.20269999999999</v>
          </cell>
        </row>
        <row r="529">
          <cell r="J529">
            <v>-359.82899999999995</v>
          </cell>
        </row>
        <row r="530">
          <cell r="J530">
            <v>-360.45540000000005</v>
          </cell>
        </row>
        <row r="531">
          <cell r="J531">
            <v>-361.08179999999999</v>
          </cell>
        </row>
        <row r="532">
          <cell r="J532">
            <v>-361.70820000000003</v>
          </cell>
        </row>
        <row r="533">
          <cell r="J533">
            <v>-362.33460000000002</v>
          </cell>
        </row>
        <row r="534">
          <cell r="J534">
            <v>-362.96120000000002</v>
          </cell>
        </row>
        <row r="535">
          <cell r="J535">
            <v>-363.58729999999997</v>
          </cell>
        </row>
        <row r="536">
          <cell r="J536">
            <v>-364.21369999999996</v>
          </cell>
        </row>
        <row r="537">
          <cell r="J537">
            <v>-364.84010000000001</v>
          </cell>
        </row>
        <row r="538">
          <cell r="J538">
            <v>-365.46660000000003</v>
          </cell>
        </row>
        <row r="539">
          <cell r="J539">
            <v>-366.09289999999999</v>
          </cell>
        </row>
        <row r="540">
          <cell r="J540">
            <v>-366.71930000000003</v>
          </cell>
        </row>
        <row r="541">
          <cell r="J541">
            <v>-367.34580000000005</v>
          </cell>
        </row>
        <row r="542">
          <cell r="J542">
            <v>-367.97200000000004</v>
          </cell>
        </row>
        <row r="543">
          <cell r="J543">
            <v>-368.59839999999997</v>
          </cell>
        </row>
        <row r="544">
          <cell r="J544">
            <v>-369.22489999999999</v>
          </cell>
        </row>
        <row r="545">
          <cell r="J545">
            <v>-369.85110000000003</v>
          </cell>
        </row>
        <row r="546">
          <cell r="J546">
            <v>-370.4776</v>
          </cell>
        </row>
        <row r="547">
          <cell r="J547">
            <v>-371.096</v>
          </cell>
        </row>
        <row r="548">
          <cell r="J548">
            <v>-371.71129999999999</v>
          </cell>
        </row>
        <row r="549">
          <cell r="J549">
            <v>-372.32679999999999</v>
          </cell>
        </row>
        <row r="550">
          <cell r="J550">
            <v>-372.94209999999998</v>
          </cell>
        </row>
        <row r="551">
          <cell r="J551">
            <v>-373.55740000000003</v>
          </cell>
        </row>
        <row r="552">
          <cell r="J552">
            <v>-374.17290000000003</v>
          </cell>
        </row>
        <row r="553">
          <cell r="J553">
            <v>-374.78819999999996</v>
          </cell>
        </row>
        <row r="554">
          <cell r="J554">
            <v>-375.40359999999998</v>
          </cell>
        </row>
        <row r="555">
          <cell r="J555">
            <v>-376.01890000000003</v>
          </cell>
        </row>
        <row r="556">
          <cell r="J556">
            <v>-376.6343</v>
          </cell>
        </row>
        <row r="557">
          <cell r="J557">
            <v>-377.24950000000001</v>
          </cell>
        </row>
        <row r="558">
          <cell r="J558">
            <v>-377.86500000000001</v>
          </cell>
        </row>
        <row r="559">
          <cell r="J559">
            <v>-378.48040000000003</v>
          </cell>
        </row>
        <row r="560">
          <cell r="J560">
            <v>-379.09559999999999</v>
          </cell>
        </row>
        <row r="561">
          <cell r="J561">
            <v>-379.71100000000001</v>
          </cell>
        </row>
        <row r="562">
          <cell r="J562">
            <v>-380.32650000000001</v>
          </cell>
        </row>
        <row r="563">
          <cell r="J563">
            <v>-380.94200000000001</v>
          </cell>
        </row>
        <row r="564">
          <cell r="J564">
            <v>-381.55720000000002</v>
          </cell>
        </row>
        <row r="565">
          <cell r="J565">
            <v>-382.17259999999999</v>
          </cell>
        </row>
        <row r="566">
          <cell r="J566">
            <v>-382.78799999999995</v>
          </cell>
        </row>
        <row r="567">
          <cell r="J567">
            <v>-383.4033</v>
          </cell>
        </row>
        <row r="568">
          <cell r="J568">
            <v>-384.0188</v>
          </cell>
        </row>
        <row r="569">
          <cell r="J569">
            <v>-384.63420000000002</v>
          </cell>
        </row>
        <row r="570">
          <cell r="J570">
            <v>-385.23899999999998</v>
          </cell>
        </row>
        <row r="571">
          <cell r="J571">
            <v>-385.84280000000001</v>
          </cell>
        </row>
        <row r="572">
          <cell r="J572">
            <v>-386.44669999999996</v>
          </cell>
        </row>
        <row r="573">
          <cell r="J573">
            <v>-387.05069999999995</v>
          </cell>
        </row>
        <row r="574">
          <cell r="J574">
            <v>-387.65459999999996</v>
          </cell>
        </row>
        <row r="575">
          <cell r="J575">
            <v>-388.25840000000005</v>
          </cell>
        </row>
        <row r="576">
          <cell r="J576">
            <v>-388.86240000000004</v>
          </cell>
        </row>
        <row r="577">
          <cell r="J577">
            <v>-389.46629999999999</v>
          </cell>
        </row>
        <row r="578">
          <cell r="J578">
            <v>-390.07030000000003</v>
          </cell>
        </row>
        <row r="579">
          <cell r="J579">
            <v>-390.67430000000002</v>
          </cell>
        </row>
        <row r="580">
          <cell r="J580">
            <v>-391.27819999999997</v>
          </cell>
        </row>
        <row r="581">
          <cell r="J581">
            <v>-391.88210000000004</v>
          </cell>
        </row>
        <row r="582">
          <cell r="J582">
            <v>-392.48610000000002</v>
          </cell>
        </row>
        <row r="583">
          <cell r="J583">
            <v>-393.09009999999995</v>
          </cell>
        </row>
        <row r="584">
          <cell r="J584">
            <v>-393.69400000000002</v>
          </cell>
        </row>
        <row r="585">
          <cell r="J585">
            <v>-394.29799999999994</v>
          </cell>
        </row>
        <row r="586">
          <cell r="J586">
            <v>-394.90180000000004</v>
          </cell>
        </row>
        <row r="587">
          <cell r="J587">
            <v>-395.49209999999994</v>
          </cell>
        </row>
        <row r="588">
          <cell r="J588">
            <v>-396.0582</v>
          </cell>
        </row>
        <row r="589">
          <cell r="J589">
            <v>-396.62419999999997</v>
          </cell>
        </row>
        <row r="590">
          <cell r="J590">
            <v>-397.19030000000004</v>
          </cell>
        </row>
        <row r="591">
          <cell r="J591">
            <v>-397.75650000000002</v>
          </cell>
        </row>
        <row r="592">
          <cell r="J592">
            <v>-398.31889999999993</v>
          </cell>
        </row>
        <row r="593">
          <cell r="J593">
            <v>-398.83299999999997</v>
          </cell>
        </row>
        <row r="594">
          <cell r="J594">
            <v>-399.34710000000007</v>
          </cell>
        </row>
        <row r="595">
          <cell r="J595">
            <v>-399.86120000000005</v>
          </cell>
        </row>
        <row r="596">
          <cell r="J596">
            <v>-400.37520000000001</v>
          </cell>
        </row>
        <row r="597">
          <cell r="J597">
            <v>-400.88929999999999</v>
          </cell>
        </row>
        <row r="598">
          <cell r="J598">
            <v>-401.40350000000001</v>
          </cell>
        </row>
        <row r="599">
          <cell r="J599">
            <v>-401.91740000000004</v>
          </cell>
        </row>
        <row r="600">
          <cell r="J600">
            <v>-402.4316</v>
          </cell>
        </row>
        <row r="601">
          <cell r="J601">
            <v>-402.94569999999999</v>
          </cell>
        </row>
        <row r="602">
          <cell r="J602">
            <v>-403.45979999999997</v>
          </cell>
        </row>
        <row r="603">
          <cell r="J603">
            <v>-403.97389999999996</v>
          </cell>
        </row>
        <row r="604">
          <cell r="J604">
            <v>-404.48810000000003</v>
          </cell>
        </row>
        <row r="605">
          <cell r="J605">
            <v>-405.00179999999995</v>
          </cell>
        </row>
        <row r="606">
          <cell r="J606">
            <v>-405.51550000000003</v>
          </cell>
        </row>
        <row r="607">
          <cell r="J607">
            <v>-406.0292</v>
          </cell>
        </row>
        <row r="608">
          <cell r="J608">
            <v>-406.54309999999998</v>
          </cell>
        </row>
        <row r="609">
          <cell r="J609">
            <v>-407.05679999999995</v>
          </cell>
        </row>
        <row r="610">
          <cell r="J610">
            <v>-407.57050000000004</v>
          </cell>
        </row>
        <row r="611">
          <cell r="J611">
            <v>-408.08430000000004</v>
          </cell>
        </row>
        <row r="612">
          <cell r="J612">
            <v>-408.59799999999996</v>
          </cell>
        </row>
        <row r="613">
          <cell r="J613">
            <v>-409.11170000000004</v>
          </cell>
        </row>
        <row r="614">
          <cell r="J614">
            <v>-409.62560000000002</v>
          </cell>
        </row>
        <row r="615">
          <cell r="J615">
            <v>-410.13920000000002</v>
          </cell>
        </row>
        <row r="616">
          <cell r="J616">
            <v>-410.65309999999999</v>
          </cell>
        </row>
        <row r="617">
          <cell r="J617">
            <v>-411.16719999999998</v>
          </cell>
        </row>
        <row r="618">
          <cell r="J618">
            <v>-411.68010000000004</v>
          </cell>
        </row>
        <row r="619">
          <cell r="J619">
            <v>-412.19410000000005</v>
          </cell>
        </row>
        <row r="620">
          <cell r="J620">
            <v>-412.7079</v>
          </cell>
        </row>
        <row r="621">
          <cell r="J621">
            <v>-413.22189999999995</v>
          </cell>
        </row>
        <row r="622">
          <cell r="J622">
            <v>-413.73569999999995</v>
          </cell>
        </row>
        <row r="623">
          <cell r="J623">
            <v>-414.24959999999999</v>
          </cell>
        </row>
        <row r="624">
          <cell r="J624">
            <v>-414.76349999999996</v>
          </cell>
        </row>
        <row r="625">
          <cell r="J625">
            <v>-415.27729999999997</v>
          </cell>
        </row>
        <row r="626">
          <cell r="J626">
            <v>-415.79020000000003</v>
          </cell>
        </row>
        <row r="627">
          <cell r="J627">
            <v>-416.30419999999998</v>
          </cell>
        </row>
        <row r="628">
          <cell r="J628">
            <v>-416.81799999999998</v>
          </cell>
        </row>
        <row r="629">
          <cell r="J629">
            <v>-417.33199999999999</v>
          </cell>
        </row>
        <row r="630">
          <cell r="J630">
            <v>-417.83170000000001</v>
          </cell>
        </row>
        <row r="631">
          <cell r="J631">
            <v>-418.2747</v>
          </cell>
        </row>
        <row r="632">
          <cell r="J632">
            <v>-418.71769999999998</v>
          </cell>
        </row>
        <row r="633">
          <cell r="J633">
            <v>-419.16070000000002</v>
          </cell>
        </row>
        <row r="634">
          <cell r="J634">
            <v>-419.6037</v>
          </cell>
        </row>
        <row r="635">
          <cell r="J635">
            <v>-420.04679999999996</v>
          </cell>
        </row>
        <row r="636">
          <cell r="J636">
            <v>-420.48969999999997</v>
          </cell>
        </row>
        <row r="637">
          <cell r="J637">
            <v>-420.93269999999995</v>
          </cell>
        </row>
        <row r="638">
          <cell r="J638">
            <v>-421.37469999999996</v>
          </cell>
        </row>
        <row r="639">
          <cell r="J639">
            <v>-421.81180000000001</v>
          </cell>
        </row>
        <row r="640">
          <cell r="J640">
            <v>-422.24869999999999</v>
          </cell>
        </row>
        <row r="641">
          <cell r="J641">
            <v>-422.68580000000003</v>
          </cell>
        </row>
        <row r="642">
          <cell r="J642">
            <v>-423.12279999999998</v>
          </cell>
        </row>
        <row r="643">
          <cell r="J643">
            <v>-423.5598</v>
          </cell>
        </row>
        <row r="644">
          <cell r="J644">
            <v>-423.99700000000001</v>
          </cell>
        </row>
        <row r="645">
          <cell r="J645">
            <v>-424.43389999999999</v>
          </cell>
        </row>
        <row r="646">
          <cell r="J646">
            <v>-424.87049999999999</v>
          </cell>
        </row>
        <row r="647">
          <cell r="J647">
            <v>-425.30670000000003</v>
          </cell>
        </row>
        <row r="648">
          <cell r="J648">
            <v>-425.74279999999999</v>
          </cell>
        </row>
        <row r="649">
          <cell r="J649">
            <v>-426.17700000000002</v>
          </cell>
        </row>
        <row r="650">
          <cell r="J650">
            <v>-426.60600000000005</v>
          </cell>
        </row>
        <row r="651">
          <cell r="J651">
            <v>-427.03269999999998</v>
          </cell>
        </row>
        <row r="652">
          <cell r="J652">
            <v>-427.45929999999998</v>
          </cell>
        </row>
        <row r="653">
          <cell r="J653">
            <v>-427.88399999999996</v>
          </cell>
        </row>
        <row r="654">
          <cell r="J654">
            <v>-428.31050000000005</v>
          </cell>
        </row>
        <row r="655">
          <cell r="J655">
            <v>-428.7373</v>
          </cell>
        </row>
        <row r="656">
          <cell r="J656">
            <v>-429.16379999999998</v>
          </cell>
        </row>
        <row r="657">
          <cell r="J657">
            <v>-429.59049999999996</v>
          </cell>
        </row>
        <row r="658">
          <cell r="J658">
            <v>-430.01519999999994</v>
          </cell>
        </row>
        <row r="659">
          <cell r="J659">
            <v>-430.44170000000003</v>
          </cell>
        </row>
        <row r="660">
          <cell r="J660">
            <v>-430.86840000000001</v>
          </cell>
        </row>
        <row r="661">
          <cell r="J661">
            <v>-431.29499999999996</v>
          </cell>
        </row>
        <row r="662">
          <cell r="J662">
            <v>-431.71969999999999</v>
          </cell>
        </row>
        <row r="663">
          <cell r="J663">
            <v>-432.1463</v>
          </cell>
        </row>
        <row r="664">
          <cell r="J664">
            <v>-432.5729</v>
          </cell>
        </row>
        <row r="665">
          <cell r="J665">
            <v>-432.99970000000002</v>
          </cell>
        </row>
        <row r="666">
          <cell r="J666">
            <v>-433.42630000000003</v>
          </cell>
        </row>
        <row r="667">
          <cell r="J667">
            <v>-433.85090000000002</v>
          </cell>
        </row>
        <row r="668">
          <cell r="J668">
            <v>-434.27749999999997</v>
          </cell>
        </row>
        <row r="669">
          <cell r="J669">
            <v>-434.70419999999996</v>
          </cell>
        </row>
        <row r="670">
          <cell r="J670">
            <v>-435.13069999999999</v>
          </cell>
        </row>
        <row r="671">
          <cell r="J671">
            <v>-435.55250000000001</v>
          </cell>
        </row>
        <row r="672">
          <cell r="J672">
            <v>-435.97320000000002</v>
          </cell>
        </row>
        <row r="673">
          <cell r="J673">
            <v>-436.39390000000003</v>
          </cell>
        </row>
        <row r="674">
          <cell r="J674">
            <v>-436.81569999999999</v>
          </cell>
        </row>
        <row r="675">
          <cell r="J675">
            <v>-437.23739999999998</v>
          </cell>
        </row>
        <row r="676">
          <cell r="J676">
            <v>-437.64280000000002</v>
          </cell>
        </row>
        <row r="677">
          <cell r="J677">
            <v>-438.04700000000003</v>
          </cell>
        </row>
        <row r="678">
          <cell r="J678">
            <v>-438.45100000000002</v>
          </cell>
        </row>
        <row r="679">
          <cell r="J679">
            <v>-438.8562</v>
          </cell>
        </row>
        <row r="680">
          <cell r="J680">
            <v>-439.2604</v>
          </cell>
        </row>
        <row r="681">
          <cell r="J681">
            <v>-439.66319999999996</v>
          </cell>
        </row>
        <row r="682">
          <cell r="J682">
            <v>-440.06759999999997</v>
          </cell>
        </row>
        <row r="683">
          <cell r="J683">
            <v>-440.46999999999997</v>
          </cell>
        </row>
        <row r="684">
          <cell r="J684">
            <v>-440.87430000000001</v>
          </cell>
        </row>
        <row r="685">
          <cell r="J685">
            <v>-441.27650000000006</v>
          </cell>
        </row>
        <row r="686">
          <cell r="J686">
            <v>-441.67969999999997</v>
          </cell>
        </row>
        <row r="687">
          <cell r="J687">
            <v>-442.08280000000002</v>
          </cell>
        </row>
        <row r="688">
          <cell r="J688">
            <v>-442.48599999999999</v>
          </cell>
        </row>
        <row r="689">
          <cell r="J689">
            <v>-442.88909999999998</v>
          </cell>
        </row>
        <row r="690">
          <cell r="J690">
            <v>-443.29230000000001</v>
          </cell>
        </row>
        <row r="691">
          <cell r="J691">
            <v>-443.69639999999998</v>
          </cell>
        </row>
        <row r="692">
          <cell r="J692">
            <v>-444.09950000000003</v>
          </cell>
        </row>
        <row r="693">
          <cell r="J693">
            <v>-444.50279999999998</v>
          </cell>
        </row>
        <row r="694">
          <cell r="J694">
            <v>-444.9058</v>
          </cell>
        </row>
        <row r="695">
          <cell r="J695">
            <v>-445.30759999999998</v>
          </cell>
        </row>
        <row r="696">
          <cell r="J696">
            <v>-445.7072</v>
          </cell>
        </row>
        <row r="697">
          <cell r="J697">
            <v>-446.10579999999999</v>
          </cell>
        </row>
        <row r="698">
          <cell r="J698">
            <v>-446.49799999999999</v>
          </cell>
        </row>
        <row r="699">
          <cell r="J699">
            <v>-446.8802</v>
          </cell>
        </row>
        <row r="700">
          <cell r="J700">
            <v>-447.24279999999999</v>
          </cell>
        </row>
        <row r="701">
          <cell r="J701">
            <v>-447.60549999999995</v>
          </cell>
        </row>
        <row r="702">
          <cell r="J702">
            <v>-447.96710000000002</v>
          </cell>
        </row>
        <row r="703">
          <cell r="J703">
            <v>-448.32959999999997</v>
          </cell>
        </row>
        <row r="704">
          <cell r="J704">
            <v>-448.69219999999996</v>
          </cell>
        </row>
        <row r="705">
          <cell r="J705">
            <v>-449.05469999999997</v>
          </cell>
        </row>
        <row r="706">
          <cell r="J706">
            <v>-449.41829999999993</v>
          </cell>
        </row>
        <row r="707">
          <cell r="J707">
            <v>-449.78</v>
          </cell>
        </row>
        <row r="708">
          <cell r="J708">
            <v>-450.14249999999998</v>
          </cell>
        </row>
        <row r="709">
          <cell r="J709">
            <v>-450.50510000000003</v>
          </cell>
        </row>
        <row r="710">
          <cell r="J710">
            <v>-450.86759999999998</v>
          </cell>
        </row>
        <row r="711">
          <cell r="J711">
            <v>-451.23019999999997</v>
          </cell>
        </row>
        <row r="712">
          <cell r="J712">
            <v>-451.59280000000001</v>
          </cell>
        </row>
        <row r="713">
          <cell r="J713">
            <v>-451.9554</v>
          </cell>
        </row>
        <row r="714">
          <cell r="J714">
            <v>-452.31770000000006</v>
          </cell>
        </row>
        <row r="715">
          <cell r="J715">
            <v>-452.68009999999998</v>
          </cell>
        </row>
        <row r="716">
          <cell r="J716">
            <v>-453.03990000000005</v>
          </cell>
        </row>
        <row r="717">
          <cell r="J717">
            <v>-453.40099999999995</v>
          </cell>
        </row>
        <row r="718">
          <cell r="J718">
            <v>-453.76179999999999</v>
          </cell>
        </row>
        <row r="719">
          <cell r="J719">
            <v>-454.1216</v>
          </cell>
        </row>
        <row r="720">
          <cell r="J720">
            <v>-454.48259999999999</v>
          </cell>
        </row>
        <row r="721">
          <cell r="J721">
            <v>-454.8424</v>
          </cell>
        </row>
        <row r="722">
          <cell r="J722">
            <v>-455.20349999999996</v>
          </cell>
        </row>
        <row r="723">
          <cell r="J723">
            <v>-455.56529999999998</v>
          </cell>
        </row>
        <row r="724">
          <cell r="J724">
            <v>-455.92520000000002</v>
          </cell>
        </row>
        <row r="725">
          <cell r="J725">
            <v>-456.28600000000006</v>
          </cell>
        </row>
        <row r="726">
          <cell r="J726">
            <v>-456.64690000000002</v>
          </cell>
        </row>
        <row r="727">
          <cell r="J727">
            <v>-457.00680000000006</v>
          </cell>
        </row>
        <row r="728">
          <cell r="J728">
            <v>-457.36780000000005</v>
          </cell>
        </row>
        <row r="729">
          <cell r="J729">
            <v>-457.72770000000003</v>
          </cell>
        </row>
        <row r="730">
          <cell r="J730">
            <v>-458.08859999999999</v>
          </cell>
        </row>
        <row r="731">
          <cell r="J731">
            <v>-458.45050000000003</v>
          </cell>
        </row>
        <row r="732">
          <cell r="J732">
            <v>-458.81029999999998</v>
          </cell>
        </row>
        <row r="733">
          <cell r="J733">
            <v>-459.17110000000002</v>
          </cell>
        </row>
        <row r="734">
          <cell r="J734">
            <v>-459.53120000000001</v>
          </cell>
        </row>
        <row r="735">
          <cell r="J735">
            <v>-459.89200000000005</v>
          </cell>
        </row>
        <row r="736">
          <cell r="J736">
            <v>-460.25299999999999</v>
          </cell>
        </row>
        <row r="737">
          <cell r="J737">
            <v>-460.61279999999999</v>
          </cell>
        </row>
        <row r="738">
          <cell r="J738">
            <v>-460.97390000000001</v>
          </cell>
        </row>
        <row r="739">
          <cell r="J739">
            <v>-461.33190000000008</v>
          </cell>
        </row>
        <row r="740">
          <cell r="J740">
            <v>-461.68889999999999</v>
          </cell>
        </row>
        <row r="741">
          <cell r="J741">
            <v>-462.04359999999997</v>
          </cell>
        </row>
        <row r="742">
          <cell r="J742">
            <v>-462.39749999999998</v>
          </cell>
        </row>
        <row r="743">
          <cell r="J743">
            <v>-462.75220000000002</v>
          </cell>
        </row>
        <row r="744">
          <cell r="J744">
            <v>-463.10579999999999</v>
          </cell>
        </row>
        <row r="745">
          <cell r="J745">
            <v>-463.4606</v>
          </cell>
        </row>
        <row r="746">
          <cell r="J746">
            <v>-463.8143</v>
          </cell>
        </row>
        <row r="747">
          <cell r="J747">
            <v>-464.16899999999998</v>
          </cell>
        </row>
        <row r="748">
          <cell r="J748">
            <v>-464.52280000000002</v>
          </cell>
        </row>
        <row r="749">
          <cell r="J749">
            <v>-464.87849999999997</v>
          </cell>
        </row>
        <row r="750">
          <cell r="J750">
            <v>-465.23209999999995</v>
          </cell>
        </row>
        <row r="751">
          <cell r="J751">
            <v>-465.58690000000001</v>
          </cell>
        </row>
        <row r="752">
          <cell r="J752">
            <v>-465.94059999999996</v>
          </cell>
        </row>
        <row r="753">
          <cell r="J753">
            <v>-466.29540000000003</v>
          </cell>
        </row>
        <row r="754">
          <cell r="J754">
            <v>-466.64910000000003</v>
          </cell>
        </row>
        <row r="755">
          <cell r="J755">
            <v>-467.0016</v>
          </cell>
        </row>
        <row r="756">
          <cell r="J756">
            <v>-467.34609999999998</v>
          </cell>
        </row>
        <row r="757">
          <cell r="J757">
            <v>-467.68880000000001</v>
          </cell>
        </row>
        <row r="758">
          <cell r="J758">
            <v>-468.03340000000003</v>
          </cell>
        </row>
        <row r="759">
          <cell r="J759">
            <v>-468.37789999999995</v>
          </cell>
        </row>
        <row r="760">
          <cell r="J760">
            <v>-468.72160000000002</v>
          </cell>
        </row>
        <row r="761">
          <cell r="J761">
            <v>-469.06420000000003</v>
          </cell>
        </row>
        <row r="762">
          <cell r="J762">
            <v>-469.40770000000003</v>
          </cell>
        </row>
        <row r="763">
          <cell r="J763">
            <v>-469.75150000000002</v>
          </cell>
        </row>
        <row r="764">
          <cell r="J764">
            <v>-470.09410000000003</v>
          </cell>
        </row>
        <row r="765">
          <cell r="J765">
            <v>-470.43489999999997</v>
          </cell>
        </row>
        <row r="766">
          <cell r="J766">
            <v>-470.73649999999998</v>
          </cell>
        </row>
        <row r="767">
          <cell r="J767">
            <v>-471.0403</v>
          </cell>
        </row>
        <row r="768">
          <cell r="J768">
            <v>-471.34190000000001</v>
          </cell>
        </row>
        <row r="769">
          <cell r="J769">
            <v>-471.64449999999999</v>
          </cell>
        </row>
        <row r="770">
          <cell r="J770">
            <v>-471.94709999999998</v>
          </cell>
        </row>
        <row r="771">
          <cell r="J771">
            <v>-472.24590000000001</v>
          </cell>
        </row>
        <row r="772">
          <cell r="J772">
            <v>-472.53969999999998</v>
          </cell>
        </row>
        <row r="773">
          <cell r="J773">
            <v>-472.83350000000002</v>
          </cell>
        </row>
        <row r="774">
          <cell r="J774">
            <v>-473.12630000000001</v>
          </cell>
        </row>
        <row r="775">
          <cell r="J775">
            <v>-473.41500000000002</v>
          </cell>
        </row>
        <row r="776">
          <cell r="J776">
            <v>-473.69850000000008</v>
          </cell>
        </row>
        <row r="777">
          <cell r="J777">
            <v>-473.98099999999999</v>
          </cell>
        </row>
        <row r="778">
          <cell r="J778">
            <v>-474.26549999999997</v>
          </cell>
        </row>
        <row r="779">
          <cell r="J779">
            <v>-474.54900000000004</v>
          </cell>
        </row>
        <row r="780">
          <cell r="J780">
            <v>-474.83249999999998</v>
          </cell>
        </row>
        <row r="781">
          <cell r="J781">
            <v>-475.11490000000003</v>
          </cell>
        </row>
        <row r="782">
          <cell r="J782">
            <v>-475.39929999999998</v>
          </cell>
        </row>
        <row r="783">
          <cell r="J783">
            <v>-475.68279999999999</v>
          </cell>
        </row>
        <row r="784">
          <cell r="J784">
            <v>-475.96529999999996</v>
          </cell>
        </row>
        <row r="785">
          <cell r="J785">
            <v>-476.24979999999999</v>
          </cell>
        </row>
        <row r="786">
          <cell r="J786">
            <v>-476.5333</v>
          </cell>
        </row>
        <row r="787">
          <cell r="J787">
            <v>-476.8168</v>
          </cell>
        </row>
        <row r="788">
          <cell r="J788">
            <v>-477.0992</v>
          </cell>
        </row>
        <row r="789">
          <cell r="J789">
            <v>-477.3836</v>
          </cell>
        </row>
        <row r="790">
          <cell r="J790">
            <v>-477.66700000000003</v>
          </cell>
        </row>
        <row r="791">
          <cell r="J791">
            <v>-477.95050000000003</v>
          </cell>
        </row>
        <row r="792">
          <cell r="J792">
            <v>-478.23299999999995</v>
          </cell>
        </row>
        <row r="793">
          <cell r="J793">
            <v>-478.51749999999998</v>
          </cell>
        </row>
        <row r="794">
          <cell r="J794">
            <v>-478.80089999999996</v>
          </cell>
        </row>
        <row r="795">
          <cell r="J795">
            <v>-479.08429999999998</v>
          </cell>
        </row>
        <row r="796">
          <cell r="J796">
            <v>-479.36779999999999</v>
          </cell>
        </row>
        <row r="797">
          <cell r="J797">
            <v>-479.65130000000005</v>
          </cell>
        </row>
        <row r="798">
          <cell r="J798">
            <v>-479.93469999999996</v>
          </cell>
        </row>
        <row r="799">
          <cell r="J799">
            <v>-480.21819999999997</v>
          </cell>
        </row>
        <row r="800">
          <cell r="J800">
            <v>-480.50169999999997</v>
          </cell>
        </row>
        <row r="801">
          <cell r="J801">
            <v>-480.78509999999994</v>
          </cell>
        </row>
        <row r="802">
          <cell r="J802">
            <v>-481.06859999999995</v>
          </cell>
        </row>
        <row r="803">
          <cell r="J803">
            <v>-481.35310000000004</v>
          </cell>
        </row>
        <row r="804">
          <cell r="J804">
            <v>-481.63559999999995</v>
          </cell>
        </row>
        <row r="805">
          <cell r="J805">
            <v>-481.91899999999998</v>
          </cell>
        </row>
        <row r="806">
          <cell r="J806">
            <v>-482.20240000000001</v>
          </cell>
        </row>
        <row r="807">
          <cell r="J807">
            <v>-482.48580000000004</v>
          </cell>
        </row>
        <row r="808">
          <cell r="J808">
            <v>-482.76930000000004</v>
          </cell>
        </row>
        <row r="809">
          <cell r="J809">
            <v>-483.05289999999997</v>
          </cell>
        </row>
        <row r="810">
          <cell r="J810">
            <v>-483.33729999999997</v>
          </cell>
        </row>
        <row r="811">
          <cell r="J811">
            <v>-483.61969999999997</v>
          </cell>
        </row>
        <row r="812">
          <cell r="J812">
            <v>-483.90320000000003</v>
          </cell>
        </row>
        <row r="813">
          <cell r="J813">
            <v>-484.18649999999997</v>
          </cell>
        </row>
        <row r="814">
          <cell r="J814">
            <v>-484.47110000000004</v>
          </cell>
        </row>
        <row r="815">
          <cell r="J815">
            <v>-484.75349999999997</v>
          </cell>
        </row>
        <row r="816">
          <cell r="J816">
            <v>-485.03629999999998</v>
          </cell>
        </row>
        <row r="817">
          <cell r="J817">
            <v>-485.31869999999998</v>
          </cell>
        </row>
        <row r="818">
          <cell r="J818">
            <v>-485.60030000000006</v>
          </cell>
        </row>
        <row r="819">
          <cell r="J819">
            <v>-485.88190000000003</v>
          </cell>
        </row>
        <row r="820">
          <cell r="J820">
            <v>-486.16460000000001</v>
          </cell>
        </row>
        <row r="821">
          <cell r="J821">
            <v>-486.44610000000006</v>
          </cell>
        </row>
        <row r="822">
          <cell r="J822">
            <v>-486.7287</v>
          </cell>
        </row>
        <row r="823">
          <cell r="J823">
            <v>-487.01009999999997</v>
          </cell>
        </row>
        <row r="824">
          <cell r="J824">
            <v>-487.2921</v>
          </cell>
        </row>
        <row r="825">
          <cell r="J825">
            <v>-487.56709999999998</v>
          </cell>
        </row>
        <row r="826">
          <cell r="J826">
            <v>-487.83690000000001</v>
          </cell>
        </row>
        <row r="827">
          <cell r="J827">
            <v>-488.10540000000003</v>
          </cell>
        </row>
        <row r="828">
          <cell r="J828">
            <v>-488.37509999999997</v>
          </cell>
        </row>
        <row r="829">
          <cell r="J829">
            <v>-488.6447</v>
          </cell>
        </row>
        <row r="830">
          <cell r="J830">
            <v>-488.91340000000002</v>
          </cell>
        </row>
        <row r="831">
          <cell r="J831">
            <v>-489.18309999999997</v>
          </cell>
        </row>
        <row r="832">
          <cell r="J832">
            <v>-489.45270000000005</v>
          </cell>
        </row>
        <row r="833">
          <cell r="J833">
            <v>-489.72149999999993</v>
          </cell>
        </row>
        <row r="834">
          <cell r="J834">
            <v>-489.99109999999996</v>
          </cell>
        </row>
        <row r="835">
          <cell r="J835">
            <v>-490.25959999999998</v>
          </cell>
        </row>
        <row r="836">
          <cell r="J836">
            <v>-490.52319999999997</v>
          </cell>
        </row>
        <row r="837">
          <cell r="J837">
            <v>-490.7876</v>
          </cell>
        </row>
        <row r="838">
          <cell r="J838">
            <v>-491.05120000000005</v>
          </cell>
        </row>
        <row r="839">
          <cell r="J839">
            <v>-491.31470000000002</v>
          </cell>
        </row>
        <row r="840">
          <cell r="J840">
            <v>-491.57840000000004</v>
          </cell>
        </row>
        <row r="841">
          <cell r="J841">
            <v>-491.84080000000006</v>
          </cell>
        </row>
        <row r="842">
          <cell r="J842">
            <v>-492.10430000000002</v>
          </cell>
        </row>
        <row r="843">
          <cell r="J843">
            <v>-492.36790000000002</v>
          </cell>
        </row>
        <row r="844">
          <cell r="J844">
            <v>-492.63139999999999</v>
          </cell>
        </row>
        <row r="845">
          <cell r="J845">
            <v>-492.89490000000001</v>
          </cell>
        </row>
        <row r="846">
          <cell r="J846">
            <v>-493.15770000000003</v>
          </cell>
        </row>
        <row r="847">
          <cell r="J847">
            <v>-493.40870000000001</v>
          </cell>
        </row>
        <row r="848">
          <cell r="J848">
            <v>-493.65989999999994</v>
          </cell>
        </row>
        <row r="849">
          <cell r="J849">
            <v>-493.91130000000004</v>
          </cell>
        </row>
        <row r="850">
          <cell r="J850">
            <v>-494.16230000000007</v>
          </cell>
        </row>
        <row r="851">
          <cell r="J851">
            <v>-494.4135</v>
          </cell>
        </row>
        <row r="852">
          <cell r="J852">
            <v>-494.66469999999998</v>
          </cell>
        </row>
        <row r="853">
          <cell r="J853">
            <v>-494.91580000000005</v>
          </cell>
        </row>
        <row r="854">
          <cell r="J854">
            <v>-495.1669</v>
          </cell>
        </row>
        <row r="855">
          <cell r="J855">
            <v>-495.41820000000001</v>
          </cell>
        </row>
        <row r="856">
          <cell r="J856">
            <v>-495.66919999999999</v>
          </cell>
        </row>
        <row r="857">
          <cell r="J857">
            <v>-495.92040000000009</v>
          </cell>
        </row>
        <row r="858">
          <cell r="J858">
            <v>-496.17160000000007</v>
          </cell>
        </row>
        <row r="859">
          <cell r="J859">
            <v>-496.42259999999993</v>
          </cell>
        </row>
        <row r="860">
          <cell r="J860">
            <v>-496.6739</v>
          </cell>
        </row>
        <row r="861">
          <cell r="J861">
            <v>-496.92500000000007</v>
          </cell>
        </row>
        <row r="862">
          <cell r="J862">
            <v>-497.17520000000002</v>
          </cell>
        </row>
        <row r="863">
          <cell r="J863">
            <v>-497.42629999999997</v>
          </cell>
        </row>
        <row r="864">
          <cell r="J864">
            <v>-497.67740000000003</v>
          </cell>
        </row>
        <row r="865">
          <cell r="J865">
            <v>-497.92859999999996</v>
          </cell>
        </row>
        <row r="866">
          <cell r="J866">
            <v>-498.1798</v>
          </cell>
        </row>
        <row r="867">
          <cell r="J867">
            <v>-498.43089999999995</v>
          </cell>
        </row>
        <row r="868">
          <cell r="J868">
            <v>-498.68199999999996</v>
          </cell>
        </row>
        <row r="869">
          <cell r="J869">
            <v>-498.9332</v>
          </cell>
        </row>
        <row r="870">
          <cell r="J870">
            <v>-499.18330000000003</v>
          </cell>
        </row>
        <row r="871">
          <cell r="J871">
            <v>-499.43460000000005</v>
          </cell>
        </row>
        <row r="872">
          <cell r="J872">
            <v>-499.68559999999997</v>
          </cell>
        </row>
        <row r="873">
          <cell r="J873">
            <v>-499.93689999999998</v>
          </cell>
        </row>
        <row r="874">
          <cell r="J874">
            <v>-500.18790000000001</v>
          </cell>
        </row>
        <row r="875">
          <cell r="J875">
            <v>-500.4391</v>
          </cell>
        </row>
        <row r="876">
          <cell r="J876">
            <v>-500.69029999999992</v>
          </cell>
        </row>
        <row r="877">
          <cell r="J877">
            <v>-500.94139999999999</v>
          </cell>
        </row>
        <row r="878">
          <cell r="J878">
            <v>-501.19250000000005</v>
          </cell>
        </row>
        <row r="879">
          <cell r="J879">
            <v>-501.44359999999995</v>
          </cell>
        </row>
        <row r="880">
          <cell r="J880">
            <v>-501.69469999999995</v>
          </cell>
        </row>
        <row r="881">
          <cell r="J881">
            <v>-501.94589999999999</v>
          </cell>
        </row>
        <row r="882">
          <cell r="J882">
            <v>-502.19699999999995</v>
          </cell>
        </row>
        <row r="883">
          <cell r="J883">
            <v>-502.44820000000004</v>
          </cell>
        </row>
        <row r="884">
          <cell r="J884">
            <v>-502.69929999999999</v>
          </cell>
        </row>
        <row r="885">
          <cell r="J885">
            <v>-502.95049999999998</v>
          </cell>
        </row>
        <row r="886">
          <cell r="J886">
            <v>-503.20170000000002</v>
          </cell>
        </row>
        <row r="887">
          <cell r="J887">
            <v>-503.45270000000005</v>
          </cell>
        </row>
        <row r="888">
          <cell r="J888">
            <v>-503.70349999999996</v>
          </cell>
        </row>
        <row r="889">
          <cell r="J889">
            <v>-503.95330000000001</v>
          </cell>
        </row>
        <row r="890">
          <cell r="J890">
            <v>-504.20410000000004</v>
          </cell>
        </row>
        <row r="891">
          <cell r="J891">
            <v>-504.45480000000003</v>
          </cell>
        </row>
        <row r="892">
          <cell r="J892">
            <v>-504.70559999999995</v>
          </cell>
        </row>
        <row r="893">
          <cell r="J893">
            <v>-504.95639999999997</v>
          </cell>
        </row>
        <row r="894">
          <cell r="J894">
            <v>-505.20619999999997</v>
          </cell>
        </row>
        <row r="895">
          <cell r="J895">
            <v>-505.45799999999997</v>
          </cell>
        </row>
        <row r="896">
          <cell r="J896">
            <v>-505.7088</v>
          </cell>
        </row>
        <row r="897">
          <cell r="J897">
            <v>-505.95960000000002</v>
          </cell>
        </row>
        <row r="898">
          <cell r="J898">
            <v>-506.21030000000002</v>
          </cell>
        </row>
        <row r="899">
          <cell r="J899">
            <v>-506.46100000000001</v>
          </cell>
        </row>
        <row r="900">
          <cell r="J900">
            <v>-506.71079999999995</v>
          </cell>
        </row>
        <row r="901">
          <cell r="J901">
            <v>-506.96159999999998</v>
          </cell>
        </row>
        <row r="902">
          <cell r="J902">
            <v>-507.2124</v>
          </cell>
        </row>
        <row r="903">
          <cell r="J903">
            <v>-507.4633</v>
          </cell>
        </row>
        <row r="904">
          <cell r="J904">
            <v>-507.71389999999997</v>
          </cell>
        </row>
        <row r="905">
          <cell r="J905">
            <v>-507.96360000000004</v>
          </cell>
        </row>
        <row r="906">
          <cell r="J906">
            <v>-508.21410000000003</v>
          </cell>
        </row>
        <row r="907">
          <cell r="J907">
            <v>-508.46450000000004</v>
          </cell>
        </row>
        <row r="908">
          <cell r="J908">
            <v>-508.714</v>
          </cell>
        </row>
        <row r="909">
          <cell r="J909">
            <v>-508.96349999999995</v>
          </cell>
        </row>
        <row r="910">
          <cell r="J910">
            <v>-509.214</v>
          </cell>
        </row>
        <row r="911">
          <cell r="J911">
            <v>-509.46430000000004</v>
          </cell>
        </row>
        <row r="912">
          <cell r="J912">
            <v>-509.71370000000002</v>
          </cell>
        </row>
        <row r="913">
          <cell r="J913">
            <v>-509.96420000000001</v>
          </cell>
        </row>
        <row r="914">
          <cell r="J914">
            <v>-510.21469999999999</v>
          </cell>
        </row>
        <row r="915">
          <cell r="J915">
            <v>-510.46500000000003</v>
          </cell>
        </row>
        <row r="916">
          <cell r="J916">
            <v>-510.71420000000001</v>
          </cell>
        </row>
        <row r="917">
          <cell r="J917">
            <v>-510.96449999999999</v>
          </cell>
        </row>
        <row r="918">
          <cell r="J918">
            <v>-511.21569999999997</v>
          </cell>
        </row>
        <row r="919">
          <cell r="J919">
            <v>-511.46409999999997</v>
          </cell>
        </row>
        <row r="920">
          <cell r="J920">
            <v>-511.71430000000004</v>
          </cell>
        </row>
        <row r="921">
          <cell r="J921">
            <v>-511.96449999999993</v>
          </cell>
        </row>
        <row r="922">
          <cell r="J922">
            <v>-512.21479999999997</v>
          </cell>
        </row>
        <row r="923">
          <cell r="J923">
            <v>-512.46500000000003</v>
          </cell>
        </row>
        <row r="924">
          <cell r="J924">
            <v>-512.71529999999996</v>
          </cell>
        </row>
        <row r="925">
          <cell r="J925">
            <v>-512.96559999999999</v>
          </cell>
        </row>
        <row r="926">
          <cell r="J926">
            <v>-513.21469999999999</v>
          </cell>
        </row>
        <row r="927">
          <cell r="J927">
            <v>-513.46370000000002</v>
          </cell>
        </row>
        <row r="928">
          <cell r="J928">
            <v>-513.71389999999997</v>
          </cell>
        </row>
        <row r="929">
          <cell r="J929">
            <v>-513.96379999999999</v>
          </cell>
        </row>
        <row r="930">
          <cell r="J930">
            <v>-514.21379999999999</v>
          </cell>
        </row>
        <row r="931">
          <cell r="J931">
            <v>-514.46299999999997</v>
          </cell>
        </row>
        <row r="932">
          <cell r="J932">
            <v>-514.71199999999999</v>
          </cell>
        </row>
        <row r="933">
          <cell r="J933">
            <v>-514.96209999999996</v>
          </cell>
        </row>
        <row r="934">
          <cell r="J934">
            <v>-515.21109999999999</v>
          </cell>
        </row>
        <row r="935">
          <cell r="J935">
            <v>-515.46140000000003</v>
          </cell>
        </row>
        <row r="936">
          <cell r="J936">
            <v>-515.70960000000002</v>
          </cell>
        </row>
        <row r="937">
          <cell r="J937">
            <v>-515.9588</v>
          </cell>
        </row>
        <row r="938">
          <cell r="J938">
            <v>-516.20799999999997</v>
          </cell>
        </row>
        <row r="939">
          <cell r="J939">
            <v>-516.45720000000006</v>
          </cell>
        </row>
        <row r="940">
          <cell r="J940">
            <v>-516.70650000000001</v>
          </cell>
        </row>
        <row r="941">
          <cell r="J941">
            <v>-516.9556</v>
          </cell>
        </row>
        <row r="942">
          <cell r="J942">
            <v>-517.20489999999995</v>
          </cell>
        </row>
        <row r="943">
          <cell r="J943">
            <v>-517.45299999999997</v>
          </cell>
        </row>
        <row r="944">
          <cell r="J944">
            <v>-517.70330000000001</v>
          </cell>
        </row>
        <row r="945">
          <cell r="J945">
            <v>-517.95260000000007</v>
          </cell>
        </row>
        <row r="946">
          <cell r="J946">
            <v>-518.20069999999998</v>
          </cell>
        </row>
        <row r="947">
          <cell r="J947">
            <v>-518.45079999999996</v>
          </cell>
        </row>
        <row r="948">
          <cell r="J948">
            <v>-518.69880000000001</v>
          </cell>
        </row>
        <row r="949">
          <cell r="J949">
            <v>-518.94770000000005</v>
          </cell>
        </row>
        <row r="950">
          <cell r="J950">
            <v>-519.19679999999994</v>
          </cell>
        </row>
        <row r="951">
          <cell r="J951">
            <v>-519.44590000000005</v>
          </cell>
        </row>
        <row r="952">
          <cell r="J952">
            <v>-519.69389999999999</v>
          </cell>
        </row>
        <row r="953">
          <cell r="J953">
            <v>-519.94290000000001</v>
          </cell>
        </row>
        <row r="954">
          <cell r="J954">
            <v>-520.19189999999992</v>
          </cell>
        </row>
        <row r="955">
          <cell r="J955">
            <v>-520.44100000000003</v>
          </cell>
        </row>
        <row r="956">
          <cell r="J956">
            <v>-520.68049999999994</v>
          </cell>
        </row>
        <row r="957">
          <cell r="J957">
            <v>-520.90549999999996</v>
          </cell>
        </row>
        <row r="958">
          <cell r="J958">
            <v>-521.13049999999998</v>
          </cell>
        </row>
        <row r="959">
          <cell r="J959">
            <v>-521.35559999999998</v>
          </cell>
        </row>
        <row r="960">
          <cell r="J960">
            <v>-521.57839999999999</v>
          </cell>
        </row>
        <row r="961">
          <cell r="J961">
            <v>-521.80449999999996</v>
          </cell>
        </row>
        <row r="962">
          <cell r="J962">
            <v>-522.02940000000001</v>
          </cell>
        </row>
        <row r="963">
          <cell r="J963">
            <v>-522.25350000000003</v>
          </cell>
        </row>
        <row r="964">
          <cell r="J964">
            <v>-522.47849999999994</v>
          </cell>
        </row>
        <row r="965">
          <cell r="J965">
            <v>-522.70249999999999</v>
          </cell>
        </row>
        <row r="966">
          <cell r="J966">
            <v>-522.92849999999999</v>
          </cell>
        </row>
        <row r="967">
          <cell r="J967">
            <v>-523.15249999999992</v>
          </cell>
        </row>
        <row r="968">
          <cell r="J968">
            <v>-523.37739999999997</v>
          </cell>
        </row>
        <row r="969">
          <cell r="J969">
            <v>-523.60239999999999</v>
          </cell>
        </row>
        <row r="970">
          <cell r="J970">
            <v>-523.82539999999995</v>
          </cell>
        </row>
        <row r="971">
          <cell r="J971">
            <v>-524.05150000000003</v>
          </cell>
        </row>
        <row r="972">
          <cell r="J972">
            <v>-524.27639999999997</v>
          </cell>
        </row>
        <row r="973">
          <cell r="J973">
            <v>-524.5014000000001</v>
          </cell>
        </row>
        <row r="974">
          <cell r="J974">
            <v>-524.72540000000004</v>
          </cell>
        </row>
        <row r="975">
          <cell r="J975">
            <v>-524.95039999999995</v>
          </cell>
        </row>
        <row r="976">
          <cell r="J976">
            <v>-525.17539999999997</v>
          </cell>
        </row>
        <row r="977">
          <cell r="J977">
            <v>-525.39940000000001</v>
          </cell>
        </row>
        <row r="978">
          <cell r="J978">
            <v>-525.62439999999992</v>
          </cell>
        </row>
        <row r="979">
          <cell r="J979">
            <v>-525.84939999999995</v>
          </cell>
        </row>
        <row r="980">
          <cell r="J980">
            <v>-526.07439999999997</v>
          </cell>
        </row>
        <row r="981">
          <cell r="J981">
            <v>-526.29840000000002</v>
          </cell>
        </row>
        <row r="982">
          <cell r="J982">
            <v>-526.52329999999995</v>
          </cell>
        </row>
        <row r="983">
          <cell r="J983">
            <v>-526.74839999999995</v>
          </cell>
        </row>
        <row r="984">
          <cell r="J984">
            <v>-526.97330000000011</v>
          </cell>
        </row>
        <row r="985">
          <cell r="J985">
            <v>-527.19839999999999</v>
          </cell>
        </row>
        <row r="986">
          <cell r="J986">
            <v>-527.42230000000006</v>
          </cell>
        </row>
        <row r="987">
          <cell r="J987">
            <v>-527.64739999999995</v>
          </cell>
        </row>
        <row r="988">
          <cell r="J988">
            <v>-527.87130000000002</v>
          </cell>
        </row>
        <row r="989">
          <cell r="J989">
            <v>-528.09730000000002</v>
          </cell>
        </row>
        <row r="990">
          <cell r="J990">
            <v>-528.32229999999993</v>
          </cell>
        </row>
        <row r="991">
          <cell r="J991">
            <v>-528.5453</v>
          </cell>
        </row>
        <row r="992">
          <cell r="J992">
            <v>-528.76990000000001</v>
          </cell>
        </row>
        <row r="993">
          <cell r="J993">
            <v>-528.99469999999997</v>
          </cell>
        </row>
        <row r="994">
          <cell r="J994">
            <v>-529.21720000000005</v>
          </cell>
        </row>
        <row r="995">
          <cell r="J995">
            <v>-529.44200000000001</v>
          </cell>
        </row>
        <row r="996">
          <cell r="J996">
            <v>-529.66460000000006</v>
          </cell>
        </row>
        <row r="997">
          <cell r="J997">
            <v>-529.88940000000002</v>
          </cell>
        </row>
        <row r="998">
          <cell r="J998">
            <v>-530.11400000000003</v>
          </cell>
        </row>
        <row r="999">
          <cell r="J999">
            <v>-530.33680000000004</v>
          </cell>
        </row>
        <row r="1000">
          <cell r="J1000">
            <v>-530.56119999999999</v>
          </cell>
        </row>
        <row r="1001">
          <cell r="J1001">
            <v>-530.78430000000003</v>
          </cell>
        </row>
        <row r="1002">
          <cell r="J1002">
            <v>-531.00760000000014</v>
          </cell>
        </row>
        <row r="1003">
          <cell r="J1003">
            <v>-531.2319</v>
          </cell>
        </row>
        <row r="1004">
          <cell r="J1004">
            <v>-531.45510000000002</v>
          </cell>
        </row>
        <row r="1005">
          <cell r="J1005">
            <v>-531.67930000000001</v>
          </cell>
        </row>
        <row r="1006">
          <cell r="J1006">
            <v>-531.90170000000001</v>
          </cell>
        </row>
        <row r="1007">
          <cell r="J1007">
            <v>-532.1268</v>
          </cell>
        </row>
        <row r="1008">
          <cell r="J1008">
            <v>-532.3501</v>
          </cell>
        </row>
        <row r="1009">
          <cell r="J1009">
            <v>-532.57240000000002</v>
          </cell>
        </row>
        <row r="1010">
          <cell r="J1010">
            <v>-532.7974999999999</v>
          </cell>
        </row>
        <row r="1011">
          <cell r="J1011">
            <v>-533.01980000000003</v>
          </cell>
        </row>
        <row r="1012">
          <cell r="J1012">
            <v>-533.2441</v>
          </cell>
        </row>
        <row r="1013">
          <cell r="J1013">
            <v>-533.4674</v>
          </cell>
        </row>
        <row r="1014">
          <cell r="J1014">
            <v>-533.69049999999993</v>
          </cell>
        </row>
        <row r="1015">
          <cell r="J1015">
            <v>-533.91480000000001</v>
          </cell>
        </row>
        <row r="1016">
          <cell r="J1016">
            <v>-534.13810000000001</v>
          </cell>
        </row>
        <row r="1017">
          <cell r="J1017">
            <v>-534.36239999999998</v>
          </cell>
        </row>
        <row r="1018">
          <cell r="J1018">
            <v>-534.58449999999993</v>
          </cell>
        </row>
        <row r="1019">
          <cell r="J1019">
            <v>-534.8098</v>
          </cell>
        </row>
        <row r="1020">
          <cell r="J1020">
            <v>-535.03309999999999</v>
          </cell>
        </row>
        <row r="1021">
          <cell r="J1021">
            <v>-535.25529999999992</v>
          </cell>
        </row>
        <row r="1022">
          <cell r="J1022">
            <v>-535.48050000000001</v>
          </cell>
        </row>
        <row r="1023">
          <cell r="J1023">
            <v>-535.70269999999994</v>
          </cell>
        </row>
        <row r="1024">
          <cell r="J1024">
            <v>-535.9271</v>
          </cell>
        </row>
        <row r="1025">
          <cell r="J1025">
            <v>-536.15129999999999</v>
          </cell>
        </row>
        <row r="1026">
          <cell r="J1026">
            <v>-536.37350000000004</v>
          </cell>
        </row>
        <row r="1027">
          <cell r="J1027">
            <v>-536.59770000000003</v>
          </cell>
        </row>
        <row r="1028">
          <cell r="J1028">
            <v>-536.82100000000003</v>
          </cell>
        </row>
        <row r="1029">
          <cell r="J1029">
            <v>-537.0453</v>
          </cell>
        </row>
        <row r="1030">
          <cell r="J1030">
            <v>-537.26850000000002</v>
          </cell>
        </row>
        <row r="1031">
          <cell r="J1031">
            <v>-537.49279999999999</v>
          </cell>
        </row>
        <row r="1032">
          <cell r="J1032">
            <v>-537.71590000000003</v>
          </cell>
        </row>
        <row r="1033">
          <cell r="J1033">
            <v>-537.93830000000003</v>
          </cell>
        </row>
        <row r="1034">
          <cell r="J1034">
            <v>-538.1635</v>
          </cell>
        </row>
        <row r="1035">
          <cell r="J1035">
            <v>-538.38670000000002</v>
          </cell>
        </row>
        <row r="1036">
          <cell r="J1036">
            <v>-538.61</v>
          </cell>
        </row>
        <row r="1037">
          <cell r="J1037">
            <v>-538.83420000000001</v>
          </cell>
        </row>
        <row r="1038">
          <cell r="J1038">
            <v>-539.05740000000003</v>
          </cell>
        </row>
        <row r="1039">
          <cell r="J1039">
            <v>-539.28070000000002</v>
          </cell>
        </row>
        <row r="1040">
          <cell r="J1040">
            <v>-539.50490000000002</v>
          </cell>
        </row>
        <row r="1041">
          <cell r="J1041">
            <v>-539.72820000000002</v>
          </cell>
        </row>
        <row r="1042">
          <cell r="J1042">
            <v>-539.95140000000004</v>
          </cell>
        </row>
        <row r="1043">
          <cell r="J1043">
            <v>-540.17559999999992</v>
          </cell>
        </row>
        <row r="1044">
          <cell r="J1044">
            <v>-540.399</v>
          </cell>
        </row>
        <row r="1045">
          <cell r="J1045">
            <v>-540.62220000000002</v>
          </cell>
        </row>
        <row r="1046">
          <cell r="J1046">
            <v>-540.84640000000002</v>
          </cell>
        </row>
        <row r="1047">
          <cell r="J1047">
            <v>-541.06970000000001</v>
          </cell>
        </row>
        <row r="1048">
          <cell r="J1048">
            <v>-541.29269999999997</v>
          </cell>
        </row>
        <row r="1049">
          <cell r="J1049">
            <v>-541.51690000000008</v>
          </cell>
        </row>
        <row r="1050">
          <cell r="J1050">
            <v>-541.74</v>
          </cell>
        </row>
        <row r="1051">
          <cell r="J1051">
            <v>-541.96319999999992</v>
          </cell>
        </row>
        <row r="1052">
          <cell r="J1052">
            <v>-542.18629999999996</v>
          </cell>
        </row>
        <row r="1053">
          <cell r="J1053">
            <v>-542.40949999999998</v>
          </cell>
        </row>
        <row r="1054">
          <cell r="J1054">
            <v>-542.6336</v>
          </cell>
        </row>
        <row r="1055">
          <cell r="J1055">
            <v>-542.85580000000004</v>
          </cell>
        </row>
        <row r="1056">
          <cell r="J1056">
            <v>-543.0788</v>
          </cell>
        </row>
        <row r="1057">
          <cell r="J1057">
            <v>-543.303</v>
          </cell>
        </row>
        <row r="1058">
          <cell r="J1058">
            <v>-543.52610000000004</v>
          </cell>
        </row>
        <row r="1059">
          <cell r="J1059">
            <v>-543.74810000000002</v>
          </cell>
        </row>
        <row r="1060">
          <cell r="J1060">
            <v>-543.97230000000002</v>
          </cell>
        </row>
        <row r="1061">
          <cell r="J1061">
            <v>-544.19539999999995</v>
          </cell>
        </row>
        <row r="1062">
          <cell r="J1062">
            <v>-544.41849999999999</v>
          </cell>
        </row>
        <row r="1063">
          <cell r="J1063">
            <v>-544.64150000000006</v>
          </cell>
        </row>
        <row r="1064">
          <cell r="J1064">
            <v>-544.8646</v>
          </cell>
        </row>
        <row r="1065">
          <cell r="J1065">
            <v>-545.08769999999993</v>
          </cell>
        </row>
        <row r="1066">
          <cell r="J1066">
            <v>-545.31179999999995</v>
          </cell>
        </row>
        <row r="1067">
          <cell r="J1067">
            <v>-545.53390000000002</v>
          </cell>
        </row>
        <row r="1068">
          <cell r="J1068">
            <v>-545.75700000000006</v>
          </cell>
        </row>
        <row r="1069">
          <cell r="J1069">
            <v>-545.98099999999999</v>
          </cell>
        </row>
        <row r="1070">
          <cell r="J1070">
            <v>-546.20400000000006</v>
          </cell>
        </row>
        <row r="1071">
          <cell r="J1071">
            <v>-546.42619999999999</v>
          </cell>
        </row>
        <row r="1072">
          <cell r="J1072">
            <v>-546.65030000000002</v>
          </cell>
        </row>
        <row r="1073">
          <cell r="J1073">
            <v>-546.87339999999995</v>
          </cell>
        </row>
        <row r="1074">
          <cell r="J1074">
            <v>-547.09649999999999</v>
          </cell>
        </row>
        <row r="1075">
          <cell r="J1075">
            <v>-547.31950000000006</v>
          </cell>
        </row>
        <row r="1076">
          <cell r="J1076">
            <v>-547.54259999999999</v>
          </cell>
        </row>
        <row r="1077">
          <cell r="J1077">
            <v>-547.76569999999992</v>
          </cell>
        </row>
        <row r="1078">
          <cell r="J1078">
            <v>-547.98990000000003</v>
          </cell>
        </row>
        <row r="1079">
          <cell r="J1079">
            <v>-548.21190000000001</v>
          </cell>
        </row>
        <row r="1080">
          <cell r="J1080">
            <v>-548.43489999999997</v>
          </cell>
        </row>
        <row r="1081">
          <cell r="J1081">
            <v>-548.65800000000002</v>
          </cell>
        </row>
        <row r="1082">
          <cell r="J1082">
            <v>-548.88210000000004</v>
          </cell>
        </row>
        <row r="1083">
          <cell r="J1083">
            <v>-549.10410000000002</v>
          </cell>
        </row>
        <row r="1084">
          <cell r="J1084">
            <v>-549.32820000000004</v>
          </cell>
        </row>
        <row r="1085">
          <cell r="J1085">
            <v>-549.55029999999999</v>
          </cell>
        </row>
        <row r="1086">
          <cell r="J1086">
            <v>-549.77440000000001</v>
          </cell>
        </row>
        <row r="1087">
          <cell r="J1087">
            <v>-549.99749999999995</v>
          </cell>
        </row>
        <row r="1088">
          <cell r="J1088">
            <v>-550.22059999999999</v>
          </cell>
        </row>
        <row r="1089">
          <cell r="J1089">
            <v>-550.44269999999995</v>
          </cell>
        </row>
        <row r="1090">
          <cell r="J1090">
            <v>-550.66780000000006</v>
          </cell>
        </row>
        <row r="1091">
          <cell r="J1091">
            <v>-550.88980000000004</v>
          </cell>
        </row>
        <row r="1092">
          <cell r="J1092">
            <v>-551.11289999999997</v>
          </cell>
        </row>
        <row r="1093">
          <cell r="J1093">
            <v>-551.33699999999999</v>
          </cell>
        </row>
        <row r="1094">
          <cell r="J1094">
            <v>-551.56010000000003</v>
          </cell>
        </row>
        <row r="1095">
          <cell r="J1095">
            <v>-551.78210000000001</v>
          </cell>
        </row>
        <row r="1096">
          <cell r="J1096">
            <v>-552.00620000000004</v>
          </cell>
        </row>
        <row r="1097">
          <cell r="J1097">
            <v>-552.23029999999994</v>
          </cell>
        </row>
        <row r="1098">
          <cell r="J1098">
            <v>-552.45229999999992</v>
          </cell>
        </row>
        <row r="1099">
          <cell r="J1099">
            <v>-552.67640000000006</v>
          </cell>
        </row>
        <row r="1100">
          <cell r="J1100">
            <v>-552.89859999999999</v>
          </cell>
        </row>
        <row r="1101">
          <cell r="J1101">
            <v>-553.12270000000001</v>
          </cell>
        </row>
        <row r="1102">
          <cell r="J1102">
            <v>-553.34570000000008</v>
          </cell>
        </row>
        <row r="1103">
          <cell r="J1103">
            <v>-553.56880000000012</v>
          </cell>
        </row>
        <row r="1104">
          <cell r="J1104">
            <v>-553.79090000000008</v>
          </cell>
        </row>
        <row r="1105">
          <cell r="J1105">
            <v>-554.01589999999999</v>
          </cell>
        </row>
        <row r="1106">
          <cell r="J1106">
            <v>-554.23799999999994</v>
          </cell>
        </row>
        <row r="1107">
          <cell r="J1107">
            <v>-554.46109999999999</v>
          </cell>
        </row>
        <row r="1108">
          <cell r="J1108">
            <v>-554.68309999999997</v>
          </cell>
        </row>
        <row r="1109">
          <cell r="J1109">
            <v>-554.90819999999997</v>
          </cell>
        </row>
        <row r="1110">
          <cell r="J1110">
            <v>-555.13029999999992</v>
          </cell>
        </row>
        <row r="1111">
          <cell r="J1111">
            <v>-555.35340000000008</v>
          </cell>
        </row>
        <row r="1112">
          <cell r="J1112">
            <v>-555.57650000000001</v>
          </cell>
        </row>
        <row r="1113">
          <cell r="J1113">
            <v>-555.80060000000003</v>
          </cell>
        </row>
        <row r="1114">
          <cell r="J1114">
            <v>-556.02260000000001</v>
          </cell>
        </row>
        <row r="1115">
          <cell r="J1115">
            <v>-556.24669999999992</v>
          </cell>
        </row>
        <row r="1116">
          <cell r="J1116">
            <v>-556.46879999999999</v>
          </cell>
        </row>
        <row r="1117">
          <cell r="J1117">
            <v>-556.69280000000003</v>
          </cell>
        </row>
        <row r="1118">
          <cell r="J1118">
            <v>-556.91600000000005</v>
          </cell>
        </row>
        <row r="1119">
          <cell r="J1119">
            <v>-557.13909999999998</v>
          </cell>
        </row>
        <row r="1120">
          <cell r="J1120">
            <v>-557.36310000000003</v>
          </cell>
        </row>
        <row r="1121">
          <cell r="J1121">
            <v>-557.58619999999996</v>
          </cell>
        </row>
        <row r="1122">
          <cell r="J1122">
            <v>-557.80930000000001</v>
          </cell>
        </row>
        <row r="1123">
          <cell r="J1123">
            <v>-558.03140000000008</v>
          </cell>
        </row>
        <row r="1124">
          <cell r="J1124">
            <v>-558.25650000000007</v>
          </cell>
        </row>
        <row r="1125">
          <cell r="J1125">
            <v>-558.47850000000005</v>
          </cell>
        </row>
        <row r="1126">
          <cell r="J1126">
            <v>-558.70150000000001</v>
          </cell>
        </row>
        <row r="1127">
          <cell r="J1127">
            <v>-558.92359999999996</v>
          </cell>
        </row>
        <row r="1128">
          <cell r="J1128">
            <v>-559.14869999999996</v>
          </cell>
        </row>
        <row r="1129">
          <cell r="J1129">
            <v>-559.37080000000003</v>
          </cell>
        </row>
        <row r="1130">
          <cell r="J1130">
            <v>-559.59390000000008</v>
          </cell>
        </row>
        <row r="1131">
          <cell r="J1131">
            <v>-559.81790000000001</v>
          </cell>
        </row>
        <row r="1132">
          <cell r="J1132">
            <v>-560.04109999999991</v>
          </cell>
        </row>
        <row r="1133">
          <cell r="J1133">
            <v>-560.26309999999989</v>
          </cell>
        </row>
        <row r="1134">
          <cell r="J1134">
            <v>-560.48720000000003</v>
          </cell>
        </row>
        <row r="1135">
          <cell r="J1135">
            <v>-560.71120000000008</v>
          </cell>
        </row>
        <row r="1136">
          <cell r="J1136">
            <v>-560.93330000000003</v>
          </cell>
        </row>
        <row r="1137">
          <cell r="J1137">
            <v>-561.15740000000005</v>
          </cell>
        </row>
        <row r="1138">
          <cell r="J1138">
            <v>-561.38040000000001</v>
          </cell>
        </row>
        <row r="1139">
          <cell r="J1139">
            <v>-561.60310000000004</v>
          </cell>
        </row>
        <row r="1140">
          <cell r="J1140">
            <v>-561.82539999999995</v>
          </cell>
        </row>
        <row r="1141">
          <cell r="J1141">
            <v>-562.04899999999998</v>
          </cell>
        </row>
        <row r="1142">
          <cell r="J1142">
            <v>-562.27140000000009</v>
          </cell>
        </row>
        <row r="1143">
          <cell r="J1143">
            <v>-562.495</v>
          </cell>
        </row>
        <row r="1144">
          <cell r="J1144">
            <v>-562.71640000000002</v>
          </cell>
        </row>
        <row r="1145">
          <cell r="J1145">
            <v>-562.94100000000003</v>
          </cell>
        </row>
        <row r="1146">
          <cell r="J1146">
            <v>-563.16239999999993</v>
          </cell>
        </row>
        <row r="1147">
          <cell r="J1147">
            <v>-563.38699999999994</v>
          </cell>
        </row>
        <row r="1148">
          <cell r="J1148">
            <v>-563.60839999999996</v>
          </cell>
        </row>
        <row r="1149">
          <cell r="J1149">
            <v>-563.83199999999999</v>
          </cell>
        </row>
        <row r="1150">
          <cell r="J1150">
            <v>-564.05439999999999</v>
          </cell>
        </row>
        <row r="1151">
          <cell r="J1151">
            <v>-564.27800000000002</v>
          </cell>
        </row>
        <row r="1152">
          <cell r="J1152">
            <v>-564.50040000000001</v>
          </cell>
        </row>
        <row r="1153">
          <cell r="J1153">
            <v>-564.72400000000005</v>
          </cell>
        </row>
        <row r="1154">
          <cell r="J1154">
            <v>-564.94640000000004</v>
          </cell>
        </row>
        <row r="1155">
          <cell r="J1155">
            <v>-565.1699000000001</v>
          </cell>
        </row>
        <row r="1156">
          <cell r="J1156">
            <v>-565.39120000000003</v>
          </cell>
        </row>
        <row r="1157">
          <cell r="J1157">
            <v>-565.61189999999999</v>
          </cell>
        </row>
        <row r="1158">
          <cell r="J1158">
            <v>-565.83079999999995</v>
          </cell>
        </row>
        <row r="1159">
          <cell r="J1159">
            <v>-566.048</v>
          </cell>
        </row>
        <row r="1160">
          <cell r="J1160">
            <v>-566.26600000000008</v>
          </cell>
        </row>
        <row r="1161">
          <cell r="J1161">
            <v>-566.4858999999999</v>
          </cell>
        </row>
        <row r="1162">
          <cell r="J1162">
            <v>-566.70399999999995</v>
          </cell>
        </row>
        <row r="1163">
          <cell r="J1163">
            <v>-566.923</v>
          </cell>
        </row>
        <row r="1164">
          <cell r="J1164">
            <v>-567.14089999999999</v>
          </cell>
        </row>
        <row r="1165">
          <cell r="J1165">
            <v>-567.35899999999992</v>
          </cell>
        </row>
        <row r="1166">
          <cell r="J1166">
            <v>-567.577</v>
          </cell>
        </row>
        <row r="1167">
          <cell r="J1167">
            <v>-567.79610000000002</v>
          </cell>
        </row>
        <row r="1168">
          <cell r="J1168">
            <v>-568.0141000000001</v>
          </cell>
        </row>
        <row r="1169">
          <cell r="J1169">
            <v>-568.2331999999999</v>
          </cell>
        </row>
        <row r="1170">
          <cell r="J1170">
            <v>-568.4511</v>
          </cell>
        </row>
        <row r="1171">
          <cell r="J1171">
            <v>-568.66920000000005</v>
          </cell>
        </row>
        <row r="1172">
          <cell r="J1172">
            <v>-568.88819999999998</v>
          </cell>
        </row>
        <row r="1173">
          <cell r="J1173">
            <v>-569.10609999999997</v>
          </cell>
        </row>
        <row r="1174">
          <cell r="J1174">
            <v>-569.32420000000002</v>
          </cell>
        </row>
        <row r="1175">
          <cell r="J1175">
            <v>-569.54319999999996</v>
          </cell>
        </row>
        <row r="1176">
          <cell r="J1176">
            <v>-569.76120000000003</v>
          </cell>
        </row>
        <row r="1177">
          <cell r="J1177">
            <v>-569.98029999999994</v>
          </cell>
        </row>
        <row r="1178">
          <cell r="J1178">
            <v>-570.19830000000002</v>
          </cell>
        </row>
        <row r="1179">
          <cell r="J1179">
            <v>-570.41629999999998</v>
          </cell>
        </row>
        <row r="1180">
          <cell r="J1180">
            <v>-570.63639999999998</v>
          </cell>
        </row>
        <row r="1181">
          <cell r="J1181">
            <v>-570.85329999999999</v>
          </cell>
        </row>
        <row r="1182">
          <cell r="J1182">
            <v>-571.07139999999993</v>
          </cell>
        </row>
        <row r="1183">
          <cell r="J1183">
            <v>-571.2903</v>
          </cell>
        </row>
        <row r="1184">
          <cell r="J1184">
            <v>-571.50840000000005</v>
          </cell>
        </row>
        <row r="1185">
          <cell r="J1185">
            <v>-571.72640000000001</v>
          </cell>
        </row>
        <row r="1186">
          <cell r="J1186">
            <v>-571.94640000000004</v>
          </cell>
        </row>
        <row r="1187">
          <cell r="J1187">
            <v>-572.16449999999998</v>
          </cell>
        </row>
        <row r="1188">
          <cell r="J1188">
            <v>-572.38239999999996</v>
          </cell>
        </row>
        <row r="1189">
          <cell r="J1189">
            <v>-572.60059999999999</v>
          </cell>
        </row>
        <row r="1190">
          <cell r="J1190">
            <v>-572.81849999999997</v>
          </cell>
        </row>
        <row r="1191">
          <cell r="J1191">
            <v>-573.0376</v>
          </cell>
        </row>
        <row r="1192">
          <cell r="J1192">
            <v>-573.25660000000005</v>
          </cell>
        </row>
        <row r="1193">
          <cell r="J1193">
            <v>-573.47460000000001</v>
          </cell>
        </row>
        <row r="1194">
          <cell r="J1194">
            <v>-573.69370000000004</v>
          </cell>
        </row>
        <row r="1195">
          <cell r="J1195">
            <v>-573.91060000000004</v>
          </cell>
        </row>
        <row r="1196">
          <cell r="J1196">
            <v>-574.12869999999998</v>
          </cell>
        </row>
        <row r="1197">
          <cell r="J1197">
            <v>-574.34759999999994</v>
          </cell>
        </row>
        <row r="1198">
          <cell r="J1198">
            <v>-574.56669999999997</v>
          </cell>
        </row>
        <row r="1199">
          <cell r="J1199">
            <v>-574.78570000000002</v>
          </cell>
        </row>
        <row r="1200">
          <cell r="J1200">
            <v>-575.00369999999998</v>
          </cell>
        </row>
        <row r="1201">
          <cell r="J1201">
            <v>-575.22170000000006</v>
          </cell>
        </row>
        <row r="1202">
          <cell r="J1202">
            <v>-575.43970000000002</v>
          </cell>
        </row>
        <row r="1203">
          <cell r="J1203">
            <v>-575.65769999999998</v>
          </cell>
        </row>
        <row r="1204">
          <cell r="J1204">
            <v>-575.8768</v>
          </cell>
        </row>
        <row r="1205">
          <cell r="J1205">
            <v>-576.09580000000005</v>
          </cell>
        </row>
        <row r="1206">
          <cell r="J1206">
            <v>-576.31389999999999</v>
          </cell>
        </row>
        <row r="1207">
          <cell r="J1207">
            <v>-576.53289999999993</v>
          </cell>
        </row>
        <row r="1208">
          <cell r="J1208">
            <v>-576.74990000000003</v>
          </cell>
        </row>
        <row r="1209">
          <cell r="J1209">
            <v>-576.96889999999996</v>
          </cell>
        </row>
        <row r="1210">
          <cell r="J1210">
            <v>-577.1880000000001</v>
          </cell>
        </row>
        <row r="1211">
          <cell r="J1211">
            <v>-577.40589999999997</v>
          </cell>
        </row>
        <row r="1212">
          <cell r="J1212">
            <v>-577.62400000000002</v>
          </cell>
        </row>
        <row r="1213">
          <cell r="J1213">
            <v>-577.84299999999996</v>
          </cell>
        </row>
        <row r="1214">
          <cell r="J1214">
            <v>-578.06100000000004</v>
          </cell>
        </row>
        <row r="1215">
          <cell r="J1215">
            <v>-578.28000000000009</v>
          </cell>
        </row>
        <row r="1216">
          <cell r="J1216">
            <v>-578.49800000000005</v>
          </cell>
        </row>
        <row r="1217">
          <cell r="J1217">
            <v>-578.7161000000001</v>
          </cell>
        </row>
        <row r="1218">
          <cell r="J1218">
            <v>-578.93510000000003</v>
          </cell>
        </row>
        <row r="1219">
          <cell r="J1219">
            <v>-579.15309999999999</v>
          </cell>
        </row>
        <row r="1220">
          <cell r="J1220">
            <v>-579.37210000000005</v>
          </cell>
        </row>
        <row r="1221">
          <cell r="J1221">
            <v>-579.59019999999998</v>
          </cell>
        </row>
        <row r="1222">
          <cell r="J1222">
            <v>-579.80819999999994</v>
          </cell>
        </row>
        <row r="1223">
          <cell r="J1223">
            <v>-580.02710000000002</v>
          </cell>
        </row>
        <row r="1224">
          <cell r="J1224">
            <v>-580.24519999999995</v>
          </cell>
        </row>
        <row r="1225">
          <cell r="J1225">
            <v>-580.46319999999992</v>
          </cell>
        </row>
        <row r="1226">
          <cell r="J1226">
            <v>-580.68330000000003</v>
          </cell>
        </row>
        <row r="1227">
          <cell r="J1227">
            <v>-580.90020000000004</v>
          </cell>
        </row>
        <row r="1228">
          <cell r="J1228">
            <v>-581.11819999999989</v>
          </cell>
        </row>
        <row r="1229">
          <cell r="J1229">
            <v>-581.33729999999991</v>
          </cell>
        </row>
        <row r="1230">
          <cell r="J1230">
            <v>-581.55529999999999</v>
          </cell>
        </row>
        <row r="1231">
          <cell r="J1231">
            <v>-581.77530000000002</v>
          </cell>
        </row>
        <row r="1232">
          <cell r="J1232">
            <v>-581.99329999999998</v>
          </cell>
        </row>
        <row r="1233">
          <cell r="J1233">
            <v>-582.21130000000005</v>
          </cell>
        </row>
        <row r="1234">
          <cell r="J1234">
            <v>-582.42939999999999</v>
          </cell>
        </row>
        <row r="1235">
          <cell r="J1235">
            <v>-582.64329999999995</v>
          </cell>
        </row>
        <row r="1236">
          <cell r="J1236">
            <v>-582.85439999999994</v>
          </cell>
        </row>
        <row r="1237">
          <cell r="J1237">
            <v>-583.06740000000002</v>
          </cell>
        </row>
        <row r="1238">
          <cell r="J1238">
            <v>-583.27919999999995</v>
          </cell>
        </row>
        <row r="1239">
          <cell r="J1239">
            <v>-583.49120000000005</v>
          </cell>
        </row>
        <row r="1240">
          <cell r="J1240">
            <v>-583.70209999999997</v>
          </cell>
        </row>
        <row r="1241">
          <cell r="J1241">
            <v>-583.91409999999996</v>
          </cell>
        </row>
        <row r="1242">
          <cell r="J1242">
            <v>-584.12490000000003</v>
          </cell>
        </row>
        <row r="1243">
          <cell r="J1243">
            <v>-584.33789999999999</v>
          </cell>
        </row>
        <row r="1244">
          <cell r="J1244">
            <v>-584.5498</v>
          </cell>
        </row>
        <row r="1245">
          <cell r="J1245">
            <v>-584.76070000000004</v>
          </cell>
        </row>
        <row r="1246">
          <cell r="J1246">
            <v>-584.97260000000006</v>
          </cell>
        </row>
        <row r="1247">
          <cell r="J1247">
            <v>-585.17899999999997</v>
          </cell>
        </row>
        <row r="1248">
          <cell r="J1248">
            <v>-585.36889999999994</v>
          </cell>
        </row>
        <row r="1249">
          <cell r="J1249">
            <v>-585.56079999999997</v>
          </cell>
        </row>
        <row r="1250">
          <cell r="J1250">
            <v>-585.75170000000003</v>
          </cell>
        </row>
        <row r="1251">
          <cell r="J1251">
            <v>-585.94150000000002</v>
          </cell>
        </row>
        <row r="1252">
          <cell r="J1252">
            <v>-586.12419999999997</v>
          </cell>
        </row>
        <row r="1253">
          <cell r="J1253">
            <v>-586.30409999999995</v>
          </cell>
        </row>
        <row r="1254">
          <cell r="J1254">
            <v>-586.48509999999999</v>
          </cell>
        </row>
        <row r="1255">
          <cell r="J1255">
            <v>-586.66509999999994</v>
          </cell>
        </row>
        <row r="1256">
          <cell r="J1256">
            <v>-586.84590000000003</v>
          </cell>
        </row>
        <row r="1257">
          <cell r="J1257">
            <v>-587.00049999999999</v>
          </cell>
        </row>
        <row r="1258">
          <cell r="J1258">
            <v>-587.14520000000005</v>
          </cell>
        </row>
        <row r="1259">
          <cell r="J1259">
            <v>-587.29110000000003</v>
          </cell>
        </row>
        <row r="1260">
          <cell r="J1260">
            <v>-587.43610000000001</v>
          </cell>
        </row>
        <row r="1261">
          <cell r="J1261">
            <v>-587.5829</v>
          </cell>
        </row>
        <row r="1262">
          <cell r="J1262">
            <v>-587.7278</v>
          </cell>
        </row>
        <row r="1263">
          <cell r="J1263">
            <v>-587.87260000000003</v>
          </cell>
        </row>
        <row r="1264">
          <cell r="J1264">
            <v>-588.01850000000002</v>
          </cell>
        </row>
        <row r="1265">
          <cell r="J1265">
            <v>-588.16339999999991</v>
          </cell>
        </row>
        <row r="1266">
          <cell r="J1266">
            <v>-588.30920000000003</v>
          </cell>
        </row>
        <row r="1267">
          <cell r="J1267">
            <v>-588.45420000000001</v>
          </cell>
        </row>
        <row r="1268">
          <cell r="J1268">
            <v>-588.59909999999991</v>
          </cell>
        </row>
        <row r="1269">
          <cell r="J1269">
            <v>-588.74590000000001</v>
          </cell>
        </row>
        <row r="1270">
          <cell r="J1270">
            <v>-588.89070000000004</v>
          </cell>
        </row>
        <row r="1271">
          <cell r="J1271">
            <v>-589.0367</v>
          </cell>
        </row>
        <row r="1272">
          <cell r="J1272">
            <v>-589.18150000000003</v>
          </cell>
        </row>
        <row r="1273">
          <cell r="J1273">
            <v>-589.32729999999992</v>
          </cell>
        </row>
        <row r="1274">
          <cell r="J1274">
            <v>-589.47230000000002</v>
          </cell>
        </row>
        <row r="1275">
          <cell r="J1275">
            <v>-589.61720000000003</v>
          </cell>
        </row>
        <row r="1276">
          <cell r="J1276">
            <v>-589.76400000000001</v>
          </cell>
        </row>
        <row r="1277">
          <cell r="J1277">
            <v>-589.90890000000002</v>
          </cell>
        </row>
        <row r="1278">
          <cell r="J1278">
            <v>-590.05470000000003</v>
          </cell>
        </row>
        <row r="1279">
          <cell r="J1279">
            <v>-590.19970000000001</v>
          </cell>
        </row>
        <row r="1280">
          <cell r="J1280">
            <v>-590.34449999999993</v>
          </cell>
        </row>
        <row r="1281">
          <cell r="J1281">
            <v>-590.49040000000002</v>
          </cell>
        </row>
        <row r="1282">
          <cell r="J1282">
            <v>-590.63520000000005</v>
          </cell>
        </row>
        <row r="1283">
          <cell r="J1283">
            <v>-590.78210000000001</v>
          </cell>
        </row>
        <row r="1284">
          <cell r="J1284">
            <v>-590.92689999999993</v>
          </cell>
        </row>
        <row r="1285">
          <cell r="J1285">
            <v>-591.07190000000003</v>
          </cell>
        </row>
        <row r="1286">
          <cell r="J1286">
            <v>-591.21769999999992</v>
          </cell>
        </row>
        <row r="1287">
          <cell r="J1287">
            <v>-591.36260000000004</v>
          </cell>
        </row>
        <row r="1288">
          <cell r="J1288">
            <v>-591.50840000000005</v>
          </cell>
        </row>
        <row r="1289">
          <cell r="J1289">
            <v>-591.65340000000003</v>
          </cell>
        </row>
        <row r="1290">
          <cell r="J1290">
            <v>-591.79819999999995</v>
          </cell>
        </row>
        <row r="1291">
          <cell r="J1291">
            <v>-591.94399999999996</v>
          </cell>
        </row>
        <row r="1292">
          <cell r="J1292">
            <v>-592.08280000000002</v>
          </cell>
        </row>
        <row r="1293">
          <cell r="J1293">
            <v>-592.17340000000002</v>
          </cell>
        </row>
        <row r="1294">
          <cell r="J1294">
            <v>-592.26409999999998</v>
          </cell>
        </row>
        <row r="1295">
          <cell r="J1295">
            <v>-592.35569999999996</v>
          </cell>
        </row>
        <row r="1296">
          <cell r="J1296">
            <v>-592.44640000000004</v>
          </cell>
        </row>
        <row r="1297">
          <cell r="J1297">
            <v>-592.5329999999999</v>
          </cell>
        </row>
        <row r="1298">
          <cell r="J1298">
            <v>-592.61270000000002</v>
          </cell>
        </row>
        <row r="1299">
          <cell r="J1299">
            <v>-592.6925</v>
          </cell>
        </row>
        <row r="1300">
          <cell r="J1300">
            <v>-592.77129999999988</v>
          </cell>
        </row>
        <row r="1301">
          <cell r="J1301">
            <v>-592.85109999999997</v>
          </cell>
        </row>
        <row r="1302">
          <cell r="J1302">
            <v>-592.92989999999998</v>
          </cell>
        </row>
        <row r="1303">
          <cell r="J1303">
            <v>-593.00969999999995</v>
          </cell>
        </row>
        <row r="1304">
          <cell r="J1304">
            <v>-593.08950000000004</v>
          </cell>
        </row>
        <row r="1305">
          <cell r="J1305">
            <v>-593.16830000000004</v>
          </cell>
        </row>
        <row r="1306">
          <cell r="J1306">
            <v>-593.24800000000005</v>
          </cell>
        </row>
        <row r="1307">
          <cell r="J1307">
            <v>-593.32780000000002</v>
          </cell>
        </row>
        <row r="1308">
          <cell r="J1308">
            <v>-593.40750000000003</v>
          </cell>
        </row>
        <row r="1309">
          <cell r="J1309">
            <v>-593.4864</v>
          </cell>
        </row>
        <row r="1310">
          <cell r="J1310">
            <v>-593.56619999999998</v>
          </cell>
        </row>
        <row r="1311">
          <cell r="J1311">
            <v>-593.64589999999998</v>
          </cell>
        </row>
        <row r="1312">
          <cell r="J1312">
            <v>-593.7247000000001</v>
          </cell>
        </row>
        <row r="1313">
          <cell r="J1313">
            <v>-593.80439999999999</v>
          </cell>
        </row>
        <row r="1314">
          <cell r="J1314">
            <v>-593.88419999999996</v>
          </cell>
        </row>
        <row r="1315">
          <cell r="J1315">
            <v>-593.96299999999997</v>
          </cell>
        </row>
        <row r="1316">
          <cell r="J1316">
            <v>-594.04270000000008</v>
          </cell>
        </row>
        <row r="1317">
          <cell r="J1317">
            <v>-594.12149999999997</v>
          </cell>
        </row>
        <row r="1318">
          <cell r="J1318">
            <v>-594.20219999999995</v>
          </cell>
        </row>
        <row r="1319">
          <cell r="J1319">
            <v>-594.28109999999992</v>
          </cell>
        </row>
        <row r="1320">
          <cell r="J1320">
            <v>-594.36080000000004</v>
          </cell>
        </row>
        <row r="1321">
          <cell r="J1321">
            <v>-594.44060000000002</v>
          </cell>
        </row>
        <row r="1322">
          <cell r="J1322">
            <v>-594.51829999999995</v>
          </cell>
        </row>
        <row r="1323">
          <cell r="J1323">
            <v>-594.59910000000002</v>
          </cell>
        </row>
        <row r="1324">
          <cell r="J1324">
            <v>-594.67779999999993</v>
          </cell>
        </row>
        <row r="1325">
          <cell r="J1325">
            <v>-594.75759999999991</v>
          </cell>
        </row>
        <row r="1326">
          <cell r="J1326">
            <v>-594.83730000000003</v>
          </cell>
        </row>
        <row r="1327">
          <cell r="J1327">
            <v>-594.91609999999991</v>
          </cell>
        </row>
        <row r="1328">
          <cell r="J1328">
            <v>-594.99580000000003</v>
          </cell>
        </row>
        <row r="1329">
          <cell r="J1329">
            <v>-595.07460000000003</v>
          </cell>
        </row>
        <row r="1330">
          <cell r="J1330">
            <v>-595.15530000000001</v>
          </cell>
        </row>
        <row r="1331">
          <cell r="J1331">
            <v>-595.23410000000001</v>
          </cell>
        </row>
        <row r="1332">
          <cell r="J1332">
            <v>-595.31280000000004</v>
          </cell>
        </row>
        <row r="1333">
          <cell r="J1333">
            <v>-595.39359999999999</v>
          </cell>
        </row>
        <row r="1334">
          <cell r="J1334">
            <v>-595.47130000000004</v>
          </cell>
        </row>
        <row r="1335">
          <cell r="J1335">
            <v>-595.5521</v>
          </cell>
        </row>
        <row r="1336">
          <cell r="J1336">
            <v>-595.63080000000002</v>
          </cell>
        </row>
        <row r="1337">
          <cell r="J1337">
            <v>-595.70960000000002</v>
          </cell>
        </row>
        <row r="1338">
          <cell r="J1338">
            <v>-595.7903</v>
          </cell>
        </row>
        <row r="1339">
          <cell r="J1339">
            <v>-595.86890000000005</v>
          </cell>
        </row>
        <row r="1340">
          <cell r="J1340">
            <v>-595.94969999999989</v>
          </cell>
        </row>
        <row r="1341">
          <cell r="J1341">
            <v>-596.02739999999994</v>
          </cell>
        </row>
        <row r="1342">
          <cell r="J1342">
            <v>-596.10619999999994</v>
          </cell>
        </row>
        <row r="1343">
          <cell r="J1343">
            <v>-596.18690000000004</v>
          </cell>
        </row>
        <row r="1344">
          <cell r="J1344">
            <v>-596.26559999999995</v>
          </cell>
        </row>
        <row r="1345">
          <cell r="J1345">
            <v>-596.34640000000002</v>
          </cell>
        </row>
        <row r="1346">
          <cell r="J1346">
            <v>-596.42510000000004</v>
          </cell>
        </row>
        <row r="1347">
          <cell r="J1347">
            <v>-596.50390000000004</v>
          </cell>
        </row>
        <row r="1348">
          <cell r="J1348">
            <v>-596.58359999999993</v>
          </cell>
        </row>
        <row r="1349">
          <cell r="J1349">
            <v>-596.66219999999998</v>
          </cell>
        </row>
        <row r="1350">
          <cell r="J1350">
            <v>-596.74299999999994</v>
          </cell>
        </row>
        <row r="1351">
          <cell r="J1351">
            <v>-596.82169999999996</v>
          </cell>
        </row>
        <row r="1352">
          <cell r="J1352">
            <v>-596.89940000000001</v>
          </cell>
        </row>
        <row r="1353">
          <cell r="J1353">
            <v>-596.98019999999997</v>
          </cell>
        </row>
        <row r="1354">
          <cell r="J1354">
            <v>-597.05879999999991</v>
          </cell>
        </row>
        <row r="1355">
          <cell r="J1355">
            <v>-597.13729999999998</v>
          </cell>
        </row>
        <row r="1356">
          <cell r="J1356">
            <v>-597.21690000000001</v>
          </cell>
        </row>
        <row r="1357">
          <cell r="J1357">
            <v>-597.29539999999997</v>
          </cell>
        </row>
        <row r="1358">
          <cell r="J1358">
            <v>-597.37400000000002</v>
          </cell>
        </row>
        <row r="1359">
          <cell r="J1359">
            <v>-597.45240000000001</v>
          </cell>
        </row>
        <row r="1360">
          <cell r="J1360">
            <v>-597.53099999999995</v>
          </cell>
        </row>
        <row r="1361">
          <cell r="J1361">
            <v>-597.60950000000003</v>
          </cell>
        </row>
        <row r="1362">
          <cell r="J1362">
            <v>-597.6880000000001</v>
          </cell>
        </row>
        <row r="1363">
          <cell r="J1363">
            <v>-597.76769999999999</v>
          </cell>
        </row>
        <row r="1364">
          <cell r="J1364">
            <v>-597.8451</v>
          </cell>
        </row>
        <row r="1365">
          <cell r="J1365">
            <v>-597.92470000000003</v>
          </cell>
        </row>
        <row r="1366">
          <cell r="J1366">
            <v>-598.00409999999999</v>
          </cell>
        </row>
        <row r="1367">
          <cell r="J1367">
            <v>-598.08169999999996</v>
          </cell>
        </row>
        <row r="1368">
          <cell r="J1368">
            <v>-598.16020000000003</v>
          </cell>
        </row>
        <row r="1369">
          <cell r="J1369">
            <v>-598.2376999999999</v>
          </cell>
        </row>
        <row r="1370">
          <cell r="J1370">
            <v>-598.31830000000002</v>
          </cell>
        </row>
        <row r="1371">
          <cell r="J1371">
            <v>-598.39679999999998</v>
          </cell>
        </row>
        <row r="1372">
          <cell r="J1372">
            <v>-598.47439999999995</v>
          </cell>
        </row>
        <row r="1373">
          <cell r="J1373">
            <v>-598.55279999999993</v>
          </cell>
        </row>
        <row r="1374">
          <cell r="J1374">
            <v>-598.63239999999996</v>
          </cell>
        </row>
        <row r="1375">
          <cell r="J1375">
            <v>-598.71080000000006</v>
          </cell>
        </row>
        <row r="1376">
          <cell r="J1376">
            <v>-598.7894</v>
          </cell>
        </row>
        <row r="1377">
          <cell r="J1377">
            <v>-598.86680000000001</v>
          </cell>
        </row>
        <row r="1378">
          <cell r="J1378">
            <v>-598.94640000000004</v>
          </cell>
        </row>
        <row r="1379">
          <cell r="J1379">
            <v>-599.02589999999998</v>
          </cell>
        </row>
        <row r="1380">
          <cell r="J1380">
            <v>-599.10339999999997</v>
          </cell>
        </row>
        <row r="1381">
          <cell r="J1381">
            <v>-599.1828999999999</v>
          </cell>
        </row>
        <row r="1382">
          <cell r="J1382">
            <v>-599.26139999999998</v>
          </cell>
        </row>
        <row r="1383">
          <cell r="J1383">
            <v>-599.33889999999997</v>
          </cell>
        </row>
        <row r="1384">
          <cell r="J1384">
            <v>-599.41840000000002</v>
          </cell>
        </row>
        <row r="1385">
          <cell r="J1385">
            <v>-599.49789999999996</v>
          </cell>
        </row>
        <row r="1386">
          <cell r="J1386">
            <v>-599.57529999999997</v>
          </cell>
        </row>
        <row r="1387">
          <cell r="J1387">
            <v>-599.65390000000002</v>
          </cell>
        </row>
        <row r="1388">
          <cell r="J1388">
            <v>-599.73230000000001</v>
          </cell>
        </row>
        <row r="1389">
          <cell r="J1389">
            <v>-599.81190000000004</v>
          </cell>
        </row>
        <row r="1390">
          <cell r="J1390">
            <v>-599.8904</v>
          </cell>
        </row>
        <row r="1391">
          <cell r="J1391">
            <v>-599.96789999999999</v>
          </cell>
        </row>
        <row r="1392">
          <cell r="J1392">
            <v>-600.04639999999995</v>
          </cell>
        </row>
        <row r="1393">
          <cell r="J1393">
            <v>-600.1268</v>
          </cell>
        </row>
        <row r="1394">
          <cell r="J1394">
            <v>-600.20440000000008</v>
          </cell>
        </row>
        <row r="1395">
          <cell r="J1395">
            <v>-600.28279999999995</v>
          </cell>
        </row>
        <row r="1396">
          <cell r="J1396">
            <v>-600.3614</v>
          </cell>
        </row>
        <row r="1397">
          <cell r="J1397">
            <v>-600.43979999999999</v>
          </cell>
        </row>
        <row r="1398">
          <cell r="J1398">
            <v>-600.51920000000007</v>
          </cell>
        </row>
        <row r="1399">
          <cell r="J1399">
            <v>-600.59669999999994</v>
          </cell>
        </row>
        <row r="1400">
          <cell r="J1400">
            <v>-600.67619999999999</v>
          </cell>
        </row>
        <row r="1401">
          <cell r="J1401">
            <v>-600.75369999999998</v>
          </cell>
        </row>
        <row r="1402">
          <cell r="J1402">
            <v>-600.83320000000003</v>
          </cell>
        </row>
        <row r="1403">
          <cell r="J1403">
            <v>-600.9117</v>
          </cell>
        </row>
        <row r="1404">
          <cell r="J1404">
            <v>-600.98649999999998</v>
          </cell>
        </row>
        <row r="1405">
          <cell r="J1405">
            <v>-601.05819999999994</v>
          </cell>
        </row>
        <row r="1406">
          <cell r="J1406">
            <v>-601.1268</v>
          </cell>
        </row>
        <row r="1407">
          <cell r="J1407">
            <v>-601.19749999999999</v>
          </cell>
        </row>
        <row r="1408">
          <cell r="J1408">
            <v>-601.26819999999998</v>
          </cell>
        </row>
        <row r="1409">
          <cell r="J1409">
            <v>-601.33680000000004</v>
          </cell>
        </row>
        <row r="1410">
          <cell r="J1410">
            <v>-601.40740000000005</v>
          </cell>
        </row>
        <row r="1411">
          <cell r="J1411">
            <v>-601.47820000000002</v>
          </cell>
        </row>
        <row r="1412">
          <cell r="J1412">
            <v>-601.54769999999996</v>
          </cell>
        </row>
        <row r="1413">
          <cell r="J1413">
            <v>-601.61840000000007</v>
          </cell>
        </row>
        <row r="1414">
          <cell r="J1414">
            <v>-601.68889999999999</v>
          </cell>
        </row>
        <row r="1415">
          <cell r="J1415">
            <v>-601.7577</v>
          </cell>
        </row>
        <row r="1416">
          <cell r="J1416">
            <v>-601.82830000000001</v>
          </cell>
        </row>
        <row r="1417">
          <cell r="J1417">
            <v>-601.89890000000003</v>
          </cell>
        </row>
        <row r="1418">
          <cell r="J1418">
            <v>-601.96760000000006</v>
          </cell>
        </row>
        <row r="1419">
          <cell r="J1419">
            <v>-602.03930000000003</v>
          </cell>
        </row>
        <row r="1420">
          <cell r="J1420">
            <v>-602.10879999999997</v>
          </cell>
        </row>
        <row r="1421">
          <cell r="J1421">
            <v>-602.17849999999999</v>
          </cell>
        </row>
        <row r="1422">
          <cell r="J1422">
            <v>-602.2491</v>
          </cell>
        </row>
        <row r="1423">
          <cell r="J1423">
            <v>-602.31880000000001</v>
          </cell>
        </row>
        <row r="1424">
          <cell r="J1424">
            <v>-602.38840000000005</v>
          </cell>
        </row>
        <row r="1425">
          <cell r="J1425">
            <v>-602.45900000000006</v>
          </cell>
        </row>
        <row r="1426">
          <cell r="J1426">
            <v>-602.52970000000005</v>
          </cell>
        </row>
        <row r="1427">
          <cell r="J1427">
            <v>-602.59929999999997</v>
          </cell>
        </row>
        <row r="1428">
          <cell r="J1428">
            <v>-602.66999999999996</v>
          </cell>
        </row>
        <row r="1429">
          <cell r="J1429">
            <v>-602.73849999999993</v>
          </cell>
        </row>
        <row r="1430">
          <cell r="J1430">
            <v>-602.80920000000003</v>
          </cell>
        </row>
        <row r="1431">
          <cell r="J1431">
            <v>-602.87969999999996</v>
          </cell>
        </row>
        <row r="1432">
          <cell r="J1432">
            <v>-602.94849999999997</v>
          </cell>
        </row>
        <row r="1433">
          <cell r="J1433">
            <v>-603.02</v>
          </cell>
        </row>
        <row r="1434">
          <cell r="J1434">
            <v>-603.08969999999999</v>
          </cell>
        </row>
        <row r="1435">
          <cell r="J1435">
            <v>-603.15930000000003</v>
          </cell>
        </row>
        <row r="1436">
          <cell r="J1436">
            <v>-603.22990000000004</v>
          </cell>
        </row>
        <row r="1437">
          <cell r="J1437">
            <v>-603.29949999999997</v>
          </cell>
        </row>
        <row r="1438">
          <cell r="J1438">
            <v>-603.36920000000009</v>
          </cell>
        </row>
        <row r="1439">
          <cell r="J1439">
            <v>-603.43979999999999</v>
          </cell>
        </row>
        <row r="1440">
          <cell r="J1440">
            <v>-603.51030000000003</v>
          </cell>
        </row>
        <row r="1441">
          <cell r="J1441">
            <v>-603.57999999999993</v>
          </cell>
        </row>
        <row r="1442">
          <cell r="J1442">
            <v>-603.64949999999999</v>
          </cell>
        </row>
        <row r="1443">
          <cell r="J1443">
            <v>-603.7201</v>
          </cell>
        </row>
        <row r="1444">
          <cell r="J1444">
            <v>-603.78970000000004</v>
          </cell>
        </row>
        <row r="1445">
          <cell r="J1445">
            <v>-603.86030000000005</v>
          </cell>
        </row>
        <row r="1446">
          <cell r="J1446">
            <v>-603.9289</v>
          </cell>
        </row>
        <row r="1447">
          <cell r="J1447">
            <v>-604.00060000000008</v>
          </cell>
        </row>
        <row r="1448">
          <cell r="J1448">
            <v>-604.07009999999991</v>
          </cell>
        </row>
        <row r="1449">
          <cell r="J1449">
            <v>-604.13869999999997</v>
          </cell>
        </row>
        <row r="1450">
          <cell r="J1450">
            <v>-604.21029999999996</v>
          </cell>
        </row>
        <row r="1451">
          <cell r="J1451">
            <v>-604.2799</v>
          </cell>
        </row>
        <row r="1452">
          <cell r="J1452">
            <v>-604.34950000000003</v>
          </cell>
        </row>
        <row r="1453">
          <cell r="J1453">
            <v>-604.41999999999996</v>
          </cell>
        </row>
        <row r="1454">
          <cell r="J1454">
            <v>-604.49069999999995</v>
          </cell>
        </row>
        <row r="1455">
          <cell r="J1455">
            <v>-604.55920000000003</v>
          </cell>
        </row>
        <row r="1456">
          <cell r="J1456">
            <v>-604.62970000000007</v>
          </cell>
        </row>
        <row r="1457">
          <cell r="J1457">
            <v>-604.70039999999995</v>
          </cell>
        </row>
        <row r="1458">
          <cell r="J1458">
            <v>-604.76890000000003</v>
          </cell>
        </row>
        <row r="1459">
          <cell r="J1459">
            <v>-604.84050000000002</v>
          </cell>
        </row>
        <row r="1460">
          <cell r="J1460">
            <v>-604.90899999999999</v>
          </cell>
        </row>
        <row r="1461">
          <cell r="J1461">
            <v>-604.97969999999998</v>
          </cell>
        </row>
        <row r="1462">
          <cell r="J1462">
            <v>-605.05020000000002</v>
          </cell>
        </row>
        <row r="1463">
          <cell r="J1463">
            <v>-605.11879999999996</v>
          </cell>
        </row>
        <row r="1464">
          <cell r="J1464">
            <v>-605.19039999999995</v>
          </cell>
        </row>
        <row r="1465">
          <cell r="J1465">
            <v>-605.26</v>
          </cell>
        </row>
        <row r="1466">
          <cell r="J1466">
            <v>-605.32949999999994</v>
          </cell>
        </row>
        <row r="1467">
          <cell r="J1467">
            <v>-605.39300000000003</v>
          </cell>
        </row>
        <row r="1468">
          <cell r="J1468">
            <v>-605.45249999999999</v>
          </cell>
        </row>
        <row r="1469">
          <cell r="J1469">
            <v>-605.51210000000003</v>
          </cell>
        </row>
        <row r="1470">
          <cell r="J1470">
            <v>-605.57169999999996</v>
          </cell>
        </row>
        <row r="1471">
          <cell r="J1471">
            <v>-605.62940000000003</v>
          </cell>
        </row>
        <row r="1472">
          <cell r="J1472">
            <v>-605.68889999999999</v>
          </cell>
        </row>
        <row r="1473">
          <cell r="J1473">
            <v>-605.74849999999992</v>
          </cell>
        </row>
        <row r="1474">
          <cell r="J1474">
            <v>-605.80809999999997</v>
          </cell>
        </row>
        <row r="1475">
          <cell r="J1475">
            <v>-605.86660000000006</v>
          </cell>
        </row>
        <row r="1476">
          <cell r="J1476">
            <v>-605.92420000000004</v>
          </cell>
        </row>
        <row r="1477">
          <cell r="J1477">
            <v>-605.9837</v>
          </cell>
        </row>
        <row r="1478">
          <cell r="J1478">
            <v>-606.04329999999993</v>
          </cell>
        </row>
        <row r="1479">
          <cell r="J1479">
            <v>-606.1028</v>
          </cell>
        </row>
        <row r="1480">
          <cell r="J1480">
            <v>-606.16039999999998</v>
          </cell>
        </row>
        <row r="1481">
          <cell r="J1481">
            <v>-606.21989999999994</v>
          </cell>
        </row>
        <row r="1482">
          <cell r="J1482">
            <v>-606.27849999999989</v>
          </cell>
        </row>
        <row r="1483">
          <cell r="J1483">
            <v>-606.33699999999999</v>
          </cell>
        </row>
        <row r="1484">
          <cell r="J1484">
            <v>-606.39659999999992</v>
          </cell>
        </row>
        <row r="1485">
          <cell r="J1485">
            <v>-606.45500000000004</v>
          </cell>
        </row>
        <row r="1486">
          <cell r="J1486">
            <v>-606.51470000000006</v>
          </cell>
        </row>
        <row r="1487">
          <cell r="J1487">
            <v>-606.57320000000004</v>
          </cell>
        </row>
        <row r="1488">
          <cell r="J1488">
            <v>-606.63080000000002</v>
          </cell>
        </row>
        <row r="1489">
          <cell r="J1489">
            <v>-606.69030000000009</v>
          </cell>
        </row>
        <row r="1490">
          <cell r="J1490">
            <v>-606.74990000000003</v>
          </cell>
        </row>
        <row r="1491">
          <cell r="J1491">
            <v>-606.8094000000001</v>
          </cell>
        </row>
        <row r="1492">
          <cell r="J1492">
            <v>-606.86689999999999</v>
          </cell>
        </row>
        <row r="1493">
          <cell r="J1493">
            <v>-606.92639999999994</v>
          </cell>
        </row>
        <row r="1494">
          <cell r="J1494">
            <v>-606.98500000000013</v>
          </cell>
        </row>
        <row r="1495">
          <cell r="J1495">
            <v>-607.04250000000002</v>
          </cell>
        </row>
        <row r="1496">
          <cell r="J1496">
            <v>-607.10199999999998</v>
          </cell>
        </row>
        <row r="1497">
          <cell r="J1497">
            <v>-607.16160000000002</v>
          </cell>
        </row>
        <row r="1498">
          <cell r="J1498">
            <v>-607.22110000000009</v>
          </cell>
        </row>
        <row r="1499">
          <cell r="J1499">
            <v>-607.27859999999998</v>
          </cell>
        </row>
        <row r="1500">
          <cell r="J1500">
            <v>-607.33710000000008</v>
          </cell>
        </row>
        <row r="1501">
          <cell r="J1501">
            <v>-607.39670000000001</v>
          </cell>
        </row>
        <row r="1502">
          <cell r="J1502">
            <v>-607.45519999999999</v>
          </cell>
        </row>
        <row r="1503">
          <cell r="J1503">
            <v>-607.51470000000006</v>
          </cell>
        </row>
        <row r="1504">
          <cell r="J1504">
            <v>-607.57330000000002</v>
          </cell>
        </row>
        <row r="1505">
          <cell r="J1505">
            <v>-607.63279999999997</v>
          </cell>
        </row>
        <row r="1506">
          <cell r="J1506">
            <v>-607.69130000000007</v>
          </cell>
        </row>
        <row r="1507">
          <cell r="J1507">
            <v>-607.74880000000007</v>
          </cell>
        </row>
        <row r="1508">
          <cell r="J1508">
            <v>-607.80830000000003</v>
          </cell>
        </row>
        <row r="1509">
          <cell r="J1509">
            <v>-607.86689999999999</v>
          </cell>
        </row>
        <row r="1510">
          <cell r="J1510">
            <v>-607.92740000000003</v>
          </cell>
        </row>
        <row r="1511">
          <cell r="J1511">
            <v>-607.98500000000001</v>
          </cell>
        </row>
        <row r="1512">
          <cell r="J1512">
            <v>-608.04340000000002</v>
          </cell>
        </row>
        <row r="1513">
          <cell r="J1513">
            <v>-608.10289999999998</v>
          </cell>
        </row>
        <row r="1514">
          <cell r="J1514">
            <v>-608.16050000000007</v>
          </cell>
        </row>
        <row r="1515">
          <cell r="J1515">
            <v>-608.22</v>
          </cell>
        </row>
        <row r="1516">
          <cell r="J1516">
            <v>-608.27949999999998</v>
          </cell>
        </row>
        <row r="1517">
          <cell r="J1517">
            <v>-608.33799999999997</v>
          </cell>
        </row>
        <row r="1518">
          <cell r="J1518">
            <v>-608.39639999999997</v>
          </cell>
        </row>
        <row r="1519">
          <cell r="J1519">
            <v>-608.45489999999995</v>
          </cell>
        </row>
        <row r="1520">
          <cell r="J1520">
            <v>-608.5145</v>
          </cell>
        </row>
        <row r="1521">
          <cell r="J1521">
            <v>-608.57300000000009</v>
          </cell>
        </row>
        <row r="1522">
          <cell r="J1522">
            <v>-608.63049999999998</v>
          </cell>
        </row>
        <row r="1523">
          <cell r="J1523">
            <v>-608.69110000000001</v>
          </cell>
        </row>
        <row r="1524">
          <cell r="J1524">
            <v>-608.74950000000001</v>
          </cell>
        </row>
        <row r="1525">
          <cell r="J1525">
            <v>-608.80800000000011</v>
          </cell>
        </row>
        <row r="1526">
          <cell r="J1526">
            <v>-608.86640000000011</v>
          </cell>
        </row>
        <row r="1527">
          <cell r="J1527">
            <v>-608.92600000000004</v>
          </cell>
        </row>
        <row r="1528">
          <cell r="J1528">
            <v>-608.98450000000003</v>
          </cell>
        </row>
        <row r="1529">
          <cell r="J1529">
            <v>-609.04200000000014</v>
          </cell>
        </row>
        <row r="1530">
          <cell r="J1530">
            <v>-609.10250000000008</v>
          </cell>
        </row>
        <row r="1531">
          <cell r="J1531">
            <v>-609.16100000000006</v>
          </cell>
        </row>
        <row r="1532">
          <cell r="J1532">
            <v>-609.22040000000004</v>
          </cell>
        </row>
        <row r="1533">
          <cell r="J1533">
            <v>-609.27789999999993</v>
          </cell>
        </row>
        <row r="1534">
          <cell r="J1534">
            <v>-609.3365</v>
          </cell>
        </row>
        <row r="1535">
          <cell r="J1535">
            <v>-609.3959000000001</v>
          </cell>
        </row>
        <row r="1536">
          <cell r="J1536">
            <v>-609.4534000000001</v>
          </cell>
        </row>
        <row r="1537">
          <cell r="J1537">
            <v>-609.51379999999995</v>
          </cell>
        </row>
        <row r="1538">
          <cell r="J1538">
            <v>-609.57240000000002</v>
          </cell>
        </row>
        <row r="1539">
          <cell r="J1539">
            <v>-609.6309</v>
          </cell>
        </row>
        <row r="1540">
          <cell r="J1540">
            <v>-609.6893</v>
          </cell>
        </row>
        <row r="1541">
          <cell r="J1541">
            <v>-609.74779999999998</v>
          </cell>
        </row>
        <row r="1542">
          <cell r="J1542">
            <v>-609.80720000000008</v>
          </cell>
        </row>
        <row r="1543">
          <cell r="J1543">
            <v>-609.86580000000004</v>
          </cell>
        </row>
        <row r="1544">
          <cell r="J1544">
            <v>-609.92430000000002</v>
          </cell>
        </row>
        <row r="1545">
          <cell r="J1545">
            <v>-609.9837</v>
          </cell>
        </row>
        <row r="1546">
          <cell r="J1546">
            <v>-610.04209999999989</v>
          </cell>
        </row>
        <row r="1547">
          <cell r="J1547">
            <v>-610.10059999999999</v>
          </cell>
        </row>
        <row r="1548">
          <cell r="J1548">
            <v>-610.15920000000006</v>
          </cell>
        </row>
        <row r="1549">
          <cell r="J1549">
            <v>-610.21769999999992</v>
          </cell>
        </row>
        <row r="1550">
          <cell r="J1550">
            <v>-610.27700000000004</v>
          </cell>
        </row>
        <row r="1551">
          <cell r="J1551">
            <v>-610.33549999999991</v>
          </cell>
        </row>
        <row r="1552">
          <cell r="J1552">
            <v>-610.3950000000001</v>
          </cell>
        </row>
        <row r="1553">
          <cell r="J1553">
            <v>-610.4534000000001</v>
          </cell>
        </row>
        <row r="1554">
          <cell r="J1554">
            <v>-610.51099999999997</v>
          </cell>
        </row>
        <row r="1555">
          <cell r="J1555">
            <v>-610.57040000000006</v>
          </cell>
        </row>
        <row r="1556">
          <cell r="J1556">
            <v>-610.62879999999996</v>
          </cell>
        </row>
        <row r="1557">
          <cell r="J1557">
            <v>-610.68830000000003</v>
          </cell>
        </row>
        <row r="1558">
          <cell r="J1558">
            <v>-610.74680000000001</v>
          </cell>
        </row>
        <row r="1559">
          <cell r="J1559">
            <v>-610.80510000000004</v>
          </cell>
        </row>
        <row r="1560">
          <cell r="J1560">
            <v>-610.8646</v>
          </cell>
        </row>
        <row r="1561">
          <cell r="J1561">
            <v>-610.92309999999998</v>
          </cell>
        </row>
        <row r="1562">
          <cell r="J1562">
            <v>-610.98160000000007</v>
          </cell>
        </row>
        <row r="1563">
          <cell r="J1563">
            <v>-611.04009999999994</v>
          </cell>
        </row>
        <row r="1564">
          <cell r="J1564">
            <v>-611.09849999999994</v>
          </cell>
        </row>
        <row r="1565">
          <cell r="J1565">
            <v>-611.15689999999995</v>
          </cell>
        </row>
        <row r="1566">
          <cell r="J1566">
            <v>-611.21640000000002</v>
          </cell>
        </row>
        <row r="1567">
          <cell r="J1567">
            <v>-611.2749</v>
          </cell>
        </row>
        <row r="1568">
          <cell r="J1568">
            <v>-611.33420000000001</v>
          </cell>
        </row>
        <row r="1569">
          <cell r="J1569">
            <v>-611.39170000000001</v>
          </cell>
        </row>
        <row r="1570">
          <cell r="J1570">
            <v>-611.4511</v>
          </cell>
        </row>
        <row r="1571">
          <cell r="J1571">
            <v>-611.50959999999998</v>
          </cell>
        </row>
        <row r="1572">
          <cell r="J1572">
            <v>-611.56700000000001</v>
          </cell>
        </row>
        <row r="1573">
          <cell r="J1573">
            <v>-611.62739999999997</v>
          </cell>
        </row>
        <row r="1574">
          <cell r="J1574">
            <v>-611.68590000000006</v>
          </cell>
        </row>
        <row r="1575">
          <cell r="J1575">
            <v>-611.74540000000002</v>
          </cell>
        </row>
        <row r="1576">
          <cell r="J1576">
            <v>-611.80280000000005</v>
          </cell>
        </row>
        <row r="1577">
          <cell r="J1577">
            <v>-611.86119999999994</v>
          </cell>
        </row>
        <row r="1578">
          <cell r="J1578">
            <v>-611.9206999999999</v>
          </cell>
        </row>
        <row r="1579">
          <cell r="J1579">
            <v>-611.97820000000002</v>
          </cell>
        </row>
        <row r="1580">
          <cell r="J1580">
            <v>-612.0376</v>
          </cell>
        </row>
        <row r="1581">
          <cell r="J1581">
            <v>-612.09699999999998</v>
          </cell>
        </row>
        <row r="1582">
          <cell r="J1582">
            <v>-612.15440000000001</v>
          </cell>
        </row>
        <row r="1583">
          <cell r="J1583">
            <v>-612.21389999999997</v>
          </cell>
        </row>
        <row r="1584">
          <cell r="J1584">
            <v>-612.27229999999997</v>
          </cell>
        </row>
        <row r="1585">
          <cell r="J1585">
            <v>-612.33069999999998</v>
          </cell>
        </row>
        <row r="1586">
          <cell r="J1586">
            <v>-612.38909999999998</v>
          </cell>
        </row>
        <row r="1587">
          <cell r="J1587">
            <v>-612.44760000000008</v>
          </cell>
        </row>
        <row r="1588">
          <cell r="J1588">
            <v>-612.50689999999997</v>
          </cell>
        </row>
        <row r="1589">
          <cell r="J1589">
            <v>-612.56539999999995</v>
          </cell>
        </row>
        <row r="1590">
          <cell r="J1590">
            <v>-612.62379999999996</v>
          </cell>
        </row>
        <row r="1591">
          <cell r="J1591">
            <v>-612.68330000000003</v>
          </cell>
        </row>
        <row r="1592">
          <cell r="J1592">
            <v>-612.74149999999997</v>
          </cell>
        </row>
        <row r="1593">
          <cell r="J1593">
            <v>-612.79999999999995</v>
          </cell>
        </row>
        <row r="1594">
          <cell r="J1594">
            <v>-612.85839999999996</v>
          </cell>
        </row>
        <row r="1595">
          <cell r="J1595">
            <v>-612.91689999999994</v>
          </cell>
        </row>
        <row r="1596">
          <cell r="J1596">
            <v>-612.97519999999997</v>
          </cell>
        </row>
        <row r="1597">
          <cell r="J1597">
            <v>-613.03470000000004</v>
          </cell>
        </row>
        <row r="1598">
          <cell r="J1598">
            <v>-613.09310000000005</v>
          </cell>
        </row>
        <row r="1599">
          <cell r="J1599">
            <v>-613.15250000000003</v>
          </cell>
        </row>
        <row r="1600">
          <cell r="J1600">
            <v>-613.20990000000006</v>
          </cell>
        </row>
        <row r="1601">
          <cell r="J1601">
            <v>-613.26929999999993</v>
          </cell>
        </row>
        <row r="1602">
          <cell r="J1602">
            <v>-613.32779999999991</v>
          </cell>
        </row>
        <row r="1603">
          <cell r="J1603">
            <v>-613.38510000000008</v>
          </cell>
        </row>
        <row r="1604">
          <cell r="J1604">
            <v>-613.44460000000004</v>
          </cell>
        </row>
        <row r="1605">
          <cell r="J1605">
            <v>-613.50390000000004</v>
          </cell>
        </row>
        <row r="1606">
          <cell r="J1606">
            <v>-613.56129999999996</v>
          </cell>
        </row>
        <row r="1607">
          <cell r="J1607">
            <v>-613.62069999999994</v>
          </cell>
        </row>
        <row r="1608">
          <cell r="J1608">
            <v>-613.67910000000006</v>
          </cell>
        </row>
        <row r="1609">
          <cell r="J1609">
            <v>-613.73850000000004</v>
          </cell>
        </row>
        <row r="1610">
          <cell r="J1610">
            <v>-613.79599999999994</v>
          </cell>
        </row>
        <row r="1611">
          <cell r="J1611">
            <v>-613.85429999999997</v>
          </cell>
        </row>
        <row r="1612">
          <cell r="J1612">
            <v>-613.91380000000004</v>
          </cell>
        </row>
        <row r="1613">
          <cell r="J1613">
            <v>-613.97209999999995</v>
          </cell>
        </row>
        <row r="1614">
          <cell r="J1614">
            <v>-614.03039999999999</v>
          </cell>
        </row>
        <row r="1615">
          <cell r="J1615">
            <v>-614.08989999999994</v>
          </cell>
        </row>
        <row r="1616">
          <cell r="J1616">
            <v>-614.14729999999997</v>
          </cell>
        </row>
        <row r="1617">
          <cell r="J1617">
            <v>-614.20659999999998</v>
          </cell>
        </row>
        <row r="1618">
          <cell r="J1618">
            <v>-614.26509999999996</v>
          </cell>
        </row>
        <row r="1619">
          <cell r="J1619">
            <v>-614.32339999999999</v>
          </cell>
        </row>
        <row r="1620">
          <cell r="J1620">
            <v>-614.38180000000011</v>
          </cell>
        </row>
        <row r="1621">
          <cell r="J1621">
            <v>-614.44119999999998</v>
          </cell>
        </row>
        <row r="1622">
          <cell r="J1622">
            <v>-614.49959999999999</v>
          </cell>
        </row>
        <row r="1623">
          <cell r="J1623">
            <v>-614.55799999999999</v>
          </cell>
        </row>
        <row r="1624">
          <cell r="J1624">
            <v>-614.61620000000005</v>
          </cell>
        </row>
        <row r="1625">
          <cell r="J1625">
            <v>-614.67570000000001</v>
          </cell>
        </row>
        <row r="1626">
          <cell r="J1626">
            <v>-614.73309999999992</v>
          </cell>
        </row>
        <row r="1627">
          <cell r="J1627">
            <v>-614.79139999999995</v>
          </cell>
        </row>
        <row r="1628">
          <cell r="J1628">
            <v>-614.85079999999994</v>
          </cell>
        </row>
        <row r="1629">
          <cell r="J1629">
            <v>-614.90819999999997</v>
          </cell>
        </row>
        <row r="1630">
          <cell r="J1630">
            <v>-614.96760000000006</v>
          </cell>
        </row>
        <row r="1631">
          <cell r="J1631">
            <v>-615.02689999999996</v>
          </cell>
        </row>
        <row r="1632">
          <cell r="J1632">
            <v>-615.08540000000005</v>
          </cell>
        </row>
        <row r="1633">
          <cell r="J1633">
            <v>-615.14369999999997</v>
          </cell>
        </row>
        <row r="1634">
          <cell r="J1634">
            <v>-615.202</v>
          </cell>
        </row>
        <row r="1635">
          <cell r="J1635">
            <v>-615.2604</v>
          </cell>
        </row>
        <row r="1636">
          <cell r="J1636">
            <v>-615.31880000000001</v>
          </cell>
        </row>
        <row r="1637">
          <cell r="J1637">
            <v>-615.37710000000004</v>
          </cell>
        </row>
        <row r="1638">
          <cell r="J1638">
            <v>-615.43550000000005</v>
          </cell>
        </row>
        <row r="1639">
          <cell r="J1639">
            <v>-615.49490000000003</v>
          </cell>
        </row>
        <row r="1640">
          <cell r="J1640">
            <v>-615.55309999999997</v>
          </cell>
        </row>
        <row r="1641">
          <cell r="J1641">
            <v>-615.61160000000007</v>
          </cell>
        </row>
        <row r="1642">
          <cell r="J1642">
            <v>-615.66999999999996</v>
          </cell>
        </row>
        <row r="1643">
          <cell r="J1643">
            <v>-615.72820000000002</v>
          </cell>
        </row>
        <row r="1644">
          <cell r="J1644">
            <v>-615.7876</v>
          </cell>
        </row>
        <row r="1645">
          <cell r="J1645">
            <v>-615.84610000000009</v>
          </cell>
        </row>
        <row r="1646">
          <cell r="J1646">
            <v>-615.90329999999994</v>
          </cell>
        </row>
        <row r="1647">
          <cell r="J1647">
            <v>-615.96270000000004</v>
          </cell>
        </row>
        <row r="1648">
          <cell r="J1648">
            <v>-616.02210000000002</v>
          </cell>
        </row>
        <row r="1649">
          <cell r="J1649">
            <v>-616.07929999999999</v>
          </cell>
        </row>
        <row r="1650">
          <cell r="J1650">
            <v>-616.13880000000006</v>
          </cell>
        </row>
        <row r="1651">
          <cell r="J1651">
            <v>-616.19720000000007</v>
          </cell>
        </row>
        <row r="1652">
          <cell r="J1652">
            <v>-616.25440000000003</v>
          </cell>
        </row>
        <row r="1653">
          <cell r="J1653">
            <v>-616.31380000000001</v>
          </cell>
        </row>
        <row r="1654">
          <cell r="J1654">
            <v>-616.37220000000002</v>
          </cell>
        </row>
        <row r="1655">
          <cell r="J1655">
            <v>-616.42939999999999</v>
          </cell>
        </row>
        <row r="1656">
          <cell r="J1656">
            <v>-616.48890000000006</v>
          </cell>
        </row>
        <row r="1657">
          <cell r="J1657">
            <v>-616.54729999999995</v>
          </cell>
        </row>
        <row r="1658">
          <cell r="J1658">
            <v>-616.60649999999998</v>
          </cell>
        </row>
        <row r="1659">
          <cell r="J1659">
            <v>-616.66489999999999</v>
          </cell>
        </row>
        <row r="1660">
          <cell r="J1660">
            <v>-616.72319999999991</v>
          </cell>
        </row>
        <row r="1661">
          <cell r="J1661">
            <v>-616.78150000000005</v>
          </cell>
        </row>
        <row r="1662">
          <cell r="J1662">
            <v>-616.83360000000005</v>
          </cell>
        </row>
        <row r="1663">
          <cell r="J1663">
            <v>-616.88660000000004</v>
          </cell>
        </row>
        <row r="1664">
          <cell r="J1664">
            <v>-616.93859999999995</v>
          </cell>
        </row>
        <row r="1665">
          <cell r="J1665">
            <v>-616.99160000000006</v>
          </cell>
        </row>
        <row r="1666">
          <cell r="J1666">
            <v>-617.04460000000006</v>
          </cell>
        </row>
        <row r="1667">
          <cell r="J1667">
            <v>-617.09670000000006</v>
          </cell>
        </row>
        <row r="1668">
          <cell r="J1668">
            <v>-617.14859999999999</v>
          </cell>
        </row>
        <row r="1669">
          <cell r="J1669">
            <v>-617.20180000000005</v>
          </cell>
        </row>
        <row r="1670">
          <cell r="J1670">
            <v>-617.25469999999996</v>
          </cell>
        </row>
        <row r="1671">
          <cell r="J1671">
            <v>-617.30679999999995</v>
          </cell>
        </row>
        <row r="1672">
          <cell r="J1672">
            <v>-617.35970000000009</v>
          </cell>
        </row>
        <row r="1673">
          <cell r="J1673">
            <v>-617.4117</v>
          </cell>
        </row>
        <row r="1674">
          <cell r="J1674">
            <v>-617.46469999999999</v>
          </cell>
        </row>
        <row r="1675">
          <cell r="J1675">
            <v>-617.51779999999997</v>
          </cell>
        </row>
        <row r="1676">
          <cell r="J1676">
            <v>-617.56979999999999</v>
          </cell>
        </row>
        <row r="1677">
          <cell r="J1677">
            <v>-617.62279999999998</v>
          </cell>
        </row>
        <row r="1678">
          <cell r="J1678">
            <v>-617.6748</v>
          </cell>
        </row>
        <row r="1679">
          <cell r="J1679">
            <v>-617.7278</v>
          </cell>
        </row>
        <row r="1680">
          <cell r="J1680">
            <v>-617.78070000000002</v>
          </cell>
        </row>
        <row r="1681">
          <cell r="J1681">
            <v>-617.83279999999991</v>
          </cell>
        </row>
        <row r="1682">
          <cell r="J1682">
            <v>-617.88480000000004</v>
          </cell>
        </row>
        <row r="1683">
          <cell r="J1683">
            <v>-617.93870000000004</v>
          </cell>
        </row>
        <row r="1684">
          <cell r="J1684">
            <v>-617.99080000000004</v>
          </cell>
        </row>
        <row r="1685">
          <cell r="J1685">
            <v>-618.04269999999997</v>
          </cell>
        </row>
        <row r="1686">
          <cell r="J1686">
            <v>-618.09580000000005</v>
          </cell>
        </row>
        <row r="1687">
          <cell r="J1687">
            <v>-618.14769999999987</v>
          </cell>
        </row>
        <row r="1688">
          <cell r="J1688">
            <v>-618.20069999999998</v>
          </cell>
        </row>
        <row r="1689">
          <cell r="J1689">
            <v>-618.21979999999996</v>
          </cell>
        </row>
        <row r="1690">
          <cell r="J1690">
            <v>-618.23900000000003</v>
          </cell>
        </row>
        <row r="1691">
          <cell r="J1691">
            <v>-618.2582000000001</v>
          </cell>
        </row>
        <row r="1692">
          <cell r="J1692">
            <v>-618.27629999999999</v>
          </cell>
        </row>
        <row r="1693">
          <cell r="J1693">
            <v>-618.29450000000008</v>
          </cell>
        </row>
        <row r="1694">
          <cell r="J1694">
            <v>-618.31369999999993</v>
          </cell>
        </row>
        <row r="1695">
          <cell r="J1695">
            <v>-618.33090000000004</v>
          </cell>
        </row>
        <row r="1696">
          <cell r="J1696">
            <v>-618.35010000000011</v>
          </cell>
        </row>
        <row r="1697">
          <cell r="J1697">
            <v>-618.3682</v>
          </cell>
        </row>
        <row r="1698">
          <cell r="J1698">
            <v>-618.38650000000007</v>
          </cell>
        </row>
        <row r="1699">
          <cell r="J1699">
            <v>-618.36289999999997</v>
          </cell>
        </row>
        <row r="1700">
          <cell r="J1700">
            <v>-618.33789999999999</v>
          </cell>
        </row>
        <row r="1701">
          <cell r="J1701">
            <v>-618.31299999999999</v>
          </cell>
        </row>
        <row r="1702">
          <cell r="J1702">
            <v>-618.28909999999996</v>
          </cell>
        </row>
        <row r="1703">
          <cell r="J1703">
            <v>-618.26400000000001</v>
          </cell>
        </row>
        <row r="1704">
          <cell r="J1704">
            <v>-618.24009999999998</v>
          </cell>
        </row>
        <row r="1705">
          <cell r="J1705">
            <v>-618.21440000000007</v>
          </cell>
        </row>
        <row r="1706">
          <cell r="J1706">
            <v>-618.15829999999994</v>
          </cell>
        </row>
        <row r="1707">
          <cell r="J1707">
            <v>-618.10109999999997</v>
          </cell>
        </row>
        <row r="1708">
          <cell r="J1708">
            <v>-618.04599999999994</v>
          </cell>
        </row>
        <row r="1709">
          <cell r="J1709">
            <v>-617.98979999999995</v>
          </cell>
        </row>
        <row r="1710">
          <cell r="J1710">
            <v>-617.93359999999996</v>
          </cell>
        </row>
        <row r="1711">
          <cell r="J1711">
            <v>-617.87850000000003</v>
          </cell>
        </row>
        <row r="1712">
          <cell r="J1712">
            <v>-617.82230000000004</v>
          </cell>
        </row>
        <row r="1713">
          <cell r="J1713">
            <v>-617.76260000000002</v>
          </cell>
        </row>
        <row r="1714">
          <cell r="J1714">
            <v>-617.67370000000005</v>
          </cell>
        </row>
        <row r="1715">
          <cell r="J1715">
            <v>-617.58270000000005</v>
          </cell>
        </row>
        <row r="1716">
          <cell r="J1716">
            <v>-617.49180000000001</v>
          </cell>
        </row>
        <row r="1717">
          <cell r="J1717">
            <v>-617.40089999999998</v>
          </cell>
        </row>
        <row r="1718">
          <cell r="J1718">
            <v>-617.30999999999995</v>
          </cell>
        </row>
        <row r="1719">
          <cell r="J1719">
            <v>-617.21899999999994</v>
          </cell>
        </row>
        <row r="1720">
          <cell r="J1720">
            <v>-617.12900000000002</v>
          </cell>
        </row>
        <row r="1721">
          <cell r="J1721">
            <v>-617.03920000000005</v>
          </cell>
        </row>
        <row r="1722">
          <cell r="J1722">
            <v>-616.94809999999995</v>
          </cell>
        </row>
        <row r="1723">
          <cell r="J1723">
            <v>-616.85730000000001</v>
          </cell>
        </row>
        <row r="1724">
          <cell r="J1724">
            <v>-616.76620000000003</v>
          </cell>
        </row>
        <row r="1725">
          <cell r="J1725">
            <v>-616.67530000000011</v>
          </cell>
        </row>
        <row r="1726">
          <cell r="J1726">
            <v>-616.58429999999998</v>
          </cell>
        </row>
        <row r="1727">
          <cell r="J1727">
            <v>-616.49430000000007</v>
          </cell>
        </row>
        <row r="1728">
          <cell r="J1728">
            <v>-616.40440000000001</v>
          </cell>
        </row>
        <row r="1729">
          <cell r="J1729">
            <v>-616.31330000000003</v>
          </cell>
        </row>
        <row r="1730">
          <cell r="J1730">
            <v>-616.22249999999997</v>
          </cell>
        </row>
        <row r="1731">
          <cell r="J1731">
            <v>-616.13170000000002</v>
          </cell>
        </row>
        <row r="1732">
          <cell r="J1732">
            <v>-616.04089999999997</v>
          </cell>
        </row>
        <row r="1733">
          <cell r="J1733">
            <v>-615.95029999999997</v>
          </cell>
        </row>
        <row r="1734">
          <cell r="J1734">
            <v>-615.85839999999996</v>
          </cell>
        </row>
        <row r="1735">
          <cell r="J1735">
            <v>-615.76769999999999</v>
          </cell>
        </row>
        <row r="1736">
          <cell r="J1736">
            <v>-615.67779999999993</v>
          </cell>
        </row>
        <row r="1737">
          <cell r="J1737">
            <v>-615.58710000000008</v>
          </cell>
        </row>
        <row r="1738">
          <cell r="J1738">
            <v>-615.49620000000004</v>
          </cell>
        </row>
        <row r="1739">
          <cell r="J1739">
            <v>-615.40549999999996</v>
          </cell>
        </row>
        <row r="1740">
          <cell r="J1740">
            <v>-615.31470000000002</v>
          </cell>
        </row>
        <row r="1741">
          <cell r="J1741">
            <v>-615.22289999999998</v>
          </cell>
        </row>
        <row r="1742">
          <cell r="J1742">
            <v>-615.13200000000006</v>
          </cell>
        </row>
        <row r="1743">
          <cell r="J1743">
            <v>-615.04129999999998</v>
          </cell>
        </row>
        <row r="1744">
          <cell r="J1744">
            <v>-614.95040000000006</v>
          </cell>
        </row>
        <row r="1745">
          <cell r="J1745">
            <v>-614.8596</v>
          </cell>
        </row>
        <row r="1746">
          <cell r="J1746">
            <v>-614.76959999999997</v>
          </cell>
        </row>
        <row r="1747">
          <cell r="J1747">
            <v>-614.67790000000002</v>
          </cell>
        </row>
        <row r="1748">
          <cell r="J1748">
            <v>-614.58600000000001</v>
          </cell>
        </row>
        <row r="1749">
          <cell r="J1749">
            <v>-614.49519999999995</v>
          </cell>
        </row>
        <row r="1750">
          <cell r="J1750">
            <v>-614.40430000000003</v>
          </cell>
        </row>
        <row r="1751">
          <cell r="J1751">
            <v>-614.31309999999996</v>
          </cell>
        </row>
        <row r="1752">
          <cell r="J1752">
            <v>-614.22300000000007</v>
          </cell>
        </row>
        <row r="1753">
          <cell r="J1753">
            <v>-614.13</v>
          </cell>
        </row>
        <row r="1754">
          <cell r="J1754">
            <v>-613.95849999999996</v>
          </cell>
        </row>
        <row r="1755">
          <cell r="J1755">
            <v>-613.78809999999999</v>
          </cell>
        </row>
        <row r="1756">
          <cell r="J1756">
            <v>-613.6146</v>
          </cell>
        </row>
        <row r="1757">
          <cell r="J1757">
            <v>-613.44299999999998</v>
          </cell>
        </row>
        <row r="1758">
          <cell r="J1758">
            <v>-613.27250000000004</v>
          </cell>
        </row>
        <row r="1759">
          <cell r="J1759">
            <v>-613.101</v>
          </cell>
        </row>
        <row r="1760">
          <cell r="J1760">
            <v>-612.92939999999999</v>
          </cell>
        </row>
        <row r="1761">
          <cell r="J1761">
            <v>-612.75789999999995</v>
          </cell>
        </row>
        <row r="1762">
          <cell r="J1762">
            <v>-612.57780000000002</v>
          </cell>
        </row>
        <row r="1763">
          <cell r="J1763">
            <v>-612.3472999999999</v>
          </cell>
        </row>
        <row r="1764">
          <cell r="J1764">
            <v>-612.11770000000001</v>
          </cell>
        </row>
        <row r="1765">
          <cell r="J1765">
            <v>-611.88719999999989</v>
          </cell>
        </row>
        <row r="1766">
          <cell r="J1766">
            <v>-611.65759999999989</v>
          </cell>
        </row>
        <row r="1767">
          <cell r="J1767">
            <v>-611.42800000000011</v>
          </cell>
        </row>
        <row r="1768">
          <cell r="J1768">
            <v>-611.19849999999997</v>
          </cell>
        </row>
        <row r="1769">
          <cell r="J1769">
            <v>-610.96690000000001</v>
          </cell>
        </row>
        <row r="1770">
          <cell r="J1770">
            <v>-610.7373</v>
          </cell>
        </row>
        <row r="1771">
          <cell r="J1771">
            <v>-610.5077</v>
          </cell>
        </row>
        <row r="1772">
          <cell r="J1772">
            <v>-610.27610000000004</v>
          </cell>
        </row>
        <row r="1773">
          <cell r="J1773">
            <v>-610.04759999999999</v>
          </cell>
        </row>
        <row r="1774">
          <cell r="J1774">
            <v>-609.81690000000003</v>
          </cell>
        </row>
        <row r="1775">
          <cell r="J1775">
            <v>-609.58640000000003</v>
          </cell>
        </row>
        <row r="1776">
          <cell r="J1776">
            <v>-609.35669999999993</v>
          </cell>
        </row>
        <row r="1777">
          <cell r="J1777">
            <v>-609.09770000000003</v>
          </cell>
        </row>
        <row r="1778">
          <cell r="J1778">
            <v>-608.7663</v>
          </cell>
        </row>
        <row r="1779">
          <cell r="J1779">
            <v>-608.43579999999997</v>
          </cell>
        </row>
        <row r="1780">
          <cell r="J1780">
            <v>-608.10350000000005</v>
          </cell>
        </row>
        <row r="1781">
          <cell r="J1781">
            <v>-607.77209999999991</v>
          </cell>
        </row>
        <row r="1782">
          <cell r="J1782">
            <v>-607.44060000000002</v>
          </cell>
        </row>
        <row r="1783">
          <cell r="J1783">
            <v>-607.10919999999999</v>
          </cell>
        </row>
        <row r="1784">
          <cell r="J1784">
            <v>-606.77760000000001</v>
          </cell>
        </row>
        <row r="1785">
          <cell r="J1785">
            <v>-606.44719999999995</v>
          </cell>
        </row>
        <row r="1786">
          <cell r="J1786">
            <v>-606.11390000000006</v>
          </cell>
        </row>
        <row r="1787">
          <cell r="J1787">
            <v>-605.70969999999988</v>
          </cell>
        </row>
        <row r="1788">
          <cell r="J1788">
            <v>-605.30020000000002</v>
          </cell>
        </row>
        <row r="1789">
          <cell r="J1789">
            <v>-604.88959999999997</v>
          </cell>
        </row>
        <row r="1790">
          <cell r="J1790">
            <v>-604.48099999999999</v>
          </cell>
        </row>
        <row r="1791">
          <cell r="J1791">
            <v>-604.06939999999997</v>
          </cell>
        </row>
        <row r="1792">
          <cell r="J1792">
            <v>-603.66090000000008</v>
          </cell>
        </row>
        <row r="1793">
          <cell r="J1793">
            <v>-603.25130000000001</v>
          </cell>
        </row>
        <row r="1794">
          <cell r="J1794">
            <v>-602.84070000000008</v>
          </cell>
        </row>
        <row r="1795">
          <cell r="J1795">
            <v>-602.43209999999999</v>
          </cell>
        </row>
        <row r="1796">
          <cell r="J1796">
            <v>-602.0204</v>
          </cell>
        </row>
        <row r="1797">
          <cell r="J1797">
            <v>-601.61180000000002</v>
          </cell>
        </row>
        <row r="1798">
          <cell r="J1798">
            <v>-601.20119999999997</v>
          </cell>
        </row>
        <row r="1799">
          <cell r="J1799">
            <v>-600.79160000000002</v>
          </cell>
        </row>
        <row r="1800">
          <cell r="J1800">
            <v>-600.3809</v>
          </cell>
        </row>
        <row r="1801">
          <cell r="J1801">
            <v>-599.97119999999995</v>
          </cell>
        </row>
        <row r="1802">
          <cell r="J1802">
            <v>-599.56060000000002</v>
          </cell>
        </row>
        <row r="1803">
          <cell r="J1803">
            <v>-599.15090000000009</v>
          </cell>
        </row>
        <row r="1804">
          <cell r="J1804">
            <v>-598.74020000000007</v>
          </cell>
        </row>
        <row r="1805">
          <cell r="J1805">
            <v>-598.3306</v>
          </cell>
        </row>
        <row r="1806">
          <cell r="J1806">
            <v>-597.91980000000001</v>
          </cell>
        </row>
        <row r="1807">
          <cell r="J1807">
            <v>-597.51109999999994</v>
          </cell>
        </row>
        <row r="1808">
          <cell r="J1808">
            <v>-597.09940000000006</v>
          </cell>
        </row>
        <row r="1809">
          <cell r="J1809">
            <v>-596.69069999999999</v>
          </cell>
        </row>
        <row r="1810">
          <cell r="J1810">
            <v>-596.27890000000002</v>
          </cell>
        </row>
        <row r="1811">
          <cell r="J1811">
            <v>-595.86920000000009</v>
          </cell>
        </row>
        <row r="1812">
          <cell r="J1812">
            <v>-595.45849999999996</v>
          </cell>
        </row>
        <row r="1813">
          <cell r="J1813">
            <v>-595.04769999999996</v>
          </cell>
        </row>
        <row r="1814">
          <cell r="J1814">
            <v>-594.63800000000003</v>
          </cell>
        </row>
        <row r="1815">
          <cell r="J1815">
            <v>-594.22619999999995</v>
          </cell>
        </row>
        <row r="1816">
          <cell r="J1816">
            <v>-593.81729999999993</v>
          </cell>
        </row>
        <row r="1817">
          <cell r="J1817">
            <v>-593.40559999999994</v>
          </cell>
        </row>
        <row r="1818">
          <cell r="J1818">
            <v>-592.99479999999994</v>
          </cell>
        </row>
        <row r="1819">
          <cell r="J1819">
            <v>-592.58489999999995</v>
          </cell>
        </row>
        <row r="1820">
          <cell r="J1820">
            <v>-592.17420000000004</v>
          </cell>
        </row>
        <row r="1821">
          <cell r="J1821">
            <v>-591.76329999999996</v>
          </cell>
        </row>
        <row r="1822">
          <cell r="J1822">
            <v>-591.35339999999997</v>
          </cell>
        </row>
        <row r="1823">
          <cell r="J1823">
            <v>-590.94169999999997</v>
          </cell>
        </row>
        <row r="1824">
          <cell r="J1824">
            <v>-590.5308</v>
          </cell>
        </row>
        <row r="1825">
          <cell r="J1825">
            <v>-590.12100000000009</v>
          </cell>
        </row>
        <row r="1826">
          <cell r="J1826">
            <v>-589.70910000000003</v>
          </cell>
        </row>
        <row r="1827">
          <cell r="J1827">
            <v>-589.29919999999993</v>
          </cell>
        </row>
        <row r="1828">
          <cell r="J1828">
            <v>-588.88840000000005</v>
          </cell>
        </row>
        <row r="1829">
          <cell r="J1829">
            <v>-588.47649999999999</v>
          </cell>
        </row>
        <row r="1830">
          <cell r="J1830">
            <v>-588.06650000000002</v>
          </cell>
        </row>
        <row r="1831">
          <cell r="J1831">
            <v>-587.65560000000005</v>
          </cell>
        </row>
        <row r="1832">
          <cell r="J1832">
            <v>-587.24369999999999</v>
          </cell>
        </row>
        <row r="1833">
          <cell r="J1833">
            <v>-586.8338</v>
          </cell>
        </row>
        <row r="1834">
          <cell r="J1834">
            <v>-586.42189999999994</v>
          </cell>
        </row>
        <row r="1835">
          <cell r="J1835">
            <v>-586.01100000000008</v>
          </cell>
        </row>
        <row r="1836">
          <cell r="J1836">
            <v>-585.601</v>
          </cell>
        </row>
        <row r="1837">
          <cell r="J1837">
            <v>-585.18899999999996</v>
          </cell>
        </row>
        <row r="1838">
          <cell r="J1838">
            <v>-584.77710000000002</v>
          </cell>
        </row>
        <row r="1839">
          <cell r="J1839">
            <v>-584.36709999999994</v>
          </cell>
        </row>
        <row r="1840">
          <cell r="J1840">
            <v>-583.95609999999999</v>
          </cell>
        </row>
        <row r="1841">
          <cell r="J1841">
            <v>-583.54409999999996</v>
          </cell>
        </row>
        <row r="1842">
          <cell r="J1842">
            <v>-583.13310000000001</v>
          </cell>
        </row>
        <row r="1843">
          <cell r="J1843">
            <v>-582.72109999999998</v>
          </cell>
        </row>
        <row r="1844">
          <cell r="J1844">
            <v>-582.31110000000001</v>
          </cell>
        </row>
        <row r="1845">
          <cell r="J1845">
            <v>-581.89909999999998</v>
          </cell>
        </row>
        <row r="1846">
          <cell r="J1846">
            <v>-581.48800000000006</v>
          </cell>
        </row>
        <row r="1847">
          <cell r="J1847">
            <v>-581.07590000000005</v>
          </cell>
        </row>
        <row r="1848">
          <cell r="J1848">
            <v>-580.66489999999999</v>
          </cell>
        </row>
        <row r="1849">
          <cell r="J1849">
            <v>-580.25289999999995</v>
          </cell>
        </row>
        <row r="1850">
          <cell r="J1850">
            <v>-579.84170000000006</v>
          </cell>
        </row>
        <row r="1851">
          <cell r="J1851">
            <v>-579.4307</v>
          </cell>
        </row>
        <row r="1852">
          <cell r="J1852">
            <v>-579.01869999999997</v>
          </cell>
        </row>
        <row r="1853">
          <cell r="J1853">
            <v>-578.60659999999996</v>
          </cell>
        </row>
        <row r="1854">
          <cell r="J1854">
            <v>-578.19640000000004</v>
          </cell>
        </row>
        <row r="1855">
          <cell r="J1855">
            <v>-577.78430000000003</v>
          </cell>
        </row>
        <row r="1856">
          <cell r="J1856">
            <v>-577.37220000000002</v>
          </cell>
        </row>
        <row r="1857">
          <cell r="J1857">
            <v>-576.96</v>
          </cell>
        </row>
        <row r="1858">
          <cell r="J1858">
            <v>-576.54800000000012</v>
          </cell>
        </row>
        <row r="1859">
          <cell r="J1859">
            <v>-576.13589999999999</v>
          </cell>
        </row>
        <row r="1860">
          <cell r="J1860">
            <v>-575.72559999999999</v>
          </cell>
        </row>
        <row r="1861">
          <cell r="J1861">
            <v>-575.31349999999998</v>
          </cell>
        </row>
        <row r="1862">
          <cell r="J1862">
            <v>-574.90240000000006</v>
          </cell>
        </row>
        <row r="1863">
          <cell r="J1863">
            <v>-574.49009999999998</v>
          </cell>
        </row>
        <row r="1864">
          <cell r="J1864">
            <v>-574.07799999999997</v>
          </cell>
        </row>
        <row r="1865">
          <cell r="J1865">
            <v>-573.66579999999999</v>
          </cell>
        </row>
        <row r="1866">
          <cell r="J1866">
            <v>-573.25360000000001</v>
          </cell>
        </row>
        <row r="1867">
          <cell r="J1867">
            <v>-572.84229999999991</v>
          </cell>
        </row>
        <row r="1868">
          <cell r="J1868">
            <v>-572.42999999999995</v>
          </cell>
        </row>
        <row r="1869">
          <cell r="J1869">
            <v>-572.01890000000003</v>
          </cell>
        </row>
        <row r="1870">
          <cell r="J1870">
            <v>-571.60670000000005</v>
          </cell>
        </row>
        <row r="1871">
          <cell r="J1871">
            <v>-571.1943</v>
          </cell>
        </row>
        <row r="1872">
          <cell r="J1872">
            <v>-570.78219999999999</v>
          </cell>
        </row>
        <row r="1873">
          <cell r="J1873">
            <v>-570.36990000000003</v>
          </cell>
        </row>
        <row r="1874">
          <cell r="J1874">
            <v>-569.95760000000007</v>
          </cell>
        </row>
        <row r="1875">
          <cell r="J1875">
            <v>-569.54430000000002</v>
          </cell>
        </row>
        <row r="1876">
          <cell r="J1876">
            <v>-569.13199999999995</v>
          </cell>
        </row>
        <row r="1877">
          <cell r="J1877">
            <v>-568.71969999999988</v>
          </cell>
        </row>
        <row r="1878">
          <cell r="J1878">
            <v>-568.30840000000001</v>
          </cell>
        </row>
        <row r="1879">
          <cell r="J1879">
            <v>-567.89609999999993</v>
          </cell>
        </row>
        <row r="1880">
          <cell r="J1880">
            <v>-567.41600000000005</v>
          </cell>
        </row>
        <row r="1881">
          <cell r="J1881">
            <v>-566.87739999999997</v>
          </cell>
        </row>
        <row r="1882">
          <cell r="J1882">
            <v>-566.28030000000001</v>
          </cell>
        </row>
        <row r="1883">
          <cell r="J1883">
            <v>-565.64919999999995</v>
          </cell>
        </row>
        <row r="1884">
          <cell r="J1884">
            <v>-564.99549999999999</v>
          </cell>
        </row>
        <row r="1885">
          <cell r="J1885">
            <v>-564.28769999999997</v>
          </cell>
        </row>
        <row r="1886">
          <cell r="J1886">
            <v>-563.57380000000001</v>
          </cell>
        </row>
        <row r="1887">
          <cell r="J1887">
            <v>-562.86189999999999</v>
          </cell>
        </row>
        <row r="1888">
          <cell r="J1888">
            <v>-562.14909999999998</v>
          </cell>
        </row>
        <row r="1889">
          <cell r="J1889">
            <v>-561.43719999999996</v>
          </cell>
        </row>
        <row r="1890">
          <cell r="J1890">
            <v>-560.72429999999997</v>
          </cell>
        </row>
        <row r="1891">
          <cell r="J1891">
            <v>-560.01030000000003</v>
          </cell>
        </row>
        <row r="1892">
          <cell r="J1892">
            <v>-559.29840000000002</v>
          </cell>
        </row>
        <row r="1893">
          <cell r="J1893">
            <v>-558.58529999999996</v>
          </cell>
        </row>
        <row r="1894">
          <cell r="J1894">
            <v>-557.87139999999999</v>
          </cell>
        </row>
        <row r="1895">
          <cell r="J1895">
            <v>-557.15940000000001</v>
          </cell>
        </row>
        <row r="1896">
          <cell r="J1896">
            <v>-556.44629999999995</v>
          </cell>
        </row>
        <row r="1897">
          <cell r="J1897">
            <v>-555.73239999999998</v>
          </cell>
        </row>
        <row r="1898">
          <cell r="J1898">
            <v>-555.0204</v>
          </cell>
        </row>
        <row r="1899">
          <cell r="J1899">
            <v>-554.30629999999996</v>
          </cell>
        </row>
        <row r="1900">
          <cell r="J1900">
            <v>-553.59320000000002</v>
          </cell>
        </row>
        <row r="1901">
          <cell r="J1901">
            <v>-552.87920000000008</v>
          </cell>
        </row>
        <row r="1902">
          <cell r="J1902">
            <v>-552.16700000000003</v>
          </cell>
        </row>
        <row r="1903">
          <cell r="J1903">
            <v>-551.4529</v>
          </cell>
        </row>
        <row r="1904">
          <cell r="J1904">
            <v>-550.7396</v>
          </cell>
        </row>
        <row r="1905">
          <cell r="J1905">
            <v>-550.02559999999994</v>
          </cell>
        </row>
        <row r="1906">
          <cell r="J1906">
            <v>-549.31240000000003</v>
          </cell>
        </row>
        <row r="1907">
          <cell r="J1907">
            <v>-548.59819999999991</v>
          </cell>
        </row>
        <row r="1908">
          <cell r="J1908">
            <v>-547.88499999999999</v>
          </cell>
        </row>
        <row r="1909">
          <cell r="J1909">
            <v>-547.16980000000001</v>
          </cell>
        </row>
        <row r="1910">
          <cell r="J1910">
            <v>-546.45659999999998</v>
          </cell>
        </row>
        <row r="1911">
          <cell r="J1911">
            <v>-545.7423</v>
          </cell>
        </row>
        <row r="1912">
          <cell r="J1912">
            <v>-545.02859999999998</v>
          </cell>
        </row>
        <row r="1913">
          <cell r="J1913">
            <v>-544.31380000000001</v>
          </cell>
        </row>
        <row r="1914">
          <cell r="J1914">
            <v>-543.60079999999994</v>
          </cell>
        </row>
        <row r="1915">
          <cell r="J1915">
            <v>-542.88589999999999</v>
          </cell>
        </row>
        <row r="1916">
          <cell r="J1916">
            <v>-542.17089999999996</v>
          </cell>
        </row>
        <row r="1917">
          <cell r="J1917">
            <v>-541.45800000000008</v>
          </cell>
        </row>
        <row r="1918">
          <cell r="J1918">
            <v>-540.74289999999996</v>
          </cell>
        </row>
        <row r="1919">
          <cell r="J1919">
            <v>-540.02790000000005</v>
          </cell>
        </row>
        <row r="1920">
          <cell r="J1920">
            <v>-539.31269999999995</v>
          </cell>
        </row>
        <row r="1921">
          <cell r="J1921">
            <v>-538.59960000000001</v>
          </cell>
        </row>
        <row r="1922">
          <cell r="J1922">
            <v>-537.8845</v>
          </cell>
        </row>
        <row r="1923">
          <cell r="J1923">
            <v>-537.1694</v>
          </cell>
        </row>
        <row r="1924">
          <cell r="J1924">
            <v>-536.45420000000001</v>
          </cell>
        </row>
        <row r="1925">
          <cell r="J1925">
            <v>-535.73990000000003</v>
          </cell>
        </row>
        <row r="1926">
          <cell r="J1926">
            <v>-535.02560000000005</v>
          </cell>
        </row>
        <row r="1927">
          <cell r="J1927">
            <v>-534.31039999999996</v>
          </cell>
        </row>
        <row r="1928">
          <cell r="J1928">
            <v>-533.59500000000003</v>
          </cell>
        </row>
        <row r="1929">
          <cell r="J1929">
            <v>-532.87959999999998</v>
          </cell>
        </row>
        <row r="1930">
          <cell r="J1930">
            <v>-532.16539999999998</v>
          </cell>
        </row>
        <row r="1931">
          <cell r="J1931">
            <v>-531.44979999999998</v>
          </cell>
        </row>
        <row r="1932">
          <cell r="J1932">
            <v>-530.73440000000005</v>
          </cell>
        </row>
        <row r="1933">
          <cell r="J1933">
            <v>-530.01890000000003</v>
          </cell>
        </row>
        <row r="1934">
          <cell r="J1934">
            <v>-529.30340000000001</v>
          </cell>
        </row>
        <row r="1935">
          <cell r="J1935">
            <v>-528.58780000000002</v>
          </cell>
        </row>
        <row r="1936">
          <cell r="J1936">
            <v>-527.8723</v>
          </cell>
        </row>
        <row r="1937">
          <cell r="J1937">
            <v>-527.15660000000003</v>
          </cell>
        </row>
        <row r="1938">
          <cell r="J1938">
            <v>-526.44090000000006</v>
          </cell>
        </row>
        <row r="1939">
          <cell r="J1939">
            <v>-525.72519999999997</v>
          </cell>
        </row>
        <row r="1940">
          <cell r="J1940">
            <v>-525.00959999999986</v>
          </cell>
        </row>
        <row r="1941">
          <cell r="J1941">
            <v>-524.29390000000001</v>
          </cell>
        </row>
        <row r="1942">
          <cell r="J1942">
            <v>-523.57809999999995</v>
          </cell>
        </row>
        <row r="1943">
          <cell r="J1943">
            <v>-522.86239999999998</v>
          </cell>
        </row>
        <row r="1944">
          <cell r="J1944">
            <v>-522.14650000000006</v>
          </cell>
        </row>
        <row r="1945">
          <cell r="J1945">
            <v>-521.43060000000003</v>
          </cell>
        </row>
        <row r="1946">
          <cell r="J1946">
            <v>-520.71469999999999</v>
          </cell>
        </row>
        <row r="1947">
          <cell r="J1947">
            <v>-519.9976999999999</v>
          </cell>
        </row>
        <row r="1948">
          <cell r="J1948">
            <v>-519.28189999999995</v>
          </cell>
        </row>
        <row r="1949">
          <cell r="J1949">
            <v>-518.56479999999999</v>
          </cell>
        </row>
        <row r="1950">
          <cell r="J1950">
            <v>-517.84879999999998</v>
          </cell>
        </row>
        <row r="1951">
          <cell r="J1951">
            <v>-517.13280000000009</v>
          </cell>
        </row>
        <row r="1952">
          <cell r="J1952">
            <v>-516.41579999999999</v>
          </cell>
        </row>
        <row r="1953">
          <cell r="J1953">
            <v>-515.69970000000001</v>
          </cell>
        </row>
        <row r="1954">
          <cell r="J1954">
            <v>-514.98359999999991</v>
          </cell>
        </row>
        <row r="1955">
          <cell r="J1955">
            <v>-514.26629999999989</v>
          </cell>
        </row>
        <row r="1956">
          <cell r="J1956">
            <v>-513.54920000000004</v>
          </cell>
        </row>
        <row r="1957">
          <cell r="J1957">
            <v>-512.8329</v>
          </cell>
        </row>
        <row r="1958">
          <cell r="J1958">
            <v>-512.11659999999995</v>
          </cell>
        </row>
        <row r="1959">
          <cell r="J1959">
            <v>-511.39839999999992</v>
          </cell>
        </row>
        <row r="1960">
          <cell r="J1960">
            <v>-510.68200000000002</v>
          </cell>
        </row>
        <row r="1961">
          <cell r="J1961">
            <v>-509.96559999999999</v>
          </cell>
        </row>
        <row r="1962">
          <cell r="J1962">
            <v>-509.24739999999997</v>
          </cell>
        </row>
        <row r="1963">
          <cell r="J1963">
            <v>-508.5308</v>
          </cell>
        </row>
        <row r="1964">
          <cell r="J1964">
            <v>-507.81439999999998</v>
          </cell>
        </row>
        <row r="1965">
          <cell r="J1965">
            <v>-507.096</v>
          </cell>
        </row>
        <row r="1966">
          <cell r="J1966">
            <v>-506.37939999999998</v>
          </cell>
        </row>
        <row r="1967">
          <cell r="J1967">
            <v>-505.66089999999997</v>
          </cell>
        </row>
        <row r="1968">
          <cell r="J1968">
            <v>-504.94420000000002</v>
          </cell>
        </row>
        <row r="1969">
          <cell r="J1969">
            <v>-504.22670000000005</v>
          </cell>
        </row>
        <row r="1970">
          <cell r="J1970">
            <v>-503.50900000000001</v>
          </cell>
        </row>
        <row r="1971">
          <cell r="J1971">
            <v>-502.79140000000007</v>
          </cell>
        </row>
        <row r="1972">
          <cell r="J1972">
            <v>-502.07380000000001</v>
          </cell>
        </row>
        <row r="1973">
          <cell r="J1973">
            <v>-501.35599999999999</v>
          </cell>
        </row>
        <row r="1974">
          <cell r="J1974">
            <v>-500.63809999999995</v>
          </cell>
        </row>
        <row r="1975">
          <cell r="J1975">
            <v>-499.92040000000003</v>
          </cell>
        </row>
        <row r="1976">
          <cell r="J1976">
            <v>-499.20159999999998</v>
          </cell>
        </row>
        <row r="1977">
          <cell r="J1977">
            <v>-498.48469999999998</v>
          </cell>
        </row>
        <row r="1978">
          <cell r="J1978">
            <v>-497.76590000000004</v>
          </cell>
        </row>
        <row r="1979">
          <cell r="J1979">
            <v>-497.04789999999997</v>
          </cell>
        </row>
        <row r="1980">
          <cell r="J1980">
            <v>-496.32990000000001</v>
          </cell>
        </row>
        <row r="1981">
          <cell r="J1981">
            <v>-495.61099999999999</v>
          </cell>
        </row>
        <row r="1982">
          <cell r="J1982">
            <v>-494.89400000000006</v>
          </cell>
        </row>
        <row r="1983">
          <cell r="J1983">
            <v>-494.17490000000004</v>
          </cell>
        </row>
        <row r="1984">
          <cell r="J1984">
            <v>-493.45580000000001</v>
          </cell>
        </row>
        <row r="1985">
          <cell r="J1985">
            <v>-492.73870000000005</v>
          </cell>
        </row>
        <row r="1986">
          <cell r="J1986">
            <v>-492.0197</v>
          </cell>
        </row>
        <row r="1987">
          <cell r="J1987">
            <v>-491.30050000000006</v>
          </cell>
        </row>
        <row r="1988">
          <cell r="J1988">
            <v>-490.5822</v>
          </cell>
        </row>
        <row r="1989">
          <cell r="J1989">
            <v>-489.86399999999998</v>
          </cell>
        </row>
        <row r="1990">
          <cell r="J1990">
            <v>-489.14480000000003</v>
          </cell>
        </row>
        <row r="1991">
          <cell r="J1991">
            <v>-488.42550000000006</v>
          </cell>
        </row>
        <row r="1992">
          <cell r="J1992">
            <v>-487.70709999999997</v>
          </cell>
        </row>
        <row r="1993">
          <cell r="J1993">
            <v>-486.98779999999999</v>
          </cell>
        </row>
        <row r="1994">
          <cell r="J1994">
            <v>-486.26839999999999</v>
          </cell>
        </row>
        <row r="1995">
          <cell r="J1995">
            <v>-485.54989999999998</v>
          </cell>
        </row>
        <row r="1996">
          <cell r="J1996">
            <v>-484.8306</v>
          </cell>
        </row>
        <row r="1997">
          <cell r="J1997">
            <v>-484.11110000000002</v>
          </cell>
        </row>
        <row r="1998">
          <cell r="J1998">
            <v>-483.39249999999998</v>
          </cell>
        </row>
        <row r="1999">
          <cell r="J1999">
            <v>-482.673</v>
          </cell>
        </row>
        <row r="2000">
          <cell r="J2000">
            <v>-481.95339999999999</v>
          </cell>
        </row>
        <row r="2001">
          <cell r="J2001">
            <v>-481.23379999999997</v>
          </cell>
        </row>
        <row r="2002">
          <cell r="J2002">
            <v>-480.51419999999996</v>
          </cell>
        </row>
        <row r="2003">
          <cell r="J2003">
            <v>-479.7944</v>
          </cell>
        </row>
        <row r="2004">
          <cell r="J2004">
            <v>-479.07470000000001</v>
          </cell>
        </row>
        <row r="2005">
          <cell r="J2005">
            <v>-478.35500000000002</v>
          </cell>
        </row>
        <row r="2006">
          <cell r="J2006">
            <v>-477.63530000000003</v>
          </cell>
        </row>
        <row r="2007">
          <cell r="J2007">
            <v>-476.91549999999995</v>
          </cell>
        </row>
        <row r="2008">
          <cell r="J2008">
            <v>-476.19569999999999</v>
          </cell>
        </row>
        <row r="2009">
          <cell r="J2009">
            <v>-475.47589999999997</v>
          </cell>
        </row>
        <row r="2010">
          <cell r="J2010">
            <v>-474.7559</v>
          </cell>
        </row>
        <row r="2011">
          <cell r="J2011">
            <v>-474.03610000000003</v>
          </cell>
        </row>
        <row r="2012">
          <cell r="J2012">
            <v>-473.31600000000003</v>
          </cell>
        </row>
        <row r="2013">
          <cell r="J2013">
            <v>-472.5951</v>
          </cell>
        </row>
        <row r="2014">
          <cell r="J2014">
            <v>-471.875</v>
          </cell>
        </row>
        <row r="2015">
          <cell r="J2015">
            <v>-471.15509999999995</v>
          </cell>
        </row>
        <row r="2016">
          <cell r="J2016">
            <v>-470.43389999999999</v>
          </cell>
        </row>
        <row r="2017">
          <cell r="J2017">
            <v>-469.71390000000002</v>
          </cell>
        </row>
        <row r="2018">
          <cell r="J2018">
            <v>-468.99369999999999</v>
          </cell>
        </row>
        <row r="2019">
          <cell r="J2019">
            <v>-468.27260000000001</v>
          </cell>
        </row>
        <row r="2020">
          <cell r="J2020">
            <v>-467.5523</v>
          </cell>
        </row>
        <row r="2021">
          <cell r="J2021">
            <v>-466.83210000000003</v>
          </cell>
        </row>
        <row r="2022">
          <cell r="J2022">
            <v>-466.11090000000002</v>
          </cell>
        </row>
        <row r="2023">
          <cell r="J2023">
            <v>-465.38950000000006</v>
          </cell>
        </row>
        <row r="2024">
          <cell r="J2024">
            <v>-464.66919999999993</v>
          </cell>
        </row>
        <row r="2025">
          <cell r="J2025">
            <v>-463.94889999999998</v>
          </cell>
        </row>
        <row r="2026">
          <cell r="J2026">
            <v>-463.22640000000001</v>
          </cell>
        </row>
        <row r="2027">
          <cell r="J2027">
            <v>-462.50599999999997</v>
          </cell>
        </row>
        <row r="2028">
          <cell r="J2028">
            <v>-461.78550000000001</v>
          </cell>
        </row>
        <row r="2029">
          <cell r="J2029">
            <v>-461.06319999999999</v>
          </cell>
        </row>
        <row r="2030">
          <cell r="J2030">
            <v>-460.34269999999998</v>
          </cell>
        </row>
        <row r="2031">
          <cell r="J2031">
            <v>-459.62100000000004</v>
          </cell>
        </row>
        <row r="2032">
          <cell r="J2032">
            <v>-458.89949999999999</v>
          </cell>
        </row>
        <row r="2033">
          <cell r="J2033">
            <v>-458.17879999999997</v>
          </cell>
        </row>
        <row r="2034">
          <cell r="J2034">
            <v>-457.4572</v>
          </cell>
        </row>
        <row r="2035">
          <cell r="J2035">
            <v>-456.73559999999998</v>
          </cell>
        </row>
        <row r="2036">
          <cell r="J2036">
            <v>-456.0138</v>
          </cell>
        </row>
        <row r="2037">
          <cell r="J2037">
            <v>-455.29210000000006</v>
          </cell>
        </row>
        <row r="2038">
          <cell r="J2038">
            <v>-454.57029999999997</v>
          </cell>
        </row>
        <row r="2039">
          <cell r="J2039">
            <v>-453.84850000000006</v>
          </cell>
        </row>
        <row r="2040">
          <cell r="J2040">
            <v>-453.12659999999994</v>
          </cell>
        </row>
        <row r="2041">
          <cell r="J2041">
            <v>-452.40479999999997</v>
          </cell>
        </row>
        <row r="2042">
          <cell r="J2042">
            <v>-451.68290000000002</v>
          </cell>
        </row>
        <row r="2043">
          <cell r="J2043">
            <v>-450.96000000000004</v>
          </cell>
        </row>
        <row r="2044">
          <cell r="J2044">
            <v>-450.23899999999998</v>
          </cell>
        </row>
        <row r="2045">
          <cell r="J2045">
            <v>-449.51610000000005</v>
          </cell>
        </row>
        <row r="2046">
          <cell r="J2046">
            <v>-448.79499999999996</v>
          </cell>
        </row>
        <row r="2047">
          <cell r="J2047">
            <v>-448.07190000000003</v>
          </cell>
        </row>
        <row r="2048">
          <cell r="J2048">
            <v>-447.34889999999996</v>
          </cell>
        </row>
        <row r="2049">
          <cell r="J2049">
            <v>-446.62789999999995</v>
          </cell>
        </row>
        <row r="2050">
          <cell r="J2050">
            <v>-445.90469999999999</v>
          </cell>
        </row>
        <row r="2051">
          <cell r="J2051">
            <v>-445.18139999999994</v>
          </cell>
        </row>
        <row r="2052">
          <cell r="J2052">
            <v>-444.46025000000003</v>
          </cell>
        </row>
        <row r="2053">
          <cell r="J2053">
            <v>-443.73707999999993</v>
          </cell>
        </row>
        <row r="2054">
          <cell r="J2054">
            <v>-443.01371000000006</v>
          </cell>
        </row>
        <row r="2055">
          <cell r="J2055">
            <v>-442.29145000000005</v>
          </cell>
        </row>
        <row r="2056">
          <cell r="J2056">
            <v>-441.56908000000004</v>
          </cell>
        </row>
        <row r="2057">
          <cell r="J2057">
            <v>-440.84572000000003</v>
          </cell>
        </row>
        <row r="2058">
          <cell r="J2058">
            <v>-440.12226000000004</v>
          </cell>
        </row>
        <row r="2059">
          <cell r="J2059">
            <v>-439.4</v>
          </cell>
        </row>
        <row r="2060">
          <cell r="J2060">
            <v>-438.67644999999999</v>
          </cell>
        </row>
        <row r="2061">
          <cell r="J2061">
            <v>-437.95289000000002</v>
          </cell>
        </row>
        <row r="2062">
          <cell r="J2062">
            <v>-437.23033999999996</v>
          </cell>
        </row>
        <row r="2063">
          <cell r="J2063">
            <v>-436.50678999999997</v>
          </cell>
        </row>
        <row r="2064">
          <cell r="J2064">
            <v>-435.78424000000001</v>
          </cell>
        </row>
        <row r="2065">
          <cell r="J2065">
            <v>-435.06060000000002</v>
          </cell>
        </row>
        <row r="2066">
          <cell r="J2066">
            <v>-434.33696000000003</v>
          </cell>
        </row>
        <row r="2067">
          <cell r="J2067">
            <v>-433.61341000000004</v>
          </cell>
        </row>
        <row r="2068">
          <cell r="J2068">
            <v>-432.88958000000008</v>
          </cell>
        </row>
        <row r="2069">
          <cell r="J2069">
            <v>-432.16593999999998</v>
          </cell>
        </row>
        <row r="2070">
          <cell r="J2070">
            <v>-431.44209999999998</v>
          </cell>
        </row>
        <row r="2071">
          <cell r="J2071">
            <v>-430.71826999999996</v>
          </cell>
        </row>
        <row r="2072">
          <cell r="J2072">
            <v>-429.99444</v>
          </cell>
        </row>
        <row r="2073">
          <cell r="J2073">
            <v>-429.27061000000003</v>
          </cell>
        </row>
        <row r="2074">
          <cell r="J2074">
            <v>-428.54669000000001</v>
          </cell>
        </row>
        <row r="2075">
          <cell r="J2075">
            <v>-427.82275999999996</v>
          </cell>
        </row>
        <row r="2076">
          <cell r="J2076">
            <v>-427.09874000000002</v>
          </cell>
        </row>
        <row r="2077">
          <cell r="J2077">
            <v>-426.37482</v>
          </cell>
        </row>
        <row r="2078">
          <cell r="J2078">
            <v>-425.65069999999997</v>
          </cell>
        </row>
        <row r="2079">
          <cell r="J2079">
            <v>-424.92669000000001</v>
          </cell>
        </row>
        <row r="2080">
          <cell r="J2080">
            <v>-424.20158000000004</v>
          </cell>
        </row>
        <row r="2081">
          <cell r="J2081">
            <v>-423.47736000000003</v>
          </cell>
        </row>
        <row r="2082">
          <cell r="J2082">
            <v>-422.75325999999995</v>
          </cell>
        </row>
        <row r="2083">
          <cell r="J2083">
            <v>-422.02914999999996</v>
          </cell>
        </row>
        <row r="2084">
          <cell r="J2084">
            <v>-421.30394000000001</v>
          </cell>
        </row>
        <row r="2085">
          <cell r="J2085">
            <v>-420.57873999999993</v>
          </cell>
        </row>
        <row r="2086">
          <cell r="J2086">
            <v>-419.85443999999995</v>
          </cell>
        </row>
        <row r="2087">
          <cell r="J2087">
            <v>-419.12993999999998</v>
          </cell>
        </row>
        <row r="2088">
          <cell r="J2088">
            <v>-418.40564999999998</v>
          </cell>
        </row>
        <row r="2089">
          <cell r="J2089">
            <v>-417.67935</v>
          </cell>
        </row>
        <row r="2090">
          <cell r="J2090">
            <v>-416.95486</v>
          </cell>
        </row>
        <row r="2091">
          <cell r="J2091">
            <v>-416.23047000000008</v>
          </cell>
        </row>
        <row r="2092">
          <cell r="J2092">
            <v>-415.50599</v>
          </cell>
        </row>
        <row r="2093">
          <cell r="J2093">
            <v>-414.77940000000001</v>
          </cell>
        </row>
        <row r="2094">
          <cell r="J2094">
            <v>-414.05502000000001</v>
          </cell>
        </row>
        <row r="2095">
          <cell r="J2095">
            <v>-413.33044000000001</v>
          </cell>
        </row>
        <row r="2096">
          <cell r="J2096">
            <v>-412.60386000000005</v>
          </cell>
        </row>
        <row r="2097">
          <cell r="J2097">
            <v>-411.87918000000002</v>
          </cell>
        </row>
        <row r="2098">
          <cell r="J2098">
            <v>-411.15341000000001</v>
          </cell>
        </row>
        <row r="2099">
          <cell r="J2099">
            <v>-410.42782999999997</v>
          </cell>
        </row>
        <row r="2100">
          <cell r="J2100">
            <v>-409.70306000000005</v>
          </cell>
        </row>
        <row r="2101">
          <cell r="J2101">
            <v>-408.97630000000004</v>
          </cell>
        </row>
        <row r="2102">
          <cell r="J2102">
            <v>-408.25153</v>
          </cell>
        </row>
        <row r="2103">
          <cell r="J2103">
            <v>-407.52566999999999</v>
          </cell>
        </row>
        <row r="2104">
          <cell r="J2104">
            <v>-406.79980999999998</v>
          </cell>
        </row>
        <row r="2105">
          <cell r="J2105">
            <v>-406.07395000000002</v>
          </cell>
        </row>
        <row r="2106">
          <cell r="J2106">
            <v>-405.34809000000001</v>
          </cell>
        </row>
        <row r="2107">
          <cell r="J2107">
            <v>-404.62212999999997</v>
          </cell>
        </row>
        <row r="2108">
          <cell r="J2108">
            <v>-403.89517999999993</v>
          </cell>
        </row>
        <row r="2109">
          <cell r="J2109">
            <v>-403.17012999999997</v>
          </cell>
        </row>
        <row r="2110">
          <cell r="J2110">
            <v>-402.44298000000003</v>
          </cell>
        </row>
        <row r="2111">
          <cell r="J2111">
            <v>-401.71804000000003</v>
          </cell>
        </row>
        <row r="2112">
          <cell r="J2112">
            <v>-400.99088999999998</v>
          </cell>
        </row>
        <row r="2113">
          <cell r="J2113">
            <v>-400.26375000000002</v>
          </cell>
        </row>
        <row r="2114">
          <cell r="J2114">
            <v>-399.53851000000003</v>
          </cell>
        </row>
        <row r="2115">
          <cell r="J2115">
            <v>-398.81137000000001</v>
          </cell>
        </row>
        <row r="2116">
          <cell r="J2116">
            <v>-398.08514000000002</v>
          </cell>
        </row>
        <row r="2117">
          <cell r="J2117">
            <v>-397.35879999999997</v>
          </cell>
        </row>
        <row r="2118">
          <cell r="J2118">
            <v>-396.63147000000004</v>
          </cell>
        </row>
        <row r="2119">
          <cell r="J2119">
            <v>-395.90523999999999</v>
          </cell>
        </row>
        <row r="2120">
          <cell r="J2120">
            <v>-395.17892000000001</v>
          </cell>
        </row>
        <row r="2121">
          <cell r="J2121">
            <v>-394.45159000000001</v>
          </cell>
        </row>
        <row r="2122">
          <cell r="J2122">
            <v>-393.72396999999995</v>
          </cell>
        </row>
        <row r="2123">
          <cell r="J2123">
            <v>-392.99765000000002</v>
          </cell>
        </row>
        <row r="2124">
          <cell r="J2124">
            <v>-392.27002999999996</v>
          </cell>
        </row>
        <row r="2125">
          <cell r="J2125">
            <v>-391.54362000000003</v>
          </cell>
        </row>
        <row r="2126">
          <cell r="J2126">
            <v>-390.81599999999997</v>
          </cell>
        </row>
        <row r="2127">
          <cell r="J2127">
            <v>-390.08949000000001</v>
          </cell>
        </row>
        <row r="2128">
          <cell r="J2128">
            <v>-389.36187999999993</v>
          </cell>
        </row>
        <row r="2129">
          <cell r="J2129">
            <v>-388.63418000000001</v>
          </cell>
        </row>
        <row r="2130">
          <cell r="J2130">
            <v>-387.90646999999996</v>
          </cell>
        </row>
        <row r="2131">
          <cell r="J2131">
            <v>-387.17876999999999</v>
          </cell>
        </row>
        <row r="2132">
          <cell r="J2132">
            <v>-386.45157</v>
          </cell>
        </row>
        <row r="2133">
          <cell r="J2133">
            <v>-385.72386999999998</v>
          </cell>
        </row>
        <row r="2134">
          <cell r="J2134">
            <v>-384.99717000000004</v>
          </cell>
        </row>
        <row r="2135">
          <cell r="J2135">
            <v>-384.26927999999998</v>
          </cell>
        </row>
        <row r="2136">
          <cell r="J2136">
            <v>-383.54149000000001</v>
          </cell>
        </row>
        <row r="2137">
          <cell r="J2137">
            <v>-382.81350000000003</v>
          </cell>
        </row>
        <row r="2138">
          <cell r="J2138">
            <v>-382.08560999999997</v>
          </cell>
        </row>
        <row r="2139">
          <cell r="J2139">
            <v>-381.35762</v>
          </cell>
        </row>
        <row r="2140">
          <cell r="J2140">
            <v>-380.62954000000002</v>
          </cell>
        </row>
        <row r="2141">
          <cell r="J2141">
            <v>-379.90145999999999</v>
          </cell>
        </row>
        <row r="2142">
          <cell r="J2142">
            <v>-379.17338000000007</v>
          </cell>
        </row>
        <row r="2143">
          <cell r="J2143">
            <v>-378.44511</v>
          </cell>
        </row>
        <row r="2144">
          <cell r="J2144">
            <v>-377.71702999999997</v>
          </cell>
        </row>
        <row r="2145">
          <cell r="J2145">
            <v>-376.98866000000004</v>
          </cell>
        </row>
        <row r="2146">
          <cell r="J2146">
            <v>-376.26038999999997</v>
          </cell>
        </row>
        <row r="2147">
          <cell r="J2147">
            <v>-375.53092000000004</v>
          </cell>
        </row>
        <row r="2148">
          <cell r="J2148">
            <v>-374.80266000000006</v>
          </cell>
        </row>
        <row r="2149">
          <cell r="J2149">
            <v>-374.07409000000001</v>
          </cell>
        </row>
        <row r="2150">
          <cell r="J2150">
            <v>-373.34563000000003</v>
          </cell>
        </row>
        <row r="2151">
          <cell r="J2151">
            <v>-372.61707000000001</v>
          </cell>
        </row>
        <row r="2152">
          <cell r="J2152">
            <v>-371.88842</v>
          </cell>
        </row>
        <row r="2153">
          <cell r="J2153">
            <v>-371.15876000000003</v>
          </cell>
        </row>
        <row r="2154">
          <cell r="J2154">
            <v>-370.43001000000004</v>
          </cell>
        </row>
        <row r="2155">
          <cell r="J2155">
            <v>-369.70135999999997</v>
          </cell>
        </row>
        <row r="2156">
          <cell r="J2156">
            <v>-368.97240999999997</v>
          </cell>
        </row>
        <row r="2157">
          <cell r="J2157">
            <v>-368.24376000000001</v>
          </cell>
        </row>
        <row r="2158">
          <cell r="J2158">
            <v>-367.51382000000007</v>
          </cell>
        </row>
        <row r="2159">
          <cell r="J2159">
            <v>-366.78487999999993</v>
          </cell>
        </row>
        <row r="2160">
          <cell r="J2160">
            <v>-366.05584000000005</v>
          </cell>
        </row>
        <row r="2161">
          <cell r="J2161">
            <v>-365.32589999999999</v>
          </cell>
        </row>
        <row r="2162">
          <cell r="J2162">
            <v>-364.59676999999999</v>
          </cell>
        </row>
        <row r="2163">
          <cell r="J2163">
            <v>-363.86753999999996</v>
          </cell>
        </row>
        <row r="2164">
          <cell r="J2164">
            <v>-363.13751000000002</v>
          </cell>
        </row>
        <row r="2165">
          <cell r="J2165">
            <v>-362.40818000000002</v>
          </cell>
        </row>
        <row r="2166">
          <cell r="J2166">
            <v>-361.67895000000004</v>
          </cell>
        </row>
        <row r="2167">
          <cell r="J2167">
            <v>-360.94873000000007</v>
          </cell>
        </row>
        <row r="2168">
          <cell r="J2168">
            <v>-360.21931000000001</v>
          </cell>
        </row>
        <row r="2169">
          <cell r="J2169">
            <v>-359.48898999999994</v>
          </cell>
        </row>
        <row r="2170">
          <cell r="J2170">
            <v>-358.75947000000002</v>
          </cell>
        </row>
        <row r="2171">
          <cell r="J2171">
            <v>-358.02896000000004</v>
          </cell>
        </row>
        <row r="2172">
          <cell r="J2172">
            <v>-357.29944</v>
          </cell>
        </row>
        <row r="2173">
          <cell r="J2173">
            <v>-356.56882999999999</v>
          </cell>
        </row>
        <row r="2174">
          <cell r="J2174">
            <v>-355.83922000000001</v>
          </cell>
        </row>
        <row r="2175">
          <cell r="J2175">
            <v>-355.10852000000006</v>
          </cell>
        </row>
        <row r="2176">
          <cell r="J2176">
            <v>-354.37851000000001</v>
          </cell>
        </row>
        <row r="2177">
          <cell r="J2177">
            <v>-353.64810999999997</v>
          </cell>
        </row>
        <row r="2178">
          <cell r="J2178">
            <v>-352.91781000000003</v>
          </cell>
        </row>
        <row r="2179">
          <cell r="J2179">
            <v>-352.18732000000006</v>
          </cell>
        </row>
        <row r="2180">
          <cell r="J2180">
            <v>-351.45681999999999</v>
          </cell>
        </row>
        <row r="2181">
          <cell r="J2181">
            <v>-350.72622999999999</v>
          </cell>
        </row>
        <row r="2182">
          <cell r="J2182">
            <v>-349.99749999999995</v>
          </cell>
        </row>
        <row r="2183">
          <cell r="J2183">
            <v>-349.39168000000001</v>
          </cell>
        </row>
        <row r="2184">
          <cell r="J2184">
            <v>-348.80423000000002</v>
          </cell>
        </row>
        <row r="2185">
          <cell r="J2185">
            <v>-348.30640999999997</v>
          </cell>
        </row>
        <row r="2186">
          <cell r="J2186">
            <v>-347.80849000000001</v>
          </cell>
        </row>
        <row r="2187">
          <cell r="J2187">
            <v>-347.31057000000004</v>
          </cell>
        </row>
        <row r="2188">
          <cell r="J2188">
            <v>-346.81265000000002</v>
          </cell>
        </row>
        <row r="2189">
          <cell r="J2189">
            <v>-346.31462999999997</v>
          </cell>
        </row>
        <row r="2190">
          <cell r="J2190">
            <v>-345.81671999999998</v>
          </cell>
        </row>
        <row r="2191">
          <cell r="J2191">
            <v>-345.47719000000001</v>
          </cell>
        </row>
        <row r="2192">
          <cell r="J2192">
            <v>-345.20448000000005</v>
          </cell>
        </row>
        <row r="2193">
          <cell r="J2193">
            <v>-345.05759999999998</v>
          </cell>
        </row>
        <row r="2194">
          <cell r="J2194">
            <v>-344.91073</v>
          </cell>
        </row>
        <row r="2195">
          <cell r="J2195">
            <v>-344.76386000000002</v>
          </cell>
        </row>
        <row r="2196">
          <cell r="J2196">
            <v>-344.61689000000001</v>
          </cell>
        </row>
        <row r="2197">
          <cell r="J2197">
            <v>-344.47001</v>
          </cell>
        </row>
        <row r="2198">
          <cell r="J2198">
            <v>-344.32324000000006</v>
          </cell>
        </row>
        <row r="2199">
          <cell r="J2199">
            <v>-344.17646999999999</v>
          </cell>
        </row>
        <row r="2200">
          <cell r="J2200">
            <v>-344.02940000000001</v>
          </cell>
        </row>
        <row r="2201">
          <cell r="J2201">
            <v>-343.88263000000001</v>
          </cell>
        </row>
        <row r="2202">
          <cell r="J2202">
            <v>-343.73566</v>
          </cell>
        </row>
        <row r="2203">
          <cell r="J2203">
            <v>-343.62967000000003</v>
          </cell>
        </row>
        <row r="2204">
          <cell r="J2204">
            <v>-343.60014999999999</v>
          </cell>
        </row>
        <row r="2205">
          <cell r="J2205">
            <v>-343.57071999999999</v>
          </cell>
        </row>
        <row r="2206">
          <cell r="J2206">
            <v>-343.54109000000005</v>
          </cell>
        </row>
        <row r="2207">
          <cell r="J2207">
            <v>-343.51166000000001</v>
          </cell>
        </row>
        <row r="2208">
          <cell r="J2208">
            <v>-343.48203999999998</v>
          </cell>
        </row>
        <row r="2209">
          <cell r="J2209">
            <v>-343.45251000000002</v>
          </cell>
        </row>
        <row r="2210">
          <cell r="J2210">
            <v>-343.42298</v>
          </cell>
        </row>
        <row r="2211">
          <cell r="J2211">
            <v>-343.39335</v>
          </cell>
        </row>
        <row r="2212">
          <cell r="J2212">
            <v>-343.36392999999998</v>
          </cell>
        </row>
        <row r="2213">
          <cell r="J2213">
            <v>-343.33429999999998</v>
          </cell>
        </row>
        <row r="2214">
          <cell r="J2214">
            <v>-343.30486999999994</v>
          </cell>
        </row>
        <row r="2215">
          <cell r="J2215">
            <v>-343.27524</v>
          </cell>
        </row>
        <row r="2216">
          <cell r="J2216">
            <v>-343.24572000000001</v>
          </cell>
        </row>
        <row r="2217">
          <cell r="J2217">
            <v>-343.21628999999996</v>
          </cell>
        </row>
        <row r="2218">
          <cell r="J2218">
            <v>-343.18675999999994</v>
          </cell>
        </row>
        <row r="2219">
          <cell r="J2219">
            <v>-343.15723000000003</v>
          </cell>
        </row>
        <row r="2220">
          <cell r="J2220">
            <v>-343.12751000000003</v>
          </cell>
        </row>
        <row r="2221">
          <cell r="J2221">
            <v>-343.09807999999998</v>
          </cell>
        </row>
        <row r="2222">
          <cell r="J2222">
            <v>-343.06855000000002</v>
          </cell>
        </row>
        <row r="2223">
          <cell r="J2223">
            <v>-343.03903000000003</v>
          </cell>
        </row>
        <row r="2224">
          <cell r="J2224">
            <v>-343.00940000000003</v>
          </cell>
        </row>
        <row r="2225">
          <cell r="J2225">
            <v>-342.97987000000001</v>
          </cell>
        </row>
        <row r="2226">
          <cell r="J2226">
            <v>-342.95034999999996</v>
          </cell>
        </row>
        <row r="2227">
          <cell r="J2227">
            <v>-342.92091999999997</v>
          </cell>
        </row>
        <row r="2228">
          <cell r="J2228">
            <v>-342.89148999999998</v>
          </cell>
        </row>
        <row r="2229">
          <cell r="J2229">
            <v>-342.86177000000004</v>
          </cell>
        </row>
        <row r="2230">
          <cell r="J2230">
            <v>-342.83234000000004</v>
          </cell>
        </row>
        <row r="2231">
          <cell r="J2231">
            <v>-342.80261000000002</v>
          </cell>
        </row>
        <row r="2232">
          <cell r="J2232">
            <v>-342.77319</v>
          </cell>
        </row>
        <row r="2233">
          <cell r="J2233">
            <v>-342.74355999999995</v>
          </cell>
        </row>
        <row r="2234">
          <cell r="J2234">
            <v>-342.71413000000001</v>
          </cell>
        </row>
        <row r="2235">
          <cell r="J2235">
            <v>-342.68461000000002</v>
          </cell>
        </row>
        <row r="2236">
          <cell r="J2236">
            <v>-342.65508</v>
          </cell>
        </row>
        <row r="2237">
          <cell r="J2237">
            <v>-342.62564999999995</v>
          </cell>
        </row>
        <row r="2238">
          <cell r="J2238">
            <v>-342.59592999999995</v>
          </cell>
        </row>
        <row r="2239">
          <cell r="J2239">
            <v>-342.56640000000004</v>
          </cell>
        </row>
        <row r="2240">
          <cell r="J2240">
            <v>-342.53687000000002</v>
          </cell>
        </row>
        <row r="2241">
          <cell r="J2241">
            <v>-342.50745000000001</v>
          </cell>
        </row>
        <row r="2242">
          <cell r="J2242">
            <v>-342.47771999999998</v>
          </cell>
        </row>
        <row r="2243">
          <cell r="J2243">
            <v>-342.44828999999999</v>
          </cell>
        </row>
        <row r="2244">
          <cell r="J2244">
            <v>-342.41876999999999</v>
          </cell>
        </row>
        <row r="2245">
          <cell r="J2245">
            <v>-342.38923999999997</v>
          </cell>
        </row>
        <row r="2246">
          <cell r="J2246">
            <v>-342.35971999999998</v>
          </cell>
        </row>
        <row r="2247">
          <cell r="J2247">
            <v>-342.33019000000002</v>
          </cell>
        </row>
        <row r="2248">
          <cell r="J2248">
            <v>-342.30055999999996</v>
          </cell>
        </row>
        <row r="2249">
          <cell r="J2249">
            <v>-342.27103999999997</v>
          </cell>
        </row>
        <row r="2250">
          <cell r="J2250">
            <v>-342.24161000000004</v>
          </cell>
        </row>
        <row r="2251">
          <cell r="J2251">
            <v>-342.21199000000001</v>
          </cell>
        </row>
        <row r="2252">
          <cell r="J2252">
            <v>-342.18256000000002</v>
          </cell>
        </row>
        <row r="2253">
          <cell r="J2253">
            <v>-342.15282999999999</v>
          </cell>
        </row>
        <row r="2254">
          <cell r="J2254">
            <v>-342.12341000000004</v>
          </cell>
        </row>
        <row r="2255">
          <cell r="J2255">
            <v>-342.09388000000001</v>
          </cell>
        </row>
        <row r="2256">
          <cell r="J2256">
            <v>-342.06435999999997</v>
          </cell>
        </row>
        <row r="2257">
          <cell r="J2257">
            <v>-342.03493000000003</v>
          </cell>
        </row>
        <row r="2258">
          <cell r="J2258">
            <v>-342.00529999999998</v>
          </cell>
        </row>
        <row r="2259">
          <cell r="J2259">
            <v>-341.97577999999999</v>
          </cell>
        </row>
        <row r="2260">
          <cell r="J2260">
            <v>-341.94604999999996</v>
          </cell>
        </row>
        <row r="2261">
          <cell r="J2261">
            <v>-341.91663</v>
          </cell>
        </row>
        <row r="2262">
          <cell r="J2262">
            <v>-341.88710000000003</v>
          </cell>
        </row>
        <row r="2263">
          <cell r="J2263">
            <v>-341.85768000000002</v>
          </cell>
        </row>
        <row r="2264">
          <cell r="J2264">
            <v>-341.82805000000002</v>
          </cell>
        </row>
        <row r="2265">
          <cell r="J2265">
            <v>-341.79852999999997</v>
          </cell>
        </row>
        <row r="2266">
          <cell r="J2266">
            <v>-341.76900000000001</v>
          </cell>
        </row>
        <row r="2267">
          <cell r="J2267">
            <v>-341.73937000000001</v>
          </cell>
        </row>
        <row r="2268">
          <cell r="J2268">
            <v>-341.70994999999999</v>
          </cell>
        </row>
        <row r="2269">
          <cell r="J2269">
            <v>-341.68032000000005</v>
          </cell>
        </row>
        <row r="2270">
          <cell r="J2270">
            <v>-341.65090000000004</v>
          </cell>
        </row>
        <row r="2271">
          <cell r="J2271">
            <v>-341.62126999999998</v>
          </cell>
        </row>
        <row r="2272">
          <cell r="J2272">
            <v>-341.59185000000002</v>
          </cell>
        </row>
        <row r="2273">
          <cell r="J2273">
            <v>-341.56221999999997</v>
          </cell>
        </row>
        <row r="2274">
          <cell r="J2274">
            <v>-341.53269999999998</v>
          </cell>
        </row>
        <row r="2275">
          <cell r="J2275">
            <v>-341.50317000000001</v>
          </cell>
        </row>
        <row r="2276">
          <cell r="J2276">
            <v>-341.47354999999999</v>
          </cell>
        </row>
        <row r="2277">
          <cell r="J2277">
            <v>-341.44401999999997</v>
          </cell>
        </row>
        <row r="2278">
          <cell r="J2278">
            <v>-341.41449999999998</v>
          </cell>
        </row>
        <row r="2279">
          <cell r="J2279">
            <v>-341.38507000000004</v>
          </cell>
        </row>
        <row r="2280">
          <cell r="J2280">
            <v>-341.35555000000005</v>
          </cell>
        </row>
        <row r="2281">
          <cell r="J2281">
            <v>-341.32601999999997</v>
          </cell>
        </row>
        <row r="2282">
          <cell r="J2282">
            <v>-341.29629999999997</v>
          </cell>
        </row>
        <row r="2283">
          <cell r="J2283">
            <v>-341.26686999999998</v>
          </cell>
        </row>
        <row r="2284">
          <cell r="J2284">
            <v>-341.23734999999999</v>
          </cell>
        </row>
        <row r="2285">
          <cell r="J2285">
            <v>-341.20782000000003</v>
          </cell>
        </row>
        <row r="2286">
          <cell r="J2286">
            <v>-341.17830000000004</v>
          </cell>
        </row>
        <row r="2287">
          <cell r="J2287">
            <v>-341.14877000000001</v>
          </cell>
        </row>
        <row r="2288">
          <cell r="J2288">
            <v>-341.11914999999999</v>
          </cell>
        </row>
        <row r="2289">
          <cell r="J2289">
            <v>-341.08961999999997</v>
          </cell>
        </row>
        <row r="2290">
          <cell r="J2290">
            <v>-341.06009999999998</v>
          </cell>
        </row>
        <row r="2291">
          <cell r="J2291">
            <v>-341.03056999999995</v>
          </cell>
        </row>
        <row r="2292">
          <cell r="J2292">
            <v>-341.00115000000005</v>
          </cell>
        </row>
        <row r="2293">
          <cell r="J2293">
            <v>-340.97153000000003</v>
          </cell>
        </row>
        <row r="2294">
          <cell r="J2294">
            <v>-340.94209999999998</v>
          </cell>
        </row>
        <row r="2295">
          <cell r="J2295">
            <v>-340.91228000000001</v>
          </cell>
        </row>
        <row r="2296">
          <cell r="J2296">
            <v>-340.88285000000002</v>
          </cell>
        </row>
        <row r="2297">
          <cell r="J2297">
            <v>-340.85343</v>
          </cell>
        </row>
        <row r="2298">
          <cell r="J2298">
            <v>-340.82390000000004</v>
          </cell>
        </row>
        <row r="2299">
          <cell r="J2299">
            <v>-340.79428000000001</v>
          </cell>
        </row>
        <row r="2300">
          <cell r="J2300">
            <v>-340.76474999999999</v>
          </cell>
        </row>
        <row r="2301">
          <cell r="J2301">
            <v>-340.73533000000003</v>
          </cell>
        </row>
        <row r="2302">
          <cell r="J2302">
            <v>-340.70570999999995</v>
          </cell>
        </row>
        <row r="2303">
          <cell r="J2303">
            <v>-340.67617999999999</v>
          </cell>
        </row>
        <row r="2304">
          <cell r="J2304">
            <v>-340.64656000000002</v>
          </cell>
        </row>
        <row r="2305">
          <cell r="J2305">
            <v>-340.61703</v>
          </cell>
        </row>
        <row r="2306">
          <cell r="J2306">
            <v>-340.58760999999998</v>
          </cell>
        </row>
        <row r="2307">
          <cell r="J2307">
            <v>-340.55808999999999</v>
          </cell>
        </row>
        <row r="2308">
          <cell r="J2308">
            <v>-340.52855999999997</v>
          </cell>
        </row>
        <row r="2309">
          <cell r="J2309">
            <v>-340.49893999999995</v>
          </cell>
        </row>
        <row r="2310">
          <cell r="J2310">
            <v>-340.46951000000001</v>
          </cell>
        </row>
        <row r="2311">
          <cell r="J2311">
            <v>-340.43989000000005</v>
          </cell>
        </row>
        <row r="2312">
          <cell r="J2312">
            <v>-340.41037</v>
          </cell>
        </row>
        <row r="2313">
          <cell r="J2313">
            <v>-340.38074</v>
          </cell>
        </row>
        <row r="2314">
          <cell r="J2314">
            <v>-340.35131999999999</v>
          </cell>
        </row>
        <row r="2315">
          <cell r="J2315">
            <v>-340.32189</v>
          </cell>
        </row>
        <row r="2316">
          <cell r="J2316">
            <v>-340.29206999999997</v>
          </cell>
        </row>
        <row r="2317">
          <cell r="J2317">
            <v>-340.26265000000001</v>
          </cell>
        </row>
        <row r="2318">
          <cell r="J2318">
            <v>-340.23311999999999</v>
          </cell>
        </row>
        <row r="2319">
          <cell r="J2319">
            <v>-340.20369999999997</v>
          </cell>
        </row>
        <row r="2320">
          <cell r="J2320">
            <v>-340.17408</v>
          </cell>
        </row>
        <row r="2321">
          <cell r="J2321">
            <v>-340.14465000000001</v>
          </cell>
        </row>
        <row r="2322">
          <cell r="J2322">
            <v>-340.11483000000004</v>
          </cell>
        </row>
        <row r="2323">
          <cell r="J2323">
            <v>-340.08540999999997</v>
          </cell>
        </row>
        <row r="2324">
          <cell r="J2324">
            <v>-340.05588</v>
          </cell>
        </row>
        <row r="2325">
          <cell r="J2325">
            <v>-340.02636000000001</v>
          </cell>
        </row>
        <row r="2326">
          <cell r="J2326">
            <v>-339.99694</v>
          </cell>
        </row>
        <row r="2327">
          <cell r="J2327">
            <v>-339.96741000000003</v>
          </cell>
        </row>
        <row r="2328">
          <cell r="J2328">
            <v>-339.93788999999998</v>
          </cell>
        </row>
        <row r="2329">
          <cell r="J2329">
            <v>-339.90816999999998</v>
          </cell>
        </row>
        <row r="2330">
          <cell r="J2330">
            <v>-339.87873999999999</v>
          </cell>
        </row>
        <row r="2331">
          <cell r="J2331">
            <v>-339.84911999999997</v>
          </cell>
        </row>
        <row r="2332">
          <cell r="J2332">
            <v>-339.81970000000001</v>
          </cell>
        </row>
        <row r="2333">
          <cell r="J2333">
            <v>-339.79007000000001</v>
          </cell>
        </row>
        <row r="2334">
          <cell r="J2334">
            <v>-339.76055000000002</v>
          </cell>
        </row>
        <row r="2335">
          <cell r="J2335">
            <v>-339.73113000000001</v>
          </cell>
        </row>
        <row r="2336">
          <cell r="J2336">
            <v>-339.70150000000001</v>
          </cell>
        </row>
        <row r="2337">
          <cell r="J2337">
            <v>-339.67198000000002</v>
          </cell>
        </row>
        <row r="2338">
          <cell r="J2338">
            <v>-339.64245999999997</v>
          </cell>
        </row>
        <row r="2339">
          <cell r="J2339">
            <v>-339.61293999999998</v>
          </cell>
        </row>
        <row r="2340">
          <cell r="J2340">
            <v>-339.58330999999998</v>
          </cell>
        </row>
        <row r="2341">
          <cell r="J2341">
            <v>-339.55379000000005</v>
          </cell>
        </row>
        <row r="2342">
          <cell r="J2342">
            <v>-339.52427</v>
          </cell>
        </row>
        <row r="2343">
          <cell r="J2343">
            <v>-339.49473999999998</v>
          </cell>
        </row>
        <row r="2344">
          <cell r="J2344">
            <v>-339.46532000000002</v>
          </cell>
        </row>
        <row r="2345">
          <cell r="J2345">
            <v>-339.43559999999997</v>
          </cell>
        </row>
        <row r="2346">
          <cell r="J2346">
            <v>-339.40618000000006</v>
          </cell>
        </row>
        <row r="2347">
          <cell r="J2347">
            <v>-339.37664999999998</v>
          </cell>
        </row>
        <row r="2348">
          <cell r="J2348">
            <v>-339.34722999999997</v>
          </cell>
        </row>
        <row r="2349">
          <cell r="J2349">
            <v>-339.31741</v>
          </cell>
        </row>
        <row r="2350">
          <cell r="J2350">
            <v>-339.28789</v>
          </cell>
        </row>
        <row r="2351">
          <cell r="J2351">
            <v>-339.25835999999998</v>
          </cell>
        </row>
        <row r="2352">
          <cell r="J2352">
            <v>-339.22894000000002</v>
          </cell>
        </row>
        <row r="2353">
          <cell r="J2353">
            <v>-339.19942000000003</v>
          </cell>
        </row>
        <row r="2354">
          <cell r="J2354">
            <v>-339.16990000000004</v>
          </cell>
        </row>
        <row r="2355">
          <cell r="J2355">
            <v>-339.14046999999999</v>
          </cell>
        </row>
        <row r="2356">
          <cell r="J2356">
            <v>-339.11074999999994</v>
          </cell>
        </row>
        <row r="2357">
          <cell r="J2357">
            <v>-339.08123000000001</v>
          </cell>
        </row>
        <row r="2358">
          <cell r="J2358">
            <v>-339.05160999999998</v>
          </cell>
        </row>
        <row r="2359">
          <cell r="J2359">
            <v>-339.02217999999999</v>
          </cell>
        </row>
        <row r="2360">
          <cell r="J2360">
            <v>-338.99266</v>
          </cell>
        </row>
        <row r="2361">
          <cell r="J2361">
            <v>-338.96323999999998</v>
          </cell>
        </row>
        <row r="2362">
          <cell r="J2362">
            <v>-338.93351999999999</v>
          </cell>
        </row>
        <row r="2363">
          <cell r="J2363">
            <v>-338.904</v>
          </cell>
        </row>
        <row r="2364">
          <cell r="J2364">
            <v>-338.87457000000006</v>
          </cell>
        </row>
        <row r="2365">
          <cell r="J2365">
            <v>-338.84505000000001</v>
          </cell>
        </row>
        <row r="2366">
          <cell r="J2366">
            <v>-338.81543000000005</v>
          </cell>
        </row>
        <row r="2367">
          <cell r="J2367">
            <v>-338.78591</v>
          </cell>
        </row>
        <row r="2368">
          <cell r="J2368">
            <v>-338.75639000000001</v>
          </cell>
        </row>
        <row r="2369">
          <cell r="J2369">
            <v>-338.72676000000001</v>
          </cell>
        </row>
        <row r="2370">
          <cell r="J2370">
            <v>-338.69723999999997</v>
          </cell>
        </row>
        <row r="2371">
          <cell r="J2371">
            <v>-338.66782000000006</v>
          </cell>
        </row>
        <row r="2372">
          <cell r="J2372">
            <v>-338.63830000000002</v>
          </cell>
        </row>
        <row r="2373">
          <cell r="J2373">
            <v>-338.60877999999997</v>
          </cell>
        </row>
        <row r="2374">
          <cell r="J2374">
            <v>-338.57916</v>
          </cell>
        </row>
        <row r="2375">
          <cell r="J2375">
            <v>-338.54953</v>
          </cell>
        </row>
        <row r="2376">
          <cell r="J2376">
            <v>-338.52000999999996</v>
          </cell>
        </row>
        <row r="2377">
          <cell r="J2377">
            <v>-338.49059</v>
          </cell>
        </row>
        <row r="2378">
          <cell r="J2378">
            <v>-338.46097000000003</v>
          </cell>
        </row>
        <row r="2379">
          <cell r="J2379">
            <v>-338.43144999999998</v>
          </cell>
        </row>
        <row r="2380">
          <cell r="J2380">
            <v>-338.40203000000002</v>
          </cell>
        </row>
        <row r="2381">
          <cell r="J2381">
            <v>-338.3725</v>
          </cell>
        </row>
        <row r="2382">
          <cell r="J2382">
            <v>-338.34287999999998</v>
          </cell>
        </row>
        <row r="2383">
          <cell r="J2383">
            <v>-338.31335999999999</v>
          </cell>
        </row>
        <row r="2384">
          <cell r="J2384">
            <v>-338.28384000000005</v>
          </cell>
        </row>
        <row r="2385">
          <cell r="J2385">
            <v>-338.25422000000003</v>
          </cell>
        </row>
        <row r="2386">
          <cell r="J2386">
            <v>-338.22469999999998</v>
          </cell>
        </row>
        <row r="2387">
          <cell r="J2387">
            <v>-338.19517999999999</v>
          </cell>
        </row>
        <row r="2388">
          <cell r="J2388">
            <v>-338.16566</v>
          </cell>
        </row>
        <row r="2389">
          <cell r="J2389">
            <v>-338.13623000000001</v>
          </cell>
        </row>
        <row r="2390">
          <cell r="J2390">
            <v>-338.10650999999996</v>
          </cell>
        </row>
        <row r="2391">
          <cell r="J2391">
            <v>-338.07709000000006</v>
          </cell>
        </row>
        <row r="2392">
          <cell r="J2392">
            <v>-338.04747000000003</v>
          </cell>
        </row>
        <row r="2393">
          <cell r="J2393">
            <v>-338.01804999999996</v>
          </cell>
        </row>
        <row r="2394">
          <cell r="J2394">
            <v>-337.98842999999999</v>
          </cell>
        </row>
        <row r="2395">
          <cell r="J2395">
            <v>-337.95890999999995</v>
          </cell>
        </row>
        <row r="2396">
          <cell r="J2396">
            <v>-337.92929000000004</v>
          </cell>
        </row>
        <row r="2397">
          <cell r="J2397">
            <v>-337.89987000000002</v>
          </cell>
        </row>
        <row r="2398">
          <cell r="J2398">
            <v>-337.87035000000003</v>
          </cell>
        </row>
        <row r="2399">
          <cell r="J2399">
            <v>-337.84082000000001</v>
          </cell>
        </row>
        <row r="2400">
          <cell r="J2400">
            <v>-337.81139999999999</v>
          </cell>
        </row>
        <row r="2401">
          <cell r="J2401">
            <v>-337.78167999999999</v>
          </cell>
        </row>
        <row r="2402">
          <cell r="J2402">
            <v>-337.75206000000003</v>
          </cell>
        </row>
        <row r="2403">
          <cell r="J2403">
            <v>-337.72254000000004</v>
          </cell>
        </row>
        <row r="2404">
          <cell r="J2404">
            <v>-337.69312000000002</v>
          </cell>
        </row>
        <row r="2405">
          <cell r="J2405">
            <v>-337.66370000000001</v>
          </cell>
        </row>
        <row r="2406">
          <cell r="J2406">
            <v>-337.63407999999998</v>
          </cell>
        </row>
        <row r="2407">
          <cell r="J2407">
            <v>-337.60446000000002</v>
          </cell>
        </row>
        <row r="2408">
          <cell r="J2408">
            <v>-337.57494000000003</v>
          </cell>
        </row>
        <row r="2409">
          <cell r="J2409">
            <v>-337.54552000000001</v>
          </cell>
        </row>
        <row r="2410">
          <cell r="J2410">
            <v>-337.51580000000001</v>
          </cell>
        </row>
        <row r="2411">
          <cell r="J2411">
            <v>-337.48638</v>
          </cell>
        </row>
        <row r="2412">
          <cell r="J2412">
            <v>-337.45686000000001</v>
          </cell>
        </row>
        <row r="2413">
          <cell r="J2413">
            <v>-337.42723999999998</v>
          </cell>
        </row>
        <row r="2414">
          <cell r="J2414">
            <v>-337.39771999999999</v>
          </cell>
        </row>
        <row r="2415">
          <cell r="J2415">
            <v>-337.36820000000006</v>
          </cell>
        </row>
        <row r="2416">
          <cell r="J2416">
            <v>-337.33877999999999</v>
          </cell>
        </row>
        <row r="2417">
          <cell r="J2417">
            <v>-337.30916000000002</v>
          </cell>
        </row>
        <row r="2418">
          <cell r="J2418">
            <v>-337.27964000000003</v>
          </cell>
        </row>
        <row r="2419">
          <cell r="J2419">
            <v>-337.25001999999995</v>
          </cell>
        </row>
        <row r="2420">
          <cell r="J2420">
            <v>-337.22050000000002</v>
          </cell>
        </row>
        <row r="2421">
          <cell r="J2421">
            <v>-337.19087999999999</v>
          </cell>
        </row>
        <row r="2422">
          <cell r="J2422">
            <v>-337.16146000000003</v>
          </cell>
        </row>
        <row r="2423">
          <cell r="J2423">
            <v>-337.13204000000002</v>
          </cell>
        </row>
        <row r="2424">
          <cell r="J2424">
            <v>-337.10251999999997</v>
          </cell>
        </row>
        <row r="2425">
          <cell r="J2425">
            <v>-337.0729</v>
          </cell>
        </row>
        <row r="2426">
          <cell r="J2426">
            <v>-337.04327999999998</v>
          </cell>
        </row>
        <row r="2427">
          <cell r="J2427">
            <v>-337.01376000000005</v>
          </cell>
        </row>
        <row r="2428">
          <cell r="J2428">
            <v>-336.98424</v>
          </cell>
        </row>
        <row r="2429">
          <cell r="J2429">
            <v>-336.95472000000001</v>
          </cell>
        </row>
        <row r="2430">
          <cell r="J2430">
            <v>-336.92510000000004</v>
          </cell>
        </row>
        <row r="2431">
          <cell r="J2431">
            <v>-336.89567999999997</v>
          </cell>
        </row>
        <row r="2432">
          <cell r="J2432">
            <v>-336.86616000000004</v>
          </cell>
        </row>
        <row r="2433">
          <cell r="J2433">
            <v>-336.83653999999996</v>
          </cell>
        </row>
        <row r="2434">
          <cell r="J2434">
            <v>-336.80712000000005</v>
          </cell>
        </row>
        <row r="2435">
          <cell r="J2435">
            <v>-336.77750000000003</v>
          </cell>
        </row>
        <row r="2436">
          <cell r="J2436">
            <v>-336.74797999999998</v>
          </cell>
        </row>
        <row r="2437">
          <cell r="J2437">
            <v>-336.71836000000002</v>
          </cell>
        </row>
        <row r="2438">
          <cell r="J2438">
            <v>-336.68884000000003</v>
          </cell>
        </row>
        <row r="2439">
          <cell r="J2439">
            <v>-336.65931999999998</v>
          </cell>
        </row>
        <row r="2440">
          <cell r="J2440">
            <v>-336.62990000000002</v>
          </cell>
        </row>
        <row r="2441">
          <cell r="J2441">
            <v>-336.60037999999997</v>
          </cell>
        </row>
        <row r="2442">
          <cell r="J2442">
            <v>-336.57076000000001</v>
          </cell>
        </row>
        <row r="2443">
          <cell r="J2443">
            <v>-336.54133999999999</v>
          </cell>
        </row>
        <row r="2444">
          <cell r="J2444">
            <v>-336.51152999999999</v>
          </cell>
        </row>
        <row r="2445">
          <cell r="J2445">
            <v>-336.48210999999998</v>
          </cell>
        </row>
        <row r="2446">
          <cell r="J2446">
            <v>-336.45258999999999</v>
          </cell>
        </row>
        <row r="2447">
          <cell r="J2447">
            <v>-336.42307</v>
          </cell>
        </row>
        <row r="2448">
          <cell r="J2448">
            <v>-336.39355</v>
          </cell>
        </row>
        <row r="2449">
          <cell r="J2449">
            <v>-336.36403000000001</v>
          </cell>
        </row>
        <row r="2450">
          <cell r="J2450">
            <v>-336.33461</v>
          </cell>
        </row>
        <row r="2451">
          <cell r="J2451">
            <v>-336.30498999999998</v>
          </cell>
        </row>
        <row r="2452">
          <cell r="J2452">
            <v>-336.27537000000001</v>
          </cell>
        </row>
        <row r="2453">
          <cell r="J2453">
            <v>-336.24575000000004</v>
          </cell>
        </row>
        <row r="2454">
          <cell r="J2454">
            <v>-336.21634</v>
          </cell>
        </row>
        <row r="2455">
          <cell r="J2455">
            <v>-336.18682000000001</v>
          </cell>
        </row>
        <row r="2456">
          <cell r="J2456">
            <v>-336.15730000000002</v>
          </cell>
        </row>
        <row r="2457">
          <cell r="J2457">
            <v>-336.12778000000003</v>
          </cell>
        </row>
        <row r="2458">
          <cell r="J2458">
            <v>-336.09825999999998</v>
          </cell>
        </row>
        <row r="2459">
          <cell r="J2459">
            <v>-336.06874000000005</v>
          </cell>
        </row>
        <row r="2460">
          <cell r="J2460">
            <v>-336.03912000000003</v>
          </cell>
        </row>
        <row r="2461">
          <cell r="J2461">
            <v>-336.00960000000003</v>
          </cell>
        </row>
        <row r="2462">
          <cell r="J2462">
            <v>-335.98009000000002</v>
          </cell>
        </row>
        <row r="2463">
          <cell r="J2463">
            <v>-335.95056999999997</v>
          </cell>
        </row>
        <row r="2464">
          <cell r="J2464">
            <v>-335.92084999999997</v>
          </cell>
        </row>
        <row r="2465">
          <cell r="J2465">
            <v>-335.89142999999996</v>
          </cell>
        </row>
        <row r="2466">
          <cell r="J2466">
            <v>-335.86201</v>
          </cell>
        </row>
        <row r="2467">
          <cell r="J2467">
            <v>-335.83239000000003</v>
          </cell>
        </row>
        <row r="2468">
          <cell r="J2468">
            <v>-335.80297000000002</v>
          </cell>
        </row>
        <row r="2469">
          <cell r="J2469">
            <v>-335.77326000000005</v>
          </cell>
        </row>
        <row r="2470">
          <cell r="J2470">
            <v>-335.74374</v>
          </cell>
        </row>
        <row r="2471">
          <cell r="J2471">
            <v>-335.71411999999998</v>
          </cell>
        </row>
        <row r="2472">
          <cell r="J2472">
            <v>-335.68470000000002</v>
          </cell>
        </row>
        <row r="2473">
          <cell r="J2473">
            <v>-335.65517999999997</v>
          </cell>
        </row>
        <row r="2474">
          <cell r="J2474">
            <v>-335.62576999999999</v>
          </cell>
        </row>
        <row r="2475">
          <cell r="J2475">
            <v>-335.59615000000002</v>
          </cell>
        </row>
        <row r="2476">
          <cell r="J2476">
            <v>-335.56653</v>
          </cell>
        </row>
        <row r="2477">
          <cell r="J2477">
            <v>-335.53700999999995</v>
          </cell>
        </row>
        <row r="2478">
          <cell r="J2478">
            <v>-335.50749000000002</v>
          </cell>
        </row>
        <row r="2479">
          <cell r="J2479">
            <v>-335.47797000000003</v>
          </cell>
        </row>
        <row r="2480">
          <cell r="J2480">
            <v>-335.44846000000001</v>
          </cell>
        </row>
        <row r="2481">
          <cell r="J2481">
            <v>-335.41883999999999</v>
          </cell>
        </row>
        <row r="2482">
          <cell r="J2482">
            <v>-335.38932</v>
          </cell>
        </row>
        <row r="2483">
          <cell r="J2483">
            <v>-335.35980000000001</v>
          </cell>
        </row>
        <row r="2484">
          <cell r="J2484">
            <v>-335.33039000000002</v>
          </cell>
        </row>
        <row r="2485">
          <cell r="J2485">
            <v>-335.30077000000006</v>
          </cell>
        </row>
        <row r="2486">
          <cell r="J2486">
            <v>-335.27115000000003</v>
          </cell>
        </row>
        <row r="2487">
          <cell r="J2487">
            <v>-335.24153000000001</v>
          </cell>
        </row>
        <row r="2488">
          <cell r="J2488">
            <v>-335.21210999999994</v>
          </cell>
        </row>
        <row r="2489">
          <cell r="J2489">
            <v>-335.18259999999992</v>
          </cell>
        </row>
        <row r="2490">
          <cell r="J2490">
            <v>-335.15307999999999</v>
          </cell>
        </row>
        <row r="2491">
          <cell r="J2491">
            <v>-335.12365999999997</v>
          </cell>
        </row>
        <row r="2492">
          <cell r="J2492">
            <v>-335.09404000000001</v>
          </cell>
        </row>
        <row r="2493">
          <cell r="J2493">
            <v>-335.06443000000002</v>
          </cell>
        </row>
        <row r="2494">
          <cell r="J2494">
            <v>-335.03480999999999</v>
          </cell>
        </row>
        <row r="2495">
          <cell r="J2495">
            <v>-335.00538999999998</v>
          </cell>
        </row>
        <row r="2496">
          <cell r="J2496">
            <v>-334.97586999999999</v>
          </cell>
        </row>
        <row r="2497">
          <cell r="J2497">
            <v>-334.94636000000003</v>
          </cell>
        </row>
        <row r="2498">
          <cell r="J2498">
            <v>-334.91663999999997</v>
          </cell>
        </row>
        <row r="2499">
          <cell r="J2499">
            <v>-334.88722000000001</v>
          </cell>
        </row>
        <row r="2500">
          <cell r="J2500">
            <v>-334.85781000000003</v>
          </cell>
        </row>
        <row r="2501">
          <cell r="J2501">
            <v>-334.82819000000001</v>
          </cell>
        </row>
        <row r="2502">
          <cell r="J2502">
            <v>-334.79867000000002</v>
          </cell>
        </row>
        <row r="2503">
          <cell r="J2503">
            <v>-334.76914999999997</v>
          </cell>
        </row>
        <row r="2504">
          <cell r="J2504">
            <v>-334.73954000000003</v>
          </cell>
        </row>
        <row r="2505">
          <cell r="J2505">
            <v>-334.70991999999995</v>
          </cell>
        </row>
        <row r="2506">
          <cell r="J2506">
            <v>-334.68050000000005</v>
          </cell>
        </row>
        <row r="2507">
          <cell r="J2507">
            <v>-334.65109000000001</v>
          </cell>
        </row>
        <row r="2508">
          <cell r="J2508">
            <v>-334.62147000000004</v>
          </cell>
        </row>
        <row r="2509">
          <cell r="J2509">
            <v>-334.59204999999997</v>
          </cell>
        </row>
        <row r="2510">
          <cell r="J2510">
            <v>-334.56223</v>
          </cell>
        </row>
        <row r="2511">
          <cell r="J2511">
            <v>-334.53282000000007</v>
          </cell>
        </row>
        <row r="2512">
          <cell r="J2512">
            <v>-334.50319999999994</v>
          </cell>
        </row>
        <row r="2513">
          <cell r="J2513">
            <v>-334.47378000000003</v>
          </cell>
        </row>
        <row r="2514">
          <cell r="J2514">
            <v>-334.44427000000002</v>
          </cell>
        </row>
        <row r="2515">
          <cell r="J2515">
            <v>-334.41474999999997</v>
          </cell>
        </row>
        <row r="2516">
          <cell r="J2516">
            <v>-334.38513</v>
          </cell>
        </row>
        <row r="2517">
          <cell r="J2517">
            <v>-334.35561999999999</v>
          </cell>
        </row>
        <row r="2518">
          <cell r="J2518">
            <v>-334.3261</v>
          </cell>
        </row>
        <row r="2519">
          <cell r="J2519">
            <v>-334.29647999999997</v>
          </cell>
        </row>
        <row r="2520">
          <cell r="J2520">
            <v>-334.26707000000005</v>
          </cell>
        </row>
        <row r="2521">
          <cell r="J2521">
            <v>-334.23734999999999</v>
          </cell>
        </row>
        <row r="2522">
          <cell r="J2522">
            <v>-334.20792999999998</v>
          </cell>
        </row>
        <row r="2523">
          <cell r="J2523">
            <v>-334.17842000000002</v>
          </cell>
        </row>
        <row r="2524">
          <cell r="J2524">
            <v>-334.14890000000003</v>
          </cell>
        </row>
        <row r="2525">
          <cell r="J2525">
            <v>-334.11949000000004</v>
          </cell>
        </row>
        <row r="2526">
          <cell r="J2526">
            <v>-334.08976999999999</v>
          </cell>
        </row>
        <row r="2527">
          <cell r="J2527">
            <v>-334.06015000000002</v>
          </cell>
        </row>
        <row r="2528">
          <cell r="J2528">
            <v>-334.03064000000001</v>
          </cell>
        </row>
        <row r="2529">
          <cell r="J2529">
            <v>-334.00121999999999</v>
          </cell>
        </row>
        <row r="2530">
          <cell r="J2530">
            <v>-333.97160000000002</v>
          </cell>
        </row>
        <row r="2531">
          <cell r="J2531">
            <v>-333.94218999999998</v>
          </cell>
        </row>
        <row r="2532">
          <cell r="J2532">
            <v>-333.91266999999999</v>
          </cell>
        </row>
        <row r="2533">
          <cell r="J2533">
            <v>-333.88306</v>
          </cell>
        </row>
        <row r="2534">
          <cell r="J2534">
            <v>-333.85344000000003</v>
          </cell>
        </row>
        <row r="2535">
          <cell r="J2535">
            <v>-333.82391999999999</v>
          </cell>
        </row>
        <row r="2536">
          <cell r="J2536">
            <v>-333.79451</v>
          </cell>
        </row>
        <row r="2537">
          <cell r="J2537">
            <v>-333.76489000000004</v>
          </cell>
        </row>
        <row r="2538">
          <cell r="J2538">
            <v>-333.73537999999996</v>
          </cell>
        </row>
        <row r="2539">
          <cell r="J2539">
            <v>-333.70586000000003</v>
          </cell>
        </row>
        <row r="2540">
          <cell r="J2540">
            <v>-333.67633999999998</v>
          </cell>
        </row>
        <row r="2541">
          <cell r="J2541">
            <v>-333.64682999999997</v>
          </cell>
        </row>
        <row r="2542">
          <cell r="J2542">
            <v>-333.61721</v>
          </cell>
        </row>
        <row r="2543">
          <cell r="J2543">
            <v>-333.58780000000002</v>
          </cell>
        </row>
        <row r="2544">
          <cell r="J2544">
            <v>-333.55808000000002</v>
          </cell>
        </row>
        <row r="2545">
          <cell r="J2545">
            <v>-333.52856999999995</v>
          </cell>
        </row>
        <row r="2546">
          <cell r="J2546">
            <v>-333.49905000000001</v>
          </cell>
        </row>
        <row r="2547">
          <cell r="J2547">
            <v>-333.46963000000005</v>
          </cell>
        </row>
        <row r="2548">
          <cell r="J2548">
            <v>-333.44011999999998</v>
          </cell>
        </row>
        <row r="2549">
          <cell r="J2549">
            <v>-333.41050000000001</v>
          </cell>
        </row>
        <row r="2550">
          <cell r="J2550">
            <v>-333.38089000000002</v>
          </cell>
        </row>
        <row r="2551">
          <cell r="J2551">
            <v>-333.35136999999997</v>
          </cell>
        </row>
        <row r="2552">
          <cell r="J2552">
            <v>-333.32185999999996</v>
          </cell>
        </row>
        <row r="2553">
          <cell r="J2553">
            <v>-333.29234000000002</v>
          </cell>
        </row>
        <row r="2554">
          <cell r="J2554">
            <v>-333.26292999999998</v>
          </cell>
        </row>
        <row r="2555">
          <cell r="J2555">
            <v>-333.23321000000004</v>
          </cell>
        </row>
        <row r="2556">
          <cell r="J2556">
            <v>-333.20369999999997</v>
          </cell>
        </row>
        <row r="2557">
          <cell r="J2557">
            <v>-333.17428000000001</v>
          </cell>
        </row>
        <row r="2558">
          <cell r="J2558">
            <v>-333.14465999999993</v>
          </cell>
        </row>
        <row r="2559">
          <cell r="J2559">
            <v>-333.11514999999997</v>
          </cell>
        </row>
        <row r="2560">
          <cell r="J2560">
            <v>-333.08563000000004</v>
          </cell>
        </row>
        <row r="2561">
          <cell r="J2561">
            <v>-333.05601999999999</v>
          </cell>
        </row>
        <row r="2562">
          <cell r="J2562">
            <v>-333.02640000000002</v>
          </cell>
        </row>
        <row r="2563">
          <cell r="J2563">
            <v>-332.98313000000002</v>
          </cell>
        </row>
        <row r="2564">
          <cell r="J2564">
            <v>-332.93849</v>
          </cell>
        </row>
        <row r="2565">
          <cell r="J2565">
            <v>-332.89416</v>
          </cell>
        </row>
        <row r="2566">
          <cell r="J2566">
            <v>-332.84952000000004</v>
          </cell>
        </row>
        <row r="2567">
          <cell r="J2567">
            <v>-332.78941999999995</v>
          </cell>
        </row>
        <row r="2568">
          <cell r="J2568">
            <v>-332.72912000000002</v>
          </cell>
        </row>
        <row r="2569">
          <cell r="J2569">
            <v>-332.66900999999996</v>
          </cell>
        </row>
        <row r="2570">
          <cell r="J2570">
            <v>-332.60881000000001</v>
          </cell>
        </row>
        <row r="2571">
          <cell r="J2571">
            <v>-332.54849999999999</v>
          </cell>
        </row>
        <row r="2572">
          <cell r="J2572">
            <v>-332.48384999999996</v>
          </cell>
        </row>
        <row r="2573">
          <cell r="J2573">
            <v>-332.41096999999996</v>
          </cell>
        </row>
        <row r="2574">
          <cell r="J2574">
            <v>-332.33798999999999</v>
          </cell>
        </row>
        <row r="2575">
          <cell r="J2575">
            <v>-332.26510999999999</v>
          </cell>
        </row>
        <row r="2576">
          <cell r="J2576">
            <v>-332.19222000000002</v>
          </cell>
        </row>
        <row r="2577">
          <cell r="J2577">
            <v>-332.10785999999996</v>
          </cell>
        </row>
        <row r="2578">
          <cell r="J2578">
            <v>-332.02175</v>
          </cell>
        </row>
        <row r="2579">
          <cell r="J2579">
            <v>-331.93573999999995</v>
          </cell>
        </row>
        <row r="2580">
          <cell r="J2580">
            <v>-331.84962999999999</v>
          </cell>
        </row>
        <row r="2581">
          <cell r="J2581">
            <v>-331.76371</v>
          </cell>
        </row>
        <row r="2582">
          <cell r="J2582">
            <v>-331.67770000000002</v>
          </cell>
        </row>
        <row r="2583">
          <cell r="J2583">
            <v>-331.59138999999999</v>
          </cell>
        </row>
        <row r="2584">
          <cell r="J2584">
            <v>-331.50547999999992</v>
          </cell>
        </row>
        <row r="2585">
          <cell r="J2585">
            <v>-331.41926999999998</v>
          </cell>
        </row>
        <row r="2586">
          <cell r="J2586">
            <v>-331.33326</v>
          </cell>
        </row>
        <row r="2587">
          <cell r="J2587">
            <v>-331.24724999999995</v>
          </cell>
        </row>
        <row r="2588">
          <cell r="J2588">
            <v>-331.16113999999999</v>
          </cell>
        </row>
        <row r="2589">
          <cell r="J2589">
            <v>-331.07513</v>
          </cell>
        </row>
        <row r="2590">
          <cell r="J2590">
            <v>-330.98901999999998</v>
          </cell>
        </row>
        <row r="2591">
          <cell r="J2591">
            <v>-330.90310999999997</v>
          </cell>
        </row>
        <row r="2592">
          <cell r="J2592">
            <v>-330.81690000000003</v>
          </cell>
        </row>
        <row r="2593">
          <cell r="J2593">
            <v>-330.73079000000001</v>
          </cell>
        </row>
        <row r="2594">
          <cell r="J2594">
            <v>-330.64487999999994</v>
          </cell>
        </row>
        <row r="2595">
          <cell r="J2595">
            <v>-330.55867000000001</v>
          </cell>
        </row>
        <row r="2596">
          <cell r="J2596">
            <v>-330.47275999999999</v>
          </cell>
        </row>
        <row r="2597">
          <cell r="J2597">
            <v>-330.38675000000001</v>
          </cell>
        </row>
        <row r="2598">
          <cell r="J2598">
            <v>-330.30054999999999</v>
          </cell>
        </row>
        <row r="2599">
          <cell r="J2599">
            <v>-330.21454</v>
          </cell>
        </row>
        <row r="2600">
          <cell r="J2600">
            <v>-330.12833000000001</v>
          </cell>
        </row>
        <row r="2601">
          <cell r="J2601">
            <v>-330.04232000000002</v>
          </cell>
        </row>
        <row r="2602">
          <cell r="J2602">
            <v>-329.95621</v>
          </cell>
        </row>
        <row r="2603">
          <cell r="J2603">
            <v>-329.87019999999995</v>
          </cell>
        </row>
        <row r="2604">
          <cell r="J2604">
            <v>-329.7842</v>
          </cell>
        </row>
        <row r="2605">
          <cell r="J2605">
            <v>-329.69808999999998</v>
          </cell>
        </row>
        <row r="2606">
          <cell r="J2606">
            <v>-329.61217999999997</v>
          </cell>
        </row>
        <row r="2607">
          <cell r="J2607">
            <v>-329.52597000000003</v>
          </cell>
        </row>
        <row r="2608">
          <cell r="J2608">
            <v>-329.43997000000002</v>
          </cell>
        </row>
        <row r="2609">
          <cell r="J2609">
            <v>-329.35396000000003</v>
          </cell>
        </row>
        <row r="2610">
          <cell r="J2610">
            <v>-329.25507000000005</v>
          </cell>
        </row>
        <row r="2611">
          <cell r="J2611">
            <v>-329.15212000000002</v>
          </cell>
        </row>
        <row r="2612">
          <cell r="J2612">
            <v>-329.04917</v>
          </cell>
        </row>
        <row r="2613">
          <cell r="J2613">
            <v>-328.94622000000004</v>
          </cell>
        </row>
        <row r="2614">
          <cell r="J2614">
            <v>-328.83490000000006</v>
          </cell>
        </row>
        <row r="2615">
          <cell r="J2615">
            <v>-328.71788000000004</v>
          </cell>
        </row>
        <row r="2616">
          <cell r="J2616">
            <v>-328.60095999999999</v>
          </cell>
        </row>
        <row r="2617">
          <cell r="J2617">
            <v>-328.48392999999999</v>
          </cell>
        </row>
        <row r="2618">
          <cell r="J2618">
            <v>-328.36671000000001</v>
          </cell>
        </row>
        <row r="2619">
          <cell r="J2619">
            <v>-328.24978999999996</v>
          </cell>
        </row>
        <row r="2620">
          <cell r="J2620">
            <v>-328.13297</v>
          </cell>
        </row>
        <row r="2621">
          <cell r="J2621">
            <v>-328.01585</v>
          </cell>
        </row>
        <row r="2622">
          <cell r="J2622">
            <v>-327.89873</v>
          </cell>
        </row>
        <row r="2623">
          <cell r="J2623">
            <v>-327.78180999999995</v>
          </cell>
        </row>
        <row r="2624">
          <cell r="J2624">
            <v>-327.66479000000004</v>
          </cell>
        </row>
        <row r="2625">
          <cell r="J2625">
            <v>-327.54766999999998</v>
          </cell>
        </row>
        <row r="2626">
          <cell r="J2626">
            <v>-327.43074999999999</v>
          </cell>
        </row>
        <row r="2627">
          <cell r="J2627">
            <v>-327.31372999999996</v>
          </cell>
        </row>
        <row r="2628">
          <cell r="J2628">
            <v>-327.19671</v>
          </cell>
        </row>
        <row r="2629">
          <cell r="J2629">
            <v>-327.07969000000003</v>
          </cell>
        </row>
        <row r="2630">
          <cell r="J2630">
            <v>-326.96257000000003</v>
          </cell>
        </row>
        <row r="2631">
          <cell r="J2631">
            <v>-326.84555</v>
          </cell>
        </row>
        <row r="2632">
          <cell r="J2632">
            <v>-326.72853000000003</v>
          </cell>
        </row>
        <row r="2633">
          <cell r="J2633">
            <v>-326.61171000000002</v>
          </cell>
        </row>
        <row r="2634">
          <cell r="J2634">
            <v>-326.49459999999999</v>
          </cell>
        </row>
        <row r="2635">
          <cell r="J2635">
            <v>-326.37758000000002</v>
          </cell>
        </row>
        <row r="2636">
          <cell r="J2636">
            <v>-326.26056</v>
          </cell>
        </row>
        <row r="2637">
          <cell r="J2637">
            <v>-326.14353999999997</v>
          </cell>
        </row>
        <row r="2638">
          <cell r="J2638">
            <v>-326.02643</v>
          </cell>
        </row>
        <row r="2639">
          <cell r="J2639">
            <v>-325.90595999999999</v>
          </cell>
        </row>
        <row r="2640">
          <cell r="J2640">
            <v>-325.77054000000004</v>
          </cell>
        </row>
        <row r="2641">
          <cell r="J2641">
            <v>-325.63523000000004</v>
          </cell>
        </row>
        <row r="2642">
          <cell r="J2642">
            <v>-325.49960999999996</v>
          </cell>
        </row>
        <row r="2643">
          <cell r="J2643">
            <v>-325.34949999999998</v>
          </cell>
        </row>
        <row r="2644">
          <cell r="J2644">
            <v>-325.19899000000004</v>
          </cell>
        </row>
        <row r="2645">
          <cell r="J2645">
            <v>-325.04868999999997</v>
          </cell>
        </row>
        <row r="2646">
          <cell r="J2646">
            <v>-324.89837999999997</v>
          </cell>
        </row>
        <row r="2647">
          <cell r="J2647">
            <v>-324.74796999999995</v>
          </cell>
        </row>
        <row r="2648">
          <cell r="J2648">
            <v>-324.59766999999999</v>
          </cell>
        </row>
        <row r="2649">
          <cell r="J2649">
            <v>-324.44736</v>
          </cell>
        </row>
        <row r="2650">
          <cell r="J2650">
            <v>-324.29696000000001</v>
          </cell>
        </row>
        <row r="2651">
          <cell r="J2651">
            <v>-324.14665000000002</v>
          </cell>
        </row>
        <row r="2652">
          <cell r="J2652">
            <v>-323.99644999999998</v>
          </cell>
        </row>
        <row r="2653">
          <cell r="J2653">
            <v>-323.84594999999996</v>
          </cell>
        </row>
        <row r="2654">
          <cell r="J2654">
            <v>-323.69574</v>
          </cell>
        </row>
        <row r="2655">
          <cell r="J2655">
            <v>-323.54534000000001</v>
          </cell>
        </row>
        <row r="2656">
          <cell r="J2656">
            <v>-323.39494000000002</v>
          </cell>
        </row>
        <row r="2657">
          <cell r="J2657">
            <v>-323.24473</v>
          </cell>
        </row>
        <row r="2658">
          <cell r="J2658">
            <v>-323.09401000000003</v>
          </cell>
        </row>
        <row r="2659">
          <cell r="J2659">
            <v>-322.93584000000004</v>
          </cell>
        </row>
        <row r="2660">
          <cell r="J2660">
            <v>-322.77410999999995</v>
          </cell>
        </row>
        <row r="2661">
          <cell r="J2661">
            <v>-322.60802999999999</v>
          </cell>
        </row>
        <row r="2662">
          <cell r="J2662">
            <v>-322.44204999999999</v>
          </cell>
        </row>
        <row r="2663">
          <cell r="J2663">
            <v>-322.27596999999997</v>
          </cell>
        </row>
        <row r="2664">
          <cell r="J2664">
            <v>-322.10998999999998</v>
          </cell>
        </row>
        <row r="2665">
          <cell r="J2665">
            <v>-321.94391999999999</v>
          </cell>
        </row>
        <row r="2666">
          <cell r="J2666">
            <v>-321.77784000000003</v>
          </cell>
        </row>
        <row r="2667">
          <cell r="J2667">
            <v>-321.61176</v>
          </cell>
        </row>
        <row r="2668">
          <cell r="J2668">
            <v>-321.44578999999999</v>
          </cell>
        </row>
        <row r="2669">
          <cell r="J2669">
            <v>-321.27970999999997</v>
          </cell>
        </row>
        <row r="2670">
          <cell r="J2670">
            <v>-321.11363999999998</v>
          </cell>
        </row>
        <row r="2671">
          <cell r="J2671">
            <v>-320.94765999999998</v>
          </cell>
        </row>
        <row r="2672">
          <cell r="J2672">
            <v>-320.78148999999996</v>
          </cell>
        </row>
        <row r="2673">
          <cell r="J2673">
            <v>-320.61561</v>
          </cell>
        </row>
        <row r="2674">
          <cell r="J2674">
            <v>-320.44934000000001</v>
          </cell>
        </row>
        <row r="2675">
          <cell r="J2675">
            <v>-320.28336999999999</v>
          </cell>
        </row>
        <row r="2676">
          <cell r="J2676">
            <v>-320.11728999999997</v>
          </cell>
        </row>
        <row r="2677">
          <cell r="J2677">
            <v>-319.95132000000001</v>
          </cell>
        </row>
        <row r="2678">
          <cell r="J2678">
            <v>-319.78514999999999</v>
          </cell>
        </row>
        <row r="2679">
          <cell r="J2679">
            <v>-319.61917999999997</v>
          </cell>
        </row>
        <row r="2680">
          <cell r="J2680">
            <v>-319.45311000000004</v>
          </cell>
        </row>
        <row r="2681">
          <cell r="J2681">
            <v>-319.28712999999999</v>
          </cell>
        </row>
        <row r="2682">
          <cell r="J2682">
            <v>-319.12095999999997</v>
          </cell>
        </row>
        <row r="2683">
          <cell r="J2683">
            <v>-318.95499000000001</v>
          </cell>
        </row>
        <row r="2684">
          <cell r="J2684">
            <v>-318.78902000000005</v>
          </cell>
        </row>
        <row r="2685">
          <cell r="J2685">
            <v>-318.62284999999997</v>
          </cell>
        </row>
        <row r="2686">
          <cell r="J2686">
            <v>-318.45668999999998</v>
          </cell>
        </row>
        <row r="2687">
          <cell r="J2687">
            <v>-318.29051000000004</v>
          </cell>
        </row>
        <row r="2688">
          <cell r="J2688">
            <v>-318.11784</v>
          </cell>
        </row>
        <row r="2689">
          <cell r="J2689">
            <v>-317.94526999999999</v>
          </cell>
        </row>
        <row r="2690">
          <cell r="J2690">
            <v>-317.76666000000006</v>
          </cell>
        </row>
        <row r="2691">
          <cell r="J2691">
            <v>-317.58732999999995</v>
          </cell>
        </row>
        <row r="2692">
          <cell r="J2692">
            <v>-317.40801000000005</v>
          </cell>
        </row>
        <row r="2693">
          <cell r="J2693">
            <v>-317.22868</v>
          </cell>
        </row>
        <row r="2694">
          <cell r="J2694">
            <v>-317.04926</v>
          </cell>
        </row>
        <row r="2695">
          <cell r="J2695">
            <v>-316.87004000000002</v>
          </cell>
        </row>
        <row r="2696">
          <cell r="J2696">
            <v>-316.69060999999999</v>
          </cell>
        </row>
        <row r="2697">
          <cell r="J2697">
            <v>-316.51119</v>
          </cell>
        </row>
        <row r="2698">
          <cell r="J2698">
            <v>-316.33206999999999</v>
          </cell>
        </row>
        <row r="2699">
          <cell r="J2699">
            <v>-316.15264999999999</v>
          </cell>
        </row>
        <row r="2700">
          <cell r="J2700">
            <v>-315.97312999999997</v>
          </cell>
        </row>
        <row r="2701">
          <cell r="J2701">
            <v>-315.79400999999996</v>
          </cell>
        </row>
        <row r="2702">
          <cell r="J2702">
            <v>-315.61448999999999</v>
          </cell>
        </row>
        <row r="2703">
          <cell r="J2703">
            <v>-315.43536999999998</v>
          </cell>
        </row>
        <row r="2704">
          <cell r="J2704">
            <v>-315.25594999999998</v>
          </cell>
        </row>
        <row r="2705">
          <cell r="J2705">
            <v>-315.07663000000002</v>
          </cell>
        </row>
        <row r="2706">
          <cell r="J2706">
            <v>-314.89721000000003</v>
          </cell>
        </row>
        <row r="2707">
          <cell r="J2707">
            <v>-314.71789000000001</v>
          </cell>
        </row>
        <row r="2708">
          <cell r="J2708">
            <v>-314.53857999999997</v>
          </cell>
        </row>
        <row r="2709">
          <cell r="J2709">
            <v>-314.35926000000001</v>
          </cell>
        </row>
        <row r="2710">
          <cell r="J2710">
            <v>-314.17993999999993</v>
          </cell>
        </row>
        <row r="2711">
          <cell r="J2711">
            <v>-314.00042999999999</v>
          </cell>
        </row>
        <row r="2712">
          <cell r="J2712">
            <v>-313.82121000000001</v>
          </cell>
        </row>
        <row r="2713">
          <cell r="J2713">
            <v>-313.64179999999999</v>
          </cell>
        </row>
        <row r="2714">
          <cell r="J2714">
            <v>-313.46258</v>
          </cell>
        </row>
        <row r="2715">
          <cell r="J2715">
            <v>-313.28317000000004</v>
          </cell>
        </row>
        <row r="2716">
          <cell r="J2716">
            <v>-313.10375000000005</v>
          </cell>
        </row>
        <row r="2717">
          <cell r="J2717">
            <v>-312.92453999999998</v>
          </cell>
        </row>
        <row r="2718">
          <cell r="J2718">
            <v>-312.74523000000005</v>
          </cell>
        </row>
        <row r="2719">
          <cell r="J2719">
            <v>-312.56582000000003</v>
          </cell>
        </row>
        <row r="2720">
          <cell r="J2720">
            <v>-312.38649999999996</v>
          </cell>
        </row>
        <row r="2721">
          <cell r="J2721">
            <v>-312.20708999999999</v>
          </cell>
        </row>
        <row r="2722">
          <cell r="J2722">
            <v>-312.02778000000001</v>
          </cell>
        </row>
        <row r="2723">
          <cell r="J2723">
            <v>-311.84846999999996</v>
          </cell>
        </row>
        <row r="2724">
          <cell r="J2724">
            <v>-311.66916000000003</v>
          </cell>
        </row>
        <row r="2725">
          <cell r="J2725">
            <v>-311.48985000000005</v>
          </cell>
        </row>
        <row r="2726">
          <cell r="J2726">
            <v>-311.31034</v>
          </cell>
        </row>
        <row r="2727">
          <cell r="J2727">
            <v>-311.13112999999998</v>
          </cell>
        </row>
        <row r="2728">
          <cell r="J2728">
            <v>-310.95182</v>
          </cell>
        </row>
        <row r="2729">
          <cell r="J2729">
            <v>-310.77242000000001</v>
          </cell>
        </row>
        <row r="2730">
          <cell r="J2730">
            <v>-310.59311000000002</v>
          </cell>
        </row>
        <row r="2731">
          <cell r="J2731">
            <v>-310.41359999999997</v>
          </cell>
        </row>
        <row r="2732">
          <cell r="J2732">
            <v>-310.23449999999997</v>
          </cell>
        </row>
        <row r="2733">
          <cell r="J2733">
            <v>-310.05509000000001</v>
          </cell>
        </row>
        <row r="2734">
          <cell r="J2734">
            <v>-309.87567999999999</v>
          </cell>
        </row>
        <row r="2735">
          <cell r="J2735">
            <v>-309.69638000000003</v>
          </cell>
        </row>
        <row r="2736">
          <cell r="J2736">
            <v>-309.51687000000004</v>
          </cell>
        </row>
        <row r="2737">
          <cell r="J2737">
            <v>-309.33776999999998</v>
          </cell>
        </row>
        <row r="2738">
          <cell r="J2738">
            <v>-309.15836999999999</v>
          </cell>
        </row>
        <row r="2739">
          <cell r="J2739">
            <v>-308.97906</v>
          </cell>
        </row>
        <row r="2740">
          <cell r="J2740">
            <v>-308.79965999999996</v>
          </cell>
        </row>
        <row r="2741">
          <cell r="J2741">
            <v>-308.62025999999992</v>
          </cell>
        </row>
        <row r="2742">
          <cell r="J2742">
            <v>-308.44105999999999</v>
          </cell>
        </row>
        <row r="2743">
          <cell r="J2743">
            <v>-308.26164999999997</v>
          </cell>
        </row>
        <row r="2744">
          <cell r="J2744">
            <v>-308.08234999999996</v>
          </cell>
        </row>
        <row r="2745">
          <cell r="J2745">
            <v>-307.90294999999998</v>
          </cell>
        </row>
        <row r="2746">
          <cell r="J2746">
            <v>-307.72354999999999</v>
          </cell>
        </row>
        <row r="2747">
          <cell r="J2747">
            <v>-307.54435000000001</v>
          </cell>
        </row>
        <row r="2748">
          <cell r="J2748">
            <v>-307.36495000000002</v>
          </cell>
        </row>
        <row r="2749">
          <cell r="J2749">
            <v>-307.18565999999998</v>
          </cell>
        </row>
        <row r="2750">
          <cell r="J2750">
            <v>-307.00626</v>
          </cell>
        </row>
        <row r="2751">
          <cell r="J2751">
            <v>-306.82686000000001</v>
          </cell>
        </row>
        <row r="2752">
          <cell r="J2752">
            <v>-306.64765999999997</v>
          </cell>
        </row>
        <row r="2753">
          <cell r="J2753">
            <v>-306.46825999999999</v>
          </cell>
        </row>
        <row r="2754">
          <cell r="J2754">
            <v>-306.28886999999997</v>
          </cell>
        </row>
        <row r="2755">
          <cell r="J2755">
            <v>-306.10957000000002</v>
          </cell>
        </row>
        <row r="2756">
          <cell r="J2756">
            <v>-305.93008000000003</v>
          </cell>
        </row>
        <row r="2757">
          <cell r="J2757">
            <v>-305.75088</v>
          </cell>
        </row>
        <row r="2758">
          <cell r="J2758">
            <v>-305.57148999999998</v>
          </cell>
        </row>
        <row r="2759">
          <cell r="J2759">
            <v>-305.39219000000003</v>
          </cell>
        </row>
        <row r="2760">
          <cell r="J2760">
            <v>-305.21289999999999</v>
          </cell>
        </row>
        <row r="2761">
          <cell r="J2761">
            <v>-305.0335</v>
          </cell>
        </row>
        <row r="2762">
          <cell r="J2762">
            <v>-304.85401000000002</v>
          </cell>
        </row>
        <row r="2763">
          <cell r="J2763">
            <v>-304.67481999999995</v>
          </cell>
        </row>
        <row r="2764">
          <cell r="J2764">
            <v>-304.49552999999997</v>
          </cell>
        </row>
        <row r="2765">
          <cell r="J2765">
            <v>-304.31614000000002</v>
          </cell>
        </row>
        <row r="2766">
          <cell r="J2766">
            <v>-304.13684000000001</v>
          </cell>
        </row>
        <row r="2767">
          <cell r="J2767">
            <v>-303.95735000000002</v>
          </cell>
        </row>
        <row r="2768">
          <cell r="J2768">
            <v>-303.77816000000001</v>
          </cell>
        </row>
        <row r="2769">
          <cell r="J2769">
            <v>-303.59877</v>
          </cell>
        </row>
        <row r="2770">
          <cell r="J2770">
            <v>-303.41937999999999</v>
          </cell>
        </row>
        <row r="2771">
          <cell r="J2771">
            <v>-303.24020000000002</v>
          </cell>
        </row>
        <row r="2772">
          <cell r="J2772">
            <v>-303.06070999999997</v>
          </cell>
        </row>
        <row r="2773">
          <cell r="J2773">
            <v>-302.88132000000002</v>
          </cell>
        </row>
        <row r="2774">
          <cell r="J2774">
            <v>-302.70213000000001</v>
          </cell>
        </row>
        <row r="2775">
          <cell r="J2775">
            <v>-302.52274</v>
          </cell>
        </row>
        <row r="2776">
          <cell r="J2776">
            <v>-302.34336000000002</v>
          </cell>
        </row>
        <row r="2777">
          <cell r="J2777">
            <v>-302.16407000000004</v>
          </cell>
        </row>
        <row r="2778">
          <cell r="J2778">
            <v>-301.98469</v>
          </cell>
        </row>
        <row r="2779">
          <cell r="J2779">
            <v>-301.80540000000002</v>
          </cell>
        </row>
        <row r="2780">
          <cell r="J2780">
            <v>-301.62612000000001</v>
          </cell>
        </row>
        <row r="2781">
          <cell r="J2781">
            <v>-301.44662999999997</v>
          </cell>
        </row>
        <row r="2782">
          <cell r="J2782">
            <v>-301.26734999999996</v>
          </cell>
        </row>
        <row r="2783">
          <cell r="J2783">
            <v>-301.08796000000001</v>
          </cell>
        </row>
        <row r="2784">
          <cell r="J2784">
            <v>-300.90858000000003</v>
          </cell>
        </row>
        <row r="2785">
          <cell r="J2785">
            <v>-300.72929999999997</v>
          </cell>
        </row>
        <row r="2786">
          <cell r="J2786">
            <v>-300.55002000000002</v>
          </cell>
        </row>
        <row r="2787">
          <cell r="J2787">
            <v>-300.37053000000003</v>
          </cell>
        </row>
        <row r="2788">
          <cell r="J2788">
            <v>-300.19135</v>
          </cell>
        </row>
        <row r="2789">
          <cell r="J2789">
            <v>-300.01196999999996</v>
          </cell>
        </row>
        <row r="2790">
          <cell r="J2790">
            <v>-299.83258999999998</v>
          </cell>
        </row>
        <row r="2791">
          <cell r="J2791">
            <v>-299.65330999999998</v>
          </cell>
        </row>
        <row r="2792">
          <cell r="J2792">
            <v>-299.47393</v>
          </cell>
        </row>
        <row r="2793">
          <cell r="J2793">
            <v>-299.29464999999999</v>
          </cell>
        </row>
        <row r="2794">
          <cell r="J2794">
            <v>-299.11517000000003</v>
          </cell>
        </row>
        <row r="2795">
          <cell r="J2795">
            <v>-298.9359</v>
          </cell>
        </row>
        <row r="2796">
          <cell r="J2796">
            <v>-298.75662</v>
          </cell>
        </row>
        <row r="2797">
          <cell r="J2797">
            <v>-298.57723999999996</v>
          </cell>
        </row>
        <row r="2798">
          <cell r="J2798">
            <v>-298.39777000000004</v>
          </cell>
        </row>
        <row r="2799">
          <cell r="J2799">
            <v>-298.21859000000001</v>
          </cell>
        </row>
        <row r="2800">
          <cell r="J2800">
            <v>-298.03910999999999</v>
          </cell>
        </row>
        <row r="2801">
          <cell r="J2801">
            <v>-297.85984000000002</v>
          </cell>
        </row>
        <row r="2802">
          <cell r="J2802">
            <v>-297.68056000000001</v>
          </cell>
        </row>
        <row r="2803">
          <cell r="J2803">
            <v>-297.50109000000003</v>
          </cell>
        </row>
        <row r="2804">
          <cell r="J2804">
            <v>-297.32171</v>
          </cell>
        </row>
        <row r="2805">
          <cell r="J2805">
            <v>-297.14233999999999</v>
          </cell>
        </row>
        <row r="2806">
          <cell r="J2806">
            <v>-296.96316999999999</v>
          </cell>
        </row>
        <row r="2807">
          <cell r="J2807">
            <v>-296.78368999999998</v>
          </cell>
        </row>
        <row r="2808">
          <cell r="J2808">
            <v>-296.60451999999998</v>
          </cell>
        </row>
        <row r="2809">
          <cell r="J2809">
            <v>-296.42514999999997</v>
          </cell>
        </row>
        <row r="2810">
          <cell r="J2810">
            <v>-296.24577999999997</v>
          </cell>
        </row>
        <row r="2811">
          <cell r="J2811">
            <v>-296.06650999999999</v>
          </cell>
        </row>
        <row r="2812">
          <cell r="J2812">
            <v>-295.88713999999999</v>
          </cell>
        </row>
        <row r="2813">
          <cell r="J2813">
            <v>-295.70776999999998</v>
          </cell>
        </row>
        <row r="2814">
          <cell r="J2814">
            <v>-295.52850000000001</v>
          </cell>
        </row>
        <row r="2815">
          <cell r="J2815">
            <v>-295.34902999999997</v>
          </cell>
        </row>
        <row r="2816">
          <cell r="J2816">
            <v>-295.16976</v>
          </cell>
        </row>
        <row r="2817">
          <cell r="J2817">
            <v>-294.99049000000002</v>
          </cell>
        </row>
        <row r="2818">
          <cell r="J2818">
            <v>-294.81112999999999</v>
          </cell>
        </row>
        <row r="2819">
          <cell r="J2819">
            <v>-294.63166000000001</v>
          </cell>
        </row>
        <row r="2820">
          <cell r="J2820">
            <v>-294.45238999999998</v>
          </cell>
        </row>
        <row r="2821">
          <cell r="J2821">
            <v>-294.27302000000003</v>
          </cell>
        </row>
        <row r="2822">
          <cell r="J2822">
            <v>-294.09375999999997</v>
          </cell>
        </row>
        <row r="2823">
          <cell r="J2823">
            <v>-293.91418999999996</v>
          </cell>
        </row>
        <row r="2824">
          <cell r="J2824">
            <v>-293.73502999999994</v>
          </cell>
        </row>
        <row r="2825">
          <cell r="J2825">
            <v>-293.55556000000001</v>
          </cell>
        </row>
        <row r="2826">
          <cell r="J2826">
            <v>-293.37619999999998</v>
          </cell>
        </row>
        <row r="2827">
          <cell r="J2827">
            <v>-293.19694000000004</v>
          </cell>
        </row>
        <row r="2828">
          <cell r="J2828">
            <v>-293.01767000000001</v>
          </cell>
        </row>
        <row r="2829">
          <cell r="J2829">
            <v>-292.83820999999995</v>
          </cell>
        </row>
        <row r="2830">
          <cell r="J2830">
            <v>-292.65895</v>
          </cell>
        </row>
        <row r="2831">
          <cell r="J2831">
            <v>-292.47949</v>
          </cell>
        </row>
        <row r="2832">
          <cell r="J2832">
            <v>-292.30022000000002</v>
          </cell>
        </row>
        <row r="2833">
          <cell r="J2833">
            <v>-292.12096000000003</v>
          </cell>
        </row>
        <row r="2834">
          <cell r="J2834">
            <v>-291.94159999999999</v>
          </cell>
        </row>
        <row r="2835">
          <cell r="J2835">
            <v>-291.76213999999999</v>
          </cell>
        </row>
        <row r="2836">
          <cell r="J2836">
            <v>-291.58287999999999</v>
          </cell>
        </row>
        <row r="2837">
          <cell r="J2837">
            <v>-291.40351999999996</v>
          </cell>
        </row>
        <row r="2838">
          <cell r="J2838">
            <v>-291.22426999999999</v>
          </cell>
        </row>
        <row r="2839">
          <cell r="J2839">
            <v>-291.04480999999998</v>
          </cell>
        </row>
        <row r="2840">
          <cell r="J2840">
            <v>-290.86554999999998</v>
          </cell>
        </row>
        <row r="2841">
          <cell r="J2841">
            <v>-290.68619000000001</v>
          </cell>
        </row>
        <row r="2842">
          <cell r="J2842">
            <v>-290.50682999999998</v>
          </cell>
        </row>
        <row r="2843">
          <cell r="J2843">
            <v>-290.32738000000006</v>
          </cell>
        </row>
        <row r="2844">
          <cell r="J2844">
            <v>-290.14812000000001</v>
          </cell>
        </row>
        <row r="2845">
          <cell r="J2845">
            <v>-289.96877000000001</v>
          </cell>
        </row>
        <row r="2846">
          <cell r="J2846">
            <v>-289.78940999999998</v>
          </cell>
        </row>
        <row r="2847">
          <cell r="J2847">
            <v>-289.61005999999998</v>
          </cell>
        </row>
        <row r="2848">
          <cell r="J2848">
            <v>-289.4307</v>
          </cell>
        </row>
        <row r="2849">
          <cell r="J2849">
            <v>-289.25135</v>
          </cell>
        </row>
        <row r="2850">
          <cell r="J2850">
            <v>-289.07220000000001</v>
          </cell>
        </row>
        <row r="2851">
          <cell r="J2851">
            <v>-288.89274</v>
          </cell>
        </row>
        <row r="2852">
          <cell r="J2852">
            <v>-288.71339</v>
          </cell>
        </row>
        <row r="2853">
          <cell r="J2853">
            <v>-288.53404</v>
          </cell>
        </row>
        <row r="2854">
          <cell r="J2854">
            <v>-288.35458999999997</v>
          </cell>
        </row>
        <row r="2855">
          <cell r="J2855">
            <v>-288.17534000000001</v>
          </cell>
        </row>
        <row r="2856">
          <cell r="J2856">
            <v>-287.99599000000001</v>
          </cell>
        </row>
        <row r="2857">
          <cell r="J2857">
            <v>-287.81663000000003</v>
          </cell>
        </row>
        <row r="2858">
          <cell r="J2858">
            <v>-287.63729000000001</v>
          </cell>
        </row>
        <row r="2859">
          <cell r="J2859">
            <v>-287.45783999999998</v>
          </cell>
        </row>
        <row r="2860">
          <cell r="J2860">
            <v>-287.27869000000004</v>
          </cell>
        </row>
        <row r="2861">
          <cell r="J2861">
            <v>-287.09943999999996</v>
          </cell>
        </row>
        <row r="2862">
          <cell r="J2862">
            <v>-286.91989000000001</v>
          </cell>
        </row>
        <row r="2863">
          <cell r="J2863">
            <v>-286.74054000000001</v>
          </cell>
        </row>
        <row r="2864">
          <cell r="J2864">
            <v>-286.56119999999999</v>
          </cell>
        </row>
        <row r="2865">
          <cell r="J2865">
            <v>-286.38195000000002</v>
          </cell>
        </row>
        <row r="2866">
          <cell r="J2866">
            <v>-286.20260000000002</v>
          </cell>
        </row>
        <row r="2867">
          <cell r="J2867">
            <v>-286.02326000000005</v>
          </cell>
        </row>
        <row r="2868">
          <cell r="J2868">
            <v>-285.84390999999999</v>
          </cell>
        </row>
        <row r="2869">
          <cell r="J2869">
            <v>-285.66446999999999</v>
          </cell>
        </row>
        <row r="2870">
          <cell r="J2870">
            <v>-285.48502000000002</v>
          </cell>
        </row>
        <row r="2871">
          <cell r="J2871">
            <v>-285.30588</v>
          </cell>
        </row>
        <row r="2872">
          <cell r="J2872">
            <v>-285.12654000000003</v>
          </cell>
        </row>
        <row r="2873">
          <cell r="J2873">
            <v>-284.94719000000003</v>
          </cell>
        </row>
        <row r="2874">
          <cell r="J2874">
            <v>-284.76785000000001</v>
          </cell>
        </row>
        <row r="2875">
          <cell r="J2875">
            <v>-284.58841000000001</v>
          </cell>
        </row>
        <row r="2876">
          <cell r="J2876">
            <v>-284.40907000000004</v>
          </cell>
        </row>
        <row r="2877">
          <cell r="J2877">
            <v>-284.22982999999999</v>
          </cell>
        </row>
        <row r="2878">
          <cell r="J2878">
            <v>-284.05049000000002</v>
          </cell>
        </row>
        <row r="2879">
          <cell r="J2879">
            <v>-283.87115</v>
          </cell>
        </row>
        <row r="2880">
          <cell r="J2880">
            <v>-283.69171</v>
          </cell>
        </row>
        <row r="2881">
          <cell r="J2881">
            <v>-283.51227</v>
          </cell>
        </row>
        <row r="2882">
          <cell r="J2882">
            <v>-283.33292999999998</v>
          </cell>
        </row>
        <row r="2883">
          <cell r="J2883">
            <v>-283.15378999999996</v>
          </cell>
        </row>
        <row r="2884">
          <cell r="J2884">
            <v>-282.97444999999999</v>
          </cell>
        </row>
        <row r="2885">
          <cell r="J2885">
            <v>-282.79510999999997</v>
          </cell>
        </row>
        <row r="2886">
          <cell r="J2886">
            <v>-282.61568</v>
          </cell>
        </row>
        <row r="2887">
          <cell r="J2887">
            <v>-282.43633999999997</v>
          </cell>
        </row>
        <row r="2888">
          <cell r="J2888">
            <v>-282.25689999999997</v>
          </cell>
        </row>
        <row r="2889">
          <cell r="J2889">
            <v>-282.07766999999996</v>
          </cell>
        </row>
        <row r="2890">
          <cell r="J2890">
            <v>-281.89832999999999</v>
          </cell>
        </row>
        <row r="2891">
          <cell r="J2891">
            <v>-281.71899999999999</v>
          </cell>
        </row>
        <row r="2892">
          <cell r="J2892">
            <v>-281.53955999999999</v>
          </cell>
        </row>
        <row r="2893">
          <cell r="J2893">
            <v>-281.36023</v>
          </cell>
        </row>
        <row r="2894">
          <cell r="J2894">
            <v>-281.18110000000001</v>
          </cell>
        </row>
        <row r="2895">
          <cell r="J2895">
            <v>-281.00156000000004</v>
          </cell>
        </row>
        <row r="2896">
          <cell r="J2896">
            <v>-280.82222999999999</v>
          </cell>
        </row>
        <row r="2897">
          <cell r="J2897">
            <v>-280.64280000000002</v>
          </cell>
        </row>
        <row r="2898">
          <cell r="J2898">
            <v>-280.46366999999998</v>
          </cell>
        </row>
        <row r="2899">
          <cell r="J2899">
            <v>-280.28413999999998</v>
          </cell>
        </row>
        <row r="2900">
          <cell r="J2900">
            <v>-280.10489999999999</v>
          </cell>
        </row>
        <row r="2901">
          <cell r="J2901">
            <v>-279.92556999999999</v>
          </cell>
        </row>
        <row r="2902">
          <cell r="J2902">
            <v>-279.74624</v>
          </cell>
        </row>
        <row r="2903">
          <cell r="J2903">
            <v>-279.56680999999998</v>
          </cell>
        </row>
        <row r="2904">
          <cell r="J2904">
            <v>-279.38738999999998</v>
          </cell>
        </row>
        <row r="2905">
          <cell r="J2905">
            <v>-279.20805999999999</v>
          </cell>
        </row>
        <row r="2906">
          <cell r="J2906">
            <v>-279.02882999999997</v>
          </cell>
        </row>
        <row r="2907">
          <cell r="J2907">
            <v>-278.84949999999998</v>
          </cell>
        </row>
        <row r="2908">
          <cell r="J2908">
            <v>-278.67016999999998</v>
          </cell>
        </row>
        <row r="2909">
          <cell r="J2909">
            <v>-278.49075000000005</v>
          </cell>
        </row>
        <row r="2910">
          <cell r="J2910">
            <v>-278.31142</v>
          </cell>
        </row>
        <row r="2911">
          <cell r="J2911">
            <v>-278.13200000000001</v>
          </cell>
        </row>
        <row r="2912">
          <cell r="J2912">
            <v>-277.95276999999999</v>
          </cell>
        </row>
        <row r="2913">
          <cell r="J2913">
            <v>-277.77345000000003</v>
          </cell>
        </row>
        <row r="2914">
          <cell r="J2914">
            <v>-277.59391999999997</v>
          </cell>
        </row>
        <row r="2915">
          <cell r="J2915">
            <v>-277.41469999999998</v>
          </cell>
        </row>
        <row r="2916">
          <cell r="J2916">
            <v>-277.23527000000001</v>
          </cell>
        </row>
        <row r="2917">
          <cell r="J2917">
            <v>-277.05605000000003</v>
          </cell>
        </row>
        <row r="2918">
          <cell r="J2918">
            <v>-276.87662999999998</v>
          </cell>
        </row>
        <row r="2919">
          <cell r="J2919">
            <v>-276.69740999999999</v>
          </cell>
        </row>
        <row r="2920">
          <cell r="J2920">
            <v>-276.51808</v>
          </cell>
        </row>
        <row r="2921">
          <cell r="J2921">
            <v>-276.33855999999997</v>
          </cell>
        </row>
        <row r="2922">
          <cell r="J2922">
            <v>-276.15924000000001</v>
          </cell>
        </row>
        <row r="2923">
          <cell r="J2923">
            <v>-275.97991999999999</v>
          </cell>
        </row>
        <row r="2924">
          <cell r="J2924">
            <v>-275.80060000000003</v>
          </cell>
        </row>
        <row r="2925">
          <cell r="J2925">
            <v>-275.62128000000001</v>
          </cell>
        </row>
        <row r="2926">
          <cell r="J2926">
            <v>-275.44186000000002</v>
          </cell>
        </row>
        <row r="2927">
          <cell r="J2927">
            <v>-275.26243999999997</v>
          </cell>
        </row>
        <row r="2928">
          <cell r="J2928">
            <v>-275.08312999999998</v>
          </cell>
        </row>
        <row r="2929">
          <cell r="J2929">
            <v>-274.90391</v>
          </cell>
        </row>
        <row r="2930">
          <cell r="J2930">
            <v>-274.72459000000003</v>
          </cell>
        </row>
        <row r="2931">
          <cell r="J2931">
            <v>-274.54516999999998</v>
          </cell>
        </row>
        <row r="2932">
          <cell r="J2932">
            <v>-274.36586</v>
          </cell>
        </row>
        <row r="2933">
          <cell r="J2933">
            <v>-274.18644</v>
          </cell>
        </row>
        <row r="2934">
          <cell r="J2934">
            <v>-274.00713000000002</v>
          </cell>
        </row>
        <row r="2935">
          <cell r="J2935">
            <v>-273.82790999999997</v>
          </cell>
        </row>
        <row r="2936">
          <cell r="J2936">
            <v>-273.64839999999998</v>
          </cell>
        </row>
        <row r="2937">
          <cell r="J2937">
            <v>-273.46908000000002</v>
          </cell>
        </row>
        <row r="2938">
          <cell r="J2938">
            <v>-273.28976999999998</v>
          </cell>
        </row>
        <row r="2939">
          <cell r="J2939">
            <v>-273.11035999999996</v>
          </cell>
        </row>
        <row r="2940">
          <cell r="J2940">
            <v>-272.93104000000005</v>
          </cell>
        </row>
        <row r="2941">
          <cell r="J2941">
            <v>-272.75173000000001</v>
          </cell>
        </row>
        <row r="2942">
          <cell r="J2942">
            <v>-272.57241999999997</v>
          </cell>
        </row>
        <row r="2943">
          <cell r="J2943">
            <v>-272.39301</v>
          </cell>
        </row>
        <row r="2944">
          <cell r="J2944">
            <v>-272.21370000000002</v>
          </cell>
        </row>
        <row r="2945">
          <cell r="J2945">
            <v>-272.03429</v>
          </cell>
        </row>
        <row r="2946">
          <cell r="J2946">
            <v>-271.85488000000004</v>
          </cell>
        </row>
        <row r="2947">
          <cell r="J2947">
            <v>-271.67566999999997</v>
          </cell>
        </row>
        <row r="2948">
          <cell r="J2948">
            <v>-271.49635999999998</v>
          </cell>
        </row>
        <row r="2949">
          <cell r="J2949">
            <v>-271.31695000000002</v>
          </cell>
        </row>
        <row r="2950">
          <cell r="J2950">
            <v>-271.13754</v>
          </cell>
        </row>
        <row r="2951">
          <cell r="J2951">
            <v>-270.95823000000001</v>
          </cell>
        </row>
        <row r="2952">
          <cell r="J2952">
            <v>-270.77892000000003</v>
          </cell>
        </row>
        <row r="2953">
          <cell r="J2953">
            <v>-270.59971999999999</v>
          </cell>
        </row>
        <row r="2954">
          <cell r="J2954">
            <v>-270.42031000000003</v>
          </cell>
        </row>
        <row r="2955">
          <cell r="J2955">
            <v>-270.24090999999999</v>
          </cell>
        </row>
        <row r="2956">
          <cell r="J2956">
            <v>-270.0616</v>
          </cell>
        </row>
        <row r="2957">
          <cell r="J2957">
            <v>-269.88220000000001</v>
          </cell>
        </row>
        <row r="2958">
          <cell r="J2958">
            <v>-269.70289000000002</v>
          </cell>
        </row>
        <row r="2959">
          <cell r="J2959">
            <v>-269.52359000000001</v>
          </cell>
        </row>
        <row r="2960">
          <cell r="J2960">
            <v>-269.34417999999999</v>
          </cell>
        </row>
        <row r="2961">
          <cell r="J2961">
            <v>-269.16488000000004</v>
          </cell>
        </row>
        <row r="2962">
          <cell r="J2962">
            <v>-268.98538000000002</v>
          </cell>
        </row>
        <row r="2963">
          <cell r="J2963">
            <v>-268.80616999999995</v>
          </cell>
        </row>
        <row r="2964">
          <cell r="J2964">
            <v>-268.62676999999996</v>
          </cell>
        </row>
        <row r="2965">
          <cell r="J2965">
            <v>-268.44747000000001</v>
          </cell>
        </row>
        <row r="2966">
          <cell r="J2966">
            <v>-268.26817</v>
          </cell>
        </row>
        <row r="2967">
          <cell r="J2967">
            <v>-268.08877000000001</v>
          </cell>
        </row>
        <row r="2968">
          <cell r="J2968">
            <v>-267.90947</v>
          </cell>
        </row>
        <row r="2969">
          <cell r="J2969">
            <v>-267.73007000000001</v>
          </cell>
        </row>
        <row r="2970">
          <cell r="J2970">
            <v>-267.55067000000003</v>
          </cell>
        </row>
        <row r="2971">
          <cell r="J2971">
            <v>-267.37136999999996</v>
          </cell>
        </row>
        <row r="2972">
          <cell r="J2972">
            <v>-267.19207</v>
          </cell>
        </row>
        <row r="2973">
          <cell r="J2973">
            <v>-267.01257000000004</v>
          </cell>
        </row>
        <row r="2974">
          <cell r="J2974">
            <v>-266.83338000000003</v>
          </cell>
        </row>
        <row r="2975">
          <cell r="J2975">
            <v>-266.65408000000002</v>
          </cell>
        </row>
        <row r="2976">
          <cell r="J2976">
            <v>-266.47458</v>
          </cell>
        </row>
        <row r="2977">
          <cell r="J2977">
            <v>-266.29539</v>
          </cell>
        </row>
        <row r="2978">
          <cell r="J2978">
            <v>-266.11599000000001</v>
          </cell>
        </row>
        <row r="2979">
          <cell r="J2979">
            <v>-265.93669999999997</v>
          </cell>
        </row>
        <row r="2980">
          <cell r="J2980">
            <v>-265.75729999999999</v>
          </cell>
        </row>
        <row r="2981">
          <cell r="J2981">
            <v>-265.57801000000001</v>
          </cell>
        </row>
        <row r="2982">
          <cell r="J2982">
            <v>-265.39850999999999</v>
          </cell>
        </row>
        <row r="2983">
          <cell r="J2983">
            <v>-265.21911999999998</v>
          </cell>
        </row>
        <row r="2984">
          <cell r="J2984">
            <v>-265.03983000000005</v>
          </cell>
        </row>
        <row r="2985">
          <cell r="J2985">
            <v>-264.86053999999996</v>
          </cell>
        </row>
        <row r="2986">
          <cell r="J2986">
            <v>-264.68114000000003</v>
          </cell>
        </row>
        <row r="2987">
          <cell r="J2987">
            <v>-264.50175000000002</v>
          </cell>
        </row>
        <row r="2988">
          <cell r="J2988">
            <v>-264.32236</v>
          </cell>
        </row>
        <row r="2989">
          <cell r="J2989">
            <v>-264.14307000000002</v>
          </cell>
        </row>
        <row r="2990">
          <cell r="J2990">
            <v>-263.96368000000001</v>
          </cell>
        </row>
        <row r="2991">
          <cell r="J2991">
            <v>-263.78439000000003</v>
          </cell>
        </row>
        <row r="2992">
          <cell r="J2992">
            <v>-263.60509999999999</v>
          </cell>
        </row>
        <row r="2993">
          <cell r="J2993">
            <v>-263.42571000000004</v>
          </cell>
        </row>
        <row r="2994">
          <cell r="J2994">
            <v>-263.24631999999997</v>
          </cell>
        </row>
        <row r="2995">
          <cell r="J2995">
            <v>-263.06703999999996</v>
          </cell>
        </row>
        <row r="2996">
          <cell r="J2996">
            <v>-262.88764999999995</v>
          </cell>
        </row>
        <row r="2997">
          <cell r="J2997">
            <v>-262.70836000000003</v>
          </cell>
        </row>
        <row r="2998">
          <cell r="J2998">
            <v>-262.52907000000005</v>
          </cell>
        </row>
        <row r="2999">
          <cell r="J2999">
            <v>-262.34969000000001</v>
          </cell>
        </row>
        <row r="3000">
          <cell r="J3000">
            <v>-262.1703</v>
          </cell>
        </row>
        <row r="3001">
          <cell r="J3001">
            <v>-261.99092000000002</v>
          </cell>
        </row>
        <row r="3002">
          <cell r="J3002">
            <v>-261.81173000000001</v>
          </cell>
        </row>
        <row r="3003">
          <cell r="J3003">
            <v>-261.63225</v>
          </cell>
        </row>
        <row r="3004">
          <cell r="J3004">
            <v>-261.45296000000002</v>
          </cell>
        </row>
        <row r="3005">
          <cell r="J3005">
            <v>-261.27357999999998</v>
          </cell>
        </row>
        <row r="3006">
          <cell r="J3006">
            <v>-261.0942</v>
          </cell>
        </row>
        <row r="3007">
          <cell r="J3007">
            <v>-260.91482000000002</v>
          </cell>
        </row>
        <row r="3008">
          <cell r="J3008">
            <v>-260.73552999999998</v>
          </cell>
        </row>
        <row r="3009">
          <cell r="J3009">
            <v>-260.55615</v>
          </cell>
        </row>
        <row r="3010">
          <cell r="J3010">
            <v>-260.37687</v>
          </cell>
        </row>
        <row r="3011">
          <cell r="J3011">
            <v>-260.19759000000005</v>
          </cell>
        </row>
        <row r="3012">
          <cell r="J3012">
            <v>-260.01810999999998</v>
          </cell>
        </row>
        <row r="3013">
          <cell r="J3013">
            <v>-259.83883000000003</v>
          </cell>
        </row>
        <row r="3014">
          <cell r="J3014">
            <v>-259.65944999999999</v>
          </cell>
        </row>
        <row r="3015">
          <cell r="J3015">
            <v>-259.48016999999999</v>
          </cell>
        </row>
        <row r="3016">
          <cell r="J3016">
            <v>-259.30079000000001</v>
          </cell>
        </row>
        <row r="3017">
          <cell r="J3017">
            <v>-259.12130999999999</v>
          </cell>
        </row>
        <row r="3018">
          <cell r="J3018">
            <v>-258.94193999999999</v>
          </cell>
        </row>
        <row r="3019">
          <cell r="J3019">
            <v>-258.76265999999998</v>
          </cell>
        </row>
        <row r="3020">
          <cell r="J3020">
            <v>-258.58338000000003</v>
          </cell>
        </row>
        <row r="3021">
          <cell r="J3021">
            <v>-258.40411</v>
          </cell>
        </row>
        <row r="3022">
          <cell r="J3022">
            <v>-258.22473000000002</v>
          </cell>
        </row>
        <row r="3023">
          <cell r="J3023">
            <v>-258.04535999999996</v>
          </cell>
        </row>
        <row r="3024">
          <cell r="J3024">
            <v>-257.86597999999998</v>
          </cell>
        </row>
        <row r="3025">
          <cell r="J3025">
            <v>-257.68660999999997</v>
          </cell>
        </row>
        <row r="3026">
          <cell r="J3026">
            <v>-257.50733000000002</v>
          </cell>
        </row>
        <row r="3027">
          <cell r="J3027">
            <v>-257.32785999999999</v>
          </cell>
        </row>
        <row r="3028">
          <cell r="J3028">
            <v>-257.14858999999996</v>
          </cell>
        </row>
        <row r="3029">
          <cell r="J3029">
            <v>-256.96921000000003</v>
          </cell>
        </row>
        <row r="3030">
          <cell r="J3030">
            <v>-256.78994</v>
          </cell>
        </row>
        <row r="3031">
          <cell r="J3031">
            <v>-256.61047000000002</v>
          </cell>
        </row>
        <row r="3032">
          <cell r="J3032">
            <v>-256.43109999999996</v>
          </cell>
        </row>
        <row r="3033">
          <cell r="J3033">
            <v>-256.25182999999998</v>
          </cell>
        </row>
        <row r="3034">
          <cell r="J3034">
            <v>-256.07266000000004</v>
          </cell>
        </row>
        <row r="3035">
          <cell r="J3035">
            <v>-255.89319</v>
          </cell>
        </row>
        <row r="3036">
          <cell r="J3036">
            <v>-255.71382</v>
          </cell>
        </row>
        <row r="3037">
          <cell r="J3037">
            <v>-255.53444999999999</v>
          </cell>
        </row>
        <row r="3038">
          <cell r="J3038">
            <v>-255.35507999999999</v>
          </cell>
        </row>
        <row r="3039">
          <cell r="J3039">
            <v>-255.17570999999998</v>
          </cell>
        </row>
        <row r="3040">
          <cell r="J3040">
            <v>-254.99633999999998</v>
          </cell>
        </row>
        <row r="3041">
          <cell r="J3041">
            <v>-254.81717999999998</v>
          </cell>
        </row>
        <row r="3042">
          <cell r="J3042">
            <v>-254.63771000000003</v>
          </cell>
        </row>
        <row r="3043">
          <cell r="J3043">
            <v>-254.45833999999996</v>
          </cell>
        </row>
        <row r="3044">
          <cell r="J3044">
            <v>-254.27908000000002</v>
          </cell>
        </row>
        <row r="3045">
          <cell r="J3045">
            <v>-254.09960999999998</v>
          </cell>
        </row>
        <row r="3046">
          <cell r="J3046">
            <v>-253.92025000000001</v>
          </cell>
        </row>
        <row r="3047">
          <cell r="J3047">
            <v>-253.74108000000001</v>
          </cell>
        </row>
        <row r="3048">
          <cell r="J3048">
            <v>-253.56171999999998</v>
          </cell>
        </row>
        <row r="3049">
          <cell r="J3049">
            <v>-253.38225999999997</v>
          </cell>
        </row>
        <row r="3050">
          <cell r="J3050">
            <v>-253.20289</v>
          </cell>
        </row>
        <row r="3051">
          <cell r="J3051">
            <v>-253.02352999999999</v>
          </cell>
        </row>
        <row r="3052">
          <cell r="J3052">
            <v>-252.84426999999999</v>
          </cell>
        </row>
        <row r="3053">
          <cell r="J3053">
            <v>-252.66481000000002</v>
          </cell>
        </row>
        <row r="3054">
          <cell r="J3054">
            <v>-252.48563999999999</v>
          </cell>
        </row>
        <row r="3055">
          <cell r="J3055">
            <v>-252.30627999999999</v>
          </cell>
        </row>
        <row r="3056">
          <cell r="J3056">
            <v>-252.12682000000001</v>
          </cell>
        </row>
        <row r="3057">
          <cell r="J3057">
            <v>-251.94746000000004</v>
          </cell>
        </row>
        <row r="3058">
          <cell r="J3058">
            <v>-251.7681</v>
          </cell>
        </row>
        <row r="3059">
          <cell r="J3059">
            <v>-251.58874</v>
          </cell>
        </row>
        <row r="3060">
          <cell r="J3060">
            <v>-251.40948999999998</v>
          </cell>
        </row>
        <row r="3061">
          <cell r="J3061">
            <v>-251.23013</v>
          </cell>
        </row>
        <row r="3062">
          <cell r="J3062">
            <v>-251.05087000000003</v>
          </cell>
        </row>
        <row r="3063">
          <cell r="J3063">
            <v>-250.87140999999997</v>
          </cell>
        </row>
        <row r="3064">
          <cell r="J3064">
            <v>-250.69206000000003</v>
          </cell>
        </row>
        <row r="3065">
          <cell r="J3065">
            <v>-250.5127</v>
          </cell>
        </row>
        <row r="3066">
          <cell r="J3066">
            <v>-250.33333999999996</v>
          </cell>
        </row>
        <row r="3067">
          <cell r="J3067">
            <v>-250.15419</v>
          </cell>
        </row>
        <row r="3068">
          <cell r="J3068">
            <v>-249.97463000000002</v>
          </cell>
        </row>
        <row r="3069">
          <cell r="J3069">
            <v>-249.79527999999999</v>
          </cell>
        </row>
        <row r="3070">
          <cell r="J3070">
            <v>-249.61592000000002</v>
          </cell>
        </row>
        <row r="3071">
          <cell r="J3071">
            <v>-249.43657000000002</v>
          </cell>
        </row>
        <row r="3072">
          <cell r="J3072">
            <v>-249.25721999999999</v>
          </cell>
        </row>
        <row r="3073">
          <cell r="J3073">
            <v>-249.07787000000002</v>
          </cell>
        </row>
        <row r="3074">
          <cell r="J3074">
            <v>-248.89861000000002</v>
          </cell>
        </row>
        <row r="3075">
          <cell r="J3075">
            <v>-248.71926000000002</v>
          </cell>
        </row>
        <row r="3076">
          <cell r="J3076">
            <v>-248.53991000000002</v>
          </cell>
        </row>
        <row r="3077">
          <cell r="J3077">
            <v>-248.36055999999996</v>
          </cell>
        </row>
        <row r="3078">
          <cell r="J3078">
            <v>-248.18121000000002</v>
          </cell>
        </row>
        <row r="3079">
          <cell r="J3079">
            <v>-248.00175999999999</v>
          </cell>
        </row>
        <row r="3080">
          <cell r="J3080">
            <v>-247.82250999999999</v>
          </cell>
        </row>
        <row r="3081">
          <cell r="J3081">
            <v>-247.64316000000002</v>
          </cell>
        </row>
        <row r="3082">
          <cell r="J3082">
            <v>-247.46381000000002</v>
          </cell>
        </row>
        <row r="3083">
          <cell r="J3083">
            <v>-247.28435999999999</v>
          </cell>
        </row>
        <row r="3084">
          <cell r="J3084">
            <v>-247.10501000000002</v>
          </cell>
        </row>
        <row r="3085">
          <cell r="J3085">
            <v>-246.92566999999997</v>
          </cell>
        </row>
        <row r="3086">
          <cell r="J3086">
            <v>-246.74642</v>
          </cell>
        </row>
        <row r="3087">
          <cell r="J3087">
            <v>-246.56716999999998</v>
          </cell>
        </row>
        <row r="3088">
          <cell r="J3088">
            <v>-246.38773</v>
          </cell>
        </row>
        <row r="3089">
          <cell r="J3089">
            <v>-246.20837999999998</v>
          </cell>
        </row>
        <row r="3090">
          <cell r="J3090">
            <v>-246.02903999999995</v>
          </cell>
        </row>
        <row r="3091">
          <cell r="J3091">
            <v>-245.84969000000001</v>
          </cell>
        </row>
        <row r="3092">
          <cell r="J3092">
            <v>-245.67024999999998</v>
          </cell>
        </row>
        <row r="3093">
          <cell r="J3093">
            <v>-245.49090000000001</v>
          </cell>
        </row>
        <row r="3094">
          <cell r="J3094">
            <v>-245.31165999999996</v>
          </cell>
        </row>
        <row r="3095">
          <cell r="J3095">
            <v>-245.13232000000002</v>
          </cell>
        </row>
        <row r="3096">
          <cell r="J3096">
            <v>-244.95287999999996</v>
          </cell>
        </row>
        <row r="3097">
          <cell r="J3097">
            <v>-244.77343000000002</v>
          </cell>
        </row>
        <row r="3098">
          <cell r="J3098">
            <v>-244.59408999999999</v>
          </cell>
        </row>
        <row r="3099">
          <cell r="J3099">
            <v>-244.41484999999997</v>
          </cell>
        </row>
        <row r="3100">
          <cell r="J3100">
            <v>-244.23551</v>
          </cell>
        </row>
        <row r="3101">
          <cell r="J3101">
            <v>-244.05606999999998</v>
          </cell>
        </row>
        <row r="3102">
          <cell r="J3102">
            <v>-243.87682999999998</v>
          </cell>
        </row>
        <row r="3103">
          <cell r="J3103">
            <v>-243.69748999999999</v>
          </cell>
        </row>
        <row r="3104">
          <cell r="J3104">
            <v>-243.51825000000002</v>
          </cell>
        </row>
        <row r="3105">
          <cell r="J3105">
            <v>-243.33880999999997</v>
          </cell>
        </row>
        <row r="3106">
          <cell r="J3106">
            <v>-243.15938</v>
          </cell>
        </row>
        <row r="3107">
          <cell r="J3107">
            <v>-242.98004</v>
          </cell>
        </row>
        <row r="3108">
          <cell r="J3108">
            <v>-242.80080000000001</v>
          </cell>
        </row>
        <row r="3109">
          <cell r="J3109">
            <v>-242.62146999999999</v>
          </cell>
        </row>
        <row r="3110">
          <cell r="J3110">
            <v>-242.44193000000001</v>
          </cell>
        </row>
        <row r="3111">
          <cell r="J3111">
            <v>-242.26268999999999</v>
          </cell>
        </row>
        <row r="3112">
          <cell r="J3112">
            <v>-242.08336</v>
          </cell>
        </row>
        <row r="3113">
          <cell r="J3113">
            <v>-241.90391999999997</v>
          </cell>
        </row>
        <row r="3114">
          <cell r="J3114">
            <v>-241.72449</v>
          </cell>
        </row>
        <row r="3115">
          <cell r="J3115">
            <v>-241.54526000000001</v>
          </cell>
        </row>
        <row r="3116">
          <cell r="J3116">
            <v>-241.36591999999999</v>
          </cell>
        </row>
        <row r="3117">
          <cell r="J3117">
            <v>-241.18649000000002</v>
          </cell>
        </row>
        <row r="3118">
          <cell r="J3118">
            <v>-241.00716</v>
          </cell>
        </row>
        <row r="3119">
          <cell r="J3119">
            <v>-240.82783000000001</v>
          </cell>
        </row>
        <row r="3120">
          <cell r="J3120">
            <v>-240.64849000000001</v>
          </cell>
        </row>
        <row r="3121">
          <cell r="J3121">
            <v>-240.46906000000001</v>
          </cell>
        </row>
        <row r="3122">
          <cell r="J3122">
            <v>-240.28982999999999</v>
          </cell>
        </row>
        <row r="3123">
          <cell r="J3123">
            <v>-240.1105</v>
          </cell>
        </row>
        <row r="3124">
          <cell r="J3124">
            <v>-239.93107000000001</v>
          </cell>
        </row>
        <row r="3125">
          <cell r="J3125">
            <v>-239.75174000000001</v>
          </cell>
        </row>
        <row r="3126">
          <cell r="J3126">
            <v>-239.57240999999999</v>
          </cell>
        </row>
        <row r="3127">
          <cell r="J3127">
            <v>-239.39309</v>
          </cell>
        </row>
        <row r="3128">
          <cell r="J3128">
            <v>-239.21376000000001</v>
          </cell>
        </row>
        <row r="3129">
          <cell r="J3129">
            <v>-239.03443000000001</v>
          </cell>
        </row>
        <row r="3130">
          <cell r="J3130">
            <v>-238.85509999999999</v>
          </cell>
        </row>
        <row r="3131">
          <cell r="J3131">
            <v>-238.67567999999997</v>
          </cell>
        </row>
        <row r="3132">
          <cell r="J3132">
            <v>-238.49635000000001</v>
          </cell>
        </row>
        <row r="3133">
          <cell r="J3133">
            <v>-238.31702000000001</v>
          </cell>
        </row>
        <row r="3134">
          <cell r="J3134">
            <v>-238.13760000000002</v>
          </cell>
        </row>
        <row r="3135">
          <cell r="J3135">
            <v>-237.95817</v>
          </cell>
        </row>
        <row r="3136">
          <cell r="J3136">
            <v>-237.77895000000004</v>
          </cell>
        </row>
        <row r="3137">
          <cell r="J3137">
            <v>-237.59963000000002</v>
          </cell>
        </row>
        <row r="3138">
          <cell r="J3138">
            <v>-237.42019999999999</v>
          </cell>
        </row>
        <row r="3139">
          <cell r="J3139">
            <v>-237.24078000000003</v>
          </cell>
        </row>
        <row r="3140">
          <cell r="J3140">
            <v>-237.06145999999998</v>
          </cell>
        </row>
        <row r="3141">
          <cell r="J3141">
            <v>-236.88204000000002</v>
          </cell>
        </row>
        <row r="3142">
          <cell r="J3142">
            <v>-236.70281</v>
          </cell>
        </row>
        <row r="3143">
          <cell r="J3143">
            <v>-236.52358999999998</v>
          </cell>
        </row>
        <row r="3144">
          <cell r="J3144">
            <v>-236.34416999999999</v>
          </cell>
        </row>
        <row r="3145">
          <cell r="J3145">
            <v>-236.16475</v>
          </cell>
        </row>
        <row r="3146">
          <cell r="J3146">
            <v>-235.98542999999998</v>
          </cell>
        </row>
        <row r="3147">
          <cell r="J3147">
            <v>-235.80610999999999</v>
          </cell>
        </row>
        <row r="3148">
          <cell r="J3148">
            <v>-235.62669</v>
          </cell>
        </row>
        <row r="3149">
          <cell r="J3149">
            <v>-235.44736999999998</v>
          </cell>
        </row>
        <row r="3150">
          <cell r="J3150">
            <v>-235.26795999999999</v>
          </cell>
        </row>
        <row r="3151">
          <cell r="J3151">
            <v>-235.08864</v>
          </cell>
        </row>
        <row r="3152">
          <cell r="J3152">
            <v>-234.90931999999998</v>
          </cell>
        </row>
        <row r="3153">
          <cell r="J3153">
            <v>-234.73000999999996</v>
          </cell>
        </row>
        <row r="3154">
          <cell r="J3154">
            <v>-234.55059</v>
          </cell>
        </row>
        <row r="3155">
          <cell r="J3155">
            <v>-234.37126999999998</v>
          </cell>
        </row>
        <row r="3156">
          <cell r="J3156">
            <v>-234.19186000000002</v>
          </cell>
        </row>
        <row r="3157">
          <cell r="J3157">
            <v>-234.01243999999997</v>
          </cell>
        </row>
        <row r="3158">
          <cell r="J3158">
            <v>-233.83323000000001</v>
          </cell>
        </row>
        <row r="3159">
          <cell r="J3159">
            <v>-233.65380999999999</v>
          </cell>
        </row>
        <row r="3160">
          <cell r="J3160">
            <v>-233.47449999999998</v>
          </cell>
        </row>
        <row r="3161">
          <cell r="J3161">
            <v>-233.29518999999999</v>
          </cell>
        </row>
        <row r="3162">
          <cell r="J3162">
            <v>-233.11568</v>
          </cell>
        </row>
        <row r="3163">
          <cell r="J3163">
            <v>-232.93636000000004</v>
          </cell>
        </row>
        <row r="3164">
          <cell r="J3164">
            <v>-232.75704999999999</v>
          </cell>
        </row>
        <row r="3165">
          <cell r="J3165">
            <v>-232.57774000000001</v>
          </cell>
        </row>
        <row r="3166">
          <cell r="J3166">
            <v>-232.39842999999999</v>
          </cell>
        </row>
        <row r="3167">
          <cell r="J3167">
            <v>-232.21912</v>
          </cell>
        </row>
        <row r="3168">
          <cell r="J3168">
            <v>-232.03970999999999</v>
          </cell>
        </row>
        <row r="3169">
          <cell r="J3169">
            <v>-231.8603</v>
          </cell>
        </row>
        <row r="3170">
          <cell r="J3170">
            <v>-231.68098999999998</v>
          </cell>
        </row>
        <row r="3171">
          <cell r="J3171">
            <v>-231.50157999999999</v>
          </cell>
        </row>
        <row r="3172">
          <cell r="J3172">
            <v>-231.32227</v>
          </cell>
        </row>
        <row r="3173">
          <cell r="J3173">
            <v>-231.14296999999999</v>
          </cell>
        </row>
        <row r="3174">
          <cell r="J3174">
            <v>-230.96366</v>
          </cell>
        </row>
        <row r="3175">
          <cell r="J3175">
            <v>-230.78424999999999</v>
          </cell>
        </row>
        <row r="3176">
          <cell r="J3176">
            <v>-230.60485</v>
          </cell>
        </row>
        <row r="3177">
          <cell r="J3177">
            <v>-230.42553999999996</v>
          </cell>
        </row>
        <row r="3178">
          <cell r="J3178">
            <v>-230.24613999999997</v>
          </cell>
        </row>
        <row r="3179">
          <cell r="J3179">
            <v>-230.06672999999998</v>
          </cell>
        </row>
        <row r="3180">
          <cell r="J3180">
            <v>-229.88753</v>
          </cell>
        </row>
        <row r="3181">
          <cell r="J3181">
            <v>-229.70812000000001</v>
          </cell>
        </row>
        <row r="3182">
          <cell r="J3182">
            <v>-229.52872000000002</v>
          </cell>
        </row>
        <row r="3183">
          <cell r="J3183">
            <v>-229.34941999999998</v>
          </cell>
        </row>
        <row r="3184">
          <cell r="J3184">
            <v>-229.17000999999999</v>
          </cell>
        </row>
        <row r="3185">
          <cell r="J3185">
            <v>-228.99071000000001</v>
          </cell>
        </row>
        <row r="3186">
          <cell r="J3186">
            <v>-228.81141000000002</v>
          </cell>
        </row>
        <row r="3187">
          <cell r="J3187">
            <v>-228.63200999999998</v>
          </cell>
        </row>
        <row r="3188">
          <cell r="J3188">
            <v>-228.45281000000003</v>
          </cell>
        </row>
        <row r="3189">
          <cell r="J3189">
            <v>-228.27331000000001</v>
          </cell>
        </row>
        <row r="3190">
          <cell r="J3190">
            <v>-228.09401</v>
          </cell>
        </row>
        <row r="3191">
          <cell r="J3191">
            <v>-227.91471000000001</v>
          </cell>
        </row>
        <row r="3192">
          <cell r="J3192">
            <v>-227.73521</v>
          </cell>
        </row>
        <row r="3193">
          <cell r="J3193">
            <v>-227.55590999999998</v>
          </cell>
        </row>
        <row r="3194">
          <cell r="J3194">
            <v>-227.37651000000002</v>
          </cell>
        </row>
        <row r="3195">
          <cell r="J3195">
            <v>-227.19731000000002</v>
          </cell>
        </row>
        <row r="3196">
          <cell r="J3196">
            <v>-227.01792</v>
          </cell>
        </row>
        <row r="3197">
          <cell r="J3197">
            <v>-226.83852000000002</v>
          </cell>
        </row>
        <row r="3198">
          <cell r="J3198">
            <v>-226.65922</v>
          </cell>
        </row>
        <row r="3199">
          <cell r="J3199">
            <v>-226.47983000000002</v>
          </cell>
        </row>
        <row r="3200">
          <cell r="J3200">
            <v>-226.30052999999998</v>
          </cell>
        </row>
        <row r="3201">
          <cell r="J3201">
            <v>-226.12103999999999</v>
          </cell>
        </row>
        <row r="3202">
          <cell r="J3202">
            <v>-225.94163999999998</v>
          </cell>
        </row>
        <row r="3203">
          <cell r="J3203">
            <v>-225.76245000000003</v>
          </cell>
        </row>
        <row r="3204">
          <cell r="J3204">
            <v>-225.58304999999999</v>
          </cell>
        </row>
        <row r="3205">
          <cell r="J3205">
            <v>-225.40366</v>
          </cell>
        </row>
        <row r="3206">
          <cell r="J3206">
            <v>-225.22426999999999</v>
          </cell>
        </row>
        <row r="3207">
          <cell r="J3207">
            <v>-225.04497999999998</v>
          </cell>
        </row>
        <row r="3208">
          <cell r="J3208">
            <v>-224.86558000000002</v>
          </cell>
        </row>
        <row r="3209">
          <cell r="J3209">
            <v>-224.68619000000001</v>
          </cell>
        </row>
        <row r="3210">
          <cell r="J3210">
            <v>-224.50690000000003</v>
          </cell>
        </row>
        <row r="3211">
          <cell r="J3211">
            <v>-224.32760999999996</v>
          </cell>
        </row>
        <row r="3212">
          <cell r="J3212">
            <v>-224.14832000000001</v>
          </cell>
        </row>
        <row r="3213">
          <cell r="J3213">
            <v>-223.96883</v>
          </cell>
        </row>
        <row r="3214">
          <cell r="J3214">
            <v>-223.78953999999999</v>
          </cell>
        </row>
        <row r="3215">
          <cell r="J3215">
            <v>-223.61015</v>
          </cell>
        </row>
        <row r="3216">
          <cell r="J3216">
            <v>-223.43077</v>
          </cell>
        </row>
        <row r="3217">
          <cell r="J3217">
            <v>-223.25138000000001</v>
          </cell>
        </row>
        <row r="3218">
          <cell r="J3218">
            <v>-223.07208999999997</v>
          </cell>
        </row>
        <row r="3219">
          <cell r="J3219">
            <v>-222.8929</v>
          </cell>
        </row>
        <row r="3220">
          <cell r="J3220">
            <v>-222.71351999999996</v>
          </cell>
        </row>
        <row r="3221">
          <cell r="J3221">
            <v>-222.53412999999998</v>
          </cell>
        </row>
        <row r="3222">
          <cell r="J3222">
            <v>-222.35475</v>
          </cell>
        </row>
        <row r="3223">
          <cell r="J3223">
            <v>-222.17526000000001</v>
          </cell>
        </row>
        <row r="3224">
          <cell r="J3224">
            <v>-221.99588</v>
          </cell>
        </row>
        <row r="3225">
          <cell r="J3225">
            <v>-221.81658999999999</v>
          </cell>
        </row>
        <row r="3226">
          <cell r="J3226">
            <v>-221.63720999999998</v>
          </cell>
        </row>
        <row r="3227">
          <cell r="J3227">
            <v>-221.45792</v>
          </cell>
        </row>
        <row r="3228">
          <cell r="J3228">
            <v>-221.27853999999999</v>
          </cell>
        </row>
        <row r="3229">
          <cell r="J3229">
            <v>-221.09926000000002</v>
          </cell>
        </row>
        <row r="3230">
          <cell r="J3230">
            <v>-220.91987999999998</v>
          </cell>
        </row>
        <row r="3231">
          <cell r="J3231">
            <v>-220.7406</v>
          </cell>
        </row>
        <row r="3232">
          <cell r="J3232">
            <v>-220.56121999999999</v>
          </cell>
        </row>
        <row r="3233">
          <cell r="J3233">
            <v>-220.38173</v>
          </cell>
        </row>
        <row r="3234">
          <cell r="J3234">
            <v>-220.20245</v>
          </cell>
        </row>
        <row r="3235">
          <cell r="J3235">
            <v>-220.02317000000002</v>
          </cell>
        </row>
        <row r="3236">
          <cell r="J3236">
            <v>-219.84380000000002</v>
          </cell>
        </row>
        <row r="3237">
          <cell r="J3237">
            <v>-219.66441999999998</v>
          </cell>
        </row>
        <row r="3238">
          <cell r="J3238">
            <v>-219.48514000000003</v>
          </cell>
        </row>
        <row r="3239">
          <cell r="J3239">
            <v>-219.30565999999999</v>
          </cell>
        </row>
        <row r="3240">
          <cell r="J3240">
            <v>-219.12638000000001</v>
          </cell>
        </row>
        <row r="3241">
          <cell r="J3241">
            <v>-218.94691</v>
          </cell>
        </row>
        <row r="3242">
          <cell r="J3242">
            <v>-218.76763000000003</v>
          </cell>
        </row>
        <row r="3243">
          <cell r="J3243">
            <v>-218.58834999999999</v>
          </cell>
        </row>
        <row r="3244">
          <cell r="J3244">
            <v>-218.40907999999999</v>
          </cell>
        </row>
        <row r="3245">
          <cell r="J3245">
            <v>-218.22949999999997</v>
          </cell>
        </row>
        <row r="3246">
          <cell r="J3246">
            <v>-218.05023</v>
          </cell>
        </row>
        <row r="3247">
          <cell r="J3247">
            <v>-217.87084999999999</v>
          </cell>
        </row>
        <row r="3248">
          <cell r="J3248">
            <v>-217.69158000000002</v>
          </cell>
        </row>
        <row r="3249">
          <cell r="J3249">
            <v>-217.51211000000001</v>
          </cell>
        </row>
        <row r="3250">
          <cell r="J3250">
            <v>-217.33282999999997</v>
          </cell>
        </row>
        <row r="3251">
          <cell r="J3251">
            <v>-217.15356</v>
          </cell>
        </row>
        <row r="3252">
          <cell r="J3252">
            <v>-216.97418999999999</v>
          </cell>
        </row>
        <row r="3253">
          <cell r="J3253">
            <v>-216.79472000000001</v>
          </cell>
        </row>
        <row r="3254">
          <cell r="J3254">
            <v>-216.61545000000001</v>
          </cell>
        </row>
        <row r="3255">
          <cell r="J3255">
            <v>-216.43608</v>
          </cell>
        </row>
        <row r="3256">
          <cell r="J3256">
            <v>-216.25670999999997</v>
          </cell>
        </row>
        <row r="3257">
          <cell r="J3257">
            <v>-216.07733999999999</v>
          </cell>
        </row>
        <row r="3258">
          <cell r="J3258">
            <v>-215.89807000000002</v>
          </cell>
        </row>
        <row r="3259">
          <cell r="J3259">
            <v>-215.71870000000001</v>
          </cell>
        </row>
        <row r="3260">
          <cell r="J3260">
            <v>-215.53923</v>
          </cell>
        </row>
        <row r="3261">
          <cell r="J3261">
            <v>-215.35996</v>
          </cell>
        </row>
        <row r="3262">
          <cell r="J3262">
            <v>-215.1806</v>
          </cell>
        </row>
        <row r="3263">
          <cell r="J3263">
            <v>-215.00113000000002</v>
          </cell>
        </row>
        <row r="3264">
          <cell r="J3264">
            <v>-214.82175999999998</v>
          </cell>
        </row>
        <row r="3265">
          <cell r="J3265">
            <v>-214.64250000000001</v>
          </cell>
        </row>
        <row r="3266">
          <cell r="J3266">
            <v>-214.46313000000001</v>
          </cell>
        </row>
        <row r="3267">
          <cell r="J3267">
            <v>-214.28386</v>
          </cell>
        </row>
        <row r="3268">
          <cell r="J3268">
            <v>-214.1045</v>
          </cell>
        </row>
        <row r="3269">
          <cell r="J3269">
            <v>-213.92524000000003</v>
          </cell>
        </row>
        <row r="3270">
          <cell r="J3270">
            <v>-213.74576999999999</v>
          </cell>
        </row>
        <row r="3271">
          <cell r="J3271">
            <v>-213.56650999999999</v>
          </cell>
        </row>
        <row r="3272">
          <cell r="J3272">
            <v>-213.38714999999999</v>
          </cell>
        </row>
        <row r="3273">
          <cell r="J3273">
            <v>-213.20757999999998</v>
          </cell>
        </row>
        <row r="3274">
          <cell r="J3274">
            <v>-213.02832000000001</v>
          </cell>
        </row>
        <row r="3275">
          <cell r="J3275">
            <v>-212.84895999999998</v>
          </cell>
        </row>
        <row r="3276">
          <cell r="J3276">
            <v>-212.66970000000001</v>
          </cell>
        </row>
        <row r="3277">
          <cell r="J3277">
            <v>-212.49023999999997</v>
          </cell>
        </row>
        <row r="3278">
          <cell r="J3278">
            <v>-212.31098</v>
          </cell>
        </row>
        <row r="3279">
          <cell r="J3279">
            <v>-212.13151999999999</v>
          </cell>
        </row>
        <row r="3280">
          <cell r="J3280">
            <v>-211.95226000000002</v>
          </cell>
        </row>
        <row r="3281">
          <cell r="J3281">
            <v>-211.77289999999996</v>
          </cell>
        </row>
        <row r="3282">
          <cell r="J3282">
            <v>-211.59334000000001</v>
          </cell>
        </row>
        <row r="3283">
          <cell r="J3283">
            <v>-211.41408000000001</v>
          </cell>
        </row>
        <row r="3284">
          <cell r="J3284">
            <v>-211.23473000000001</v>
          </cell>
        </row>
        <row r="3285">
          <cell r="J3285">
            <v>-211.05547000000001</v>
          </cell>
        </row>
        <row r="3286">
          <cell r="J3286">
            <v>-210.87610999999998</v>
          </cell>
        </row>
        <row r="3287">
          <cell r="J3287">
            <v>-210.69676000000001</v>
          </cell>
        </row>
        <row r="3288">
          <cell r="J3288">
            <v>-210.51740000000001</v>
          </cell>
        </row>
        <row r="3289">
          <cell r="J3289">
            <v>-210.33804000000001</v>
          </cell>
        </row>
        <row r="3290">
          <cell r="J3290">
            <v>-210.15869000000001</v>
          </cell>
        </row>
        <row r="3291">
          <cell r="J3291">
            <v>-209.97924</v>
          </cell>
        </row>
        <row r="3292">
          <cell r="J3292">
            <v>-209.79988</v>
          </cell>
        </row>
        <row r="3293">
          <cell r="J3293">
            <v>-209.62063000000001</v>
          </cell>
        </row>
        <row r="3294">
          <cell r="J3294">
            <v>-209.44136999999998</v>
          </cell>
        </row>
        <row r="3295">
          <cell r="J3295">
            <v>-209.26192</v>
          </cell>
        </row>
        <row r="3296">
          <cell r="J3296">
            <v>-209.08256999999998</v>
          </cell>
        </row>
        <row r="3297">
          <cell r="J3297">
            <v>-208.90331999999998</v>
          </cell>
        </row>
        <row r="3298">
          <cell r="J3298">
            <v>-208.72387000000001</v>
          </cell>
        </row>
        <row r="3299">
          <cell r="J3299">
            <v>-208.54452000000001</v>
          </cell>
        </row>
        <row r="3300">
          <cell r="J3300">
            <v>-208.36507</v>
          </cell>
        </row>
        <row r="3301">
          <cell r="J3301">
            <v>-208.18572000000003</v>
          </cell>
        </row>
        <row r="3302">
          <cell r="J3302">
            <v>-208.00656999999998</v>
          </cell>
        </row>
        <row r="3303">
          <cell r="J3303">
            <v>-207.82711999999998</v>
          </cell>
        </row>
        <row r="3304">
          <cell r="J3304">
            <v>-207.64787000000001</v>
          </cell>
        </row>
        <row r="3305">
          <cell r="J3305">
            <v>-207.46842000000001</v>
          </cell>
        </row>
        <row r="3306">
          <cell r="J3306">
            <v>-207.28897000000001</v>
          </cell>
        </row>
        <row r="3307">
          <cell r="J3307">
            <v>-207.10963000000001</v>
          </cell>
        </row>
        <row r="3308">
          <cell r="J3308">
            <v>-206.93027999999998</v>
          </cell>
        </row>
        <row r="3309">
          <cell r="J3309">
            <v>-206.75102999999999</v>
          </cell>
        </row>
        <row r="3310">
          <cell r="J3310">
            <v>-206.57168999999999</v>
          </cell>
        </row>
        <row r="3311">
          <cell r="J3311">
            <v>-206.39224000000002</v>
          </cell>
        </row>
        <row r="3312">
          <cell r="J3312">
            <v>-206.21289999999999</v>
          </cell>
        </row>
        <row r="3313">
          <cell r="J3313">
            <v>-206.03354999999999</v>
          </cell>
        </row>
        <row r="3314">
          <cell r="J3314">
            <v>-205.85400999999999</v>
          </cell>
        </row>
        <row r="3315">
          <cell r="J3315">
            <v>-205.67477</v>
          </cell>
        </row>
        <row r="3316">
          <cell r="J3316">
            <v>-205.49531999999999</v>
          </cell>
        </row>
        <row r="3317">
          <cell r="J3317">
            <v>-205.31608</v>
          </cell>
        </row>
        <row r="3318">
          <cell r="J3318">
            <v>-205.13673999999997</v>
          </cell>
        </row>
        <row r="3319">
          <cell r="J3319">
            <v>-204.95739999999998</v>
          </cell>
        </row>
        <row r="3320">
          <cell r="J3320">
            <v>-204.77805999999998</v>
          </cell>
        </row>
        <row r="3321">
          <cell r="J3321">
            <v>-204.59861000000001</v>
          </cell>
        </row>
        <row r="3322">
          <cell r="J3322">
            <v>-204.41927000000001</v>
          </cell>
        </row>
        <row r="3323">
          <cell r="J3323">
            <v>-204.23992999999999</v>
          </cell>
        </row>
        <row r="3324">
          <cell r="J3324">
            <v>-204.06060000000002</v>
          </cell>
        </row>
        <row r="3325">
          <cell r="J3325">
            <v>-203.88115999999999</v>
          </cell>
        </row>
        <row r="3326">
          <cell r="J3326">
            <v>-203.70192</v>
          </cell>
        </row>
        <row r="3327">
          <cell r="J3327">
            <v>-203.52238</v>
          </cell>
        </row>
        <row r="3328">
          <cell r="J3328">
            <v>-203.34324000000001</v>
          </cell>
        </row>
        <row r="3329">
          <cell r="J3329">
            <v>-203.16380000000001</v>
          </cell>
        </row>
        <row r="3330">
          <cell r="J3330">
            <v>-202.98446999999999</v>
          </cell>
        </row>
        <row r="3331">
          <cell r="J3331">
            <v>-202.80512999999999</v>
          </cell>
        </row>
        <row r="3332">
          <cell r="J3332">
            <v>-202.6258</v>
          </cell>
        </row>
        <row r="3333">
          <cell r="J3333">
            <v>-202.44626</v>
          </cell>
        </row>
        <row r="3334">
          <cell r="J3334">
            <v>-202.26703000000001</v>
          </cell>
        </row>
        <row r="3335">
          <cell r="J3335">
            <v>-202.08769000000001</v>
          </cell>
        </row>
        <row r="3336">
          <cell r="J3336">
            <v>-201.90836000000002</v>
          </cell>
        </row>
        <row r="3337">
          <cell r="J3337">
            <v>-201.72901999999999</v>
          </cell>
        </row>
        <row r="3338">
          <cell r="J3338">
            <v>-201.54979</v>
          </cell>
        </row>
        <row r="3339">
          <cell r="J3339">
            <v>-201.37036000000001</v>
          </cell>
        </row>
        <row r="3340">
          <cell r="J3340">
            <v>-201.19103000000001</v>
          </cell>
        </row>
        <row r="3341">
          <cell r="J3341">
            <v>-201.01159000000001</v>
          </cell>
        </row>
        <row r="3342">
          <cell r="J3342">
            <v>-200.83226000000002</v>
          </cell>
        </row>
        <row r="3343">
          <cell r="J3343">
            <v>-200.65293</v>
          </cell>
        </row>
        <row r="3344">
          <cell r="J3344">
            <v>-200.47359999999998</v>
          </cell>
        </row>
        <row r="3345">
          <cell r="J3345">
            <v>-200.29407</v>
          </cell>
        </row>
        <row r="3346">
          <cell r="J3346">
            <v>-200.11473999999998</v>
          </cell>
        </row>
        <row r="3347">
          <cell r="J3347">
            <v>-199.93551000000002</v>
          </cell>
        </row>
        <row r="3348">
          <cell r="J3348">
            <v>-199.75608</v>
          </cell>
        </row>
        <row r="3349">
          <cell r="J3349">
            <v>-199.57685999999998</v>
          </cell>
        </row>
        <row r="3350">
          <cell r="J3350">
            <v>-199.39742999999999</v>
          </cell>
        </row>
        <row r="3351">
          <cell r="J3351">
            <v>-199.21800000000002</v>
          </cell>
        </row>
        <row r="3352">
          <cell r="J3352">
            <v>-199.03856999999999</v>
          </cell>
        </row>
        <row r="3353">
          <cell r="J3353">
            <v>-198.85935000000001</v>
          </cell>
        </row>
        <row r="3354">
          <cell r="J3354">
            <v>-198.67991999999998</v>
          </cell>
        </row>
        <row r="3355">
          <cell r="J3355">
            <v>-198.50049999999999</v>
          </cell>
        </row>
        <row r="3356">
          <cell r="J3356">
            <v>-198.32136999999997</v>
          </cell>
        </row>
        <row r="3357">
          <cell r="J3357">
            <v>-198.14185000000001</v>
          </cell>
        </row>
        <row r="3358">
          <cell r="J3358">
            <v>-197.96252000000001</v>
          </cell>
        </row>
        <row r="3359">
          <cell r="J3359">
            <v>-197.78320000000002</v>
          </cell>
        </row>
        <row r="3360">
          <cell r="J3360">
            <v>-197.60388</v>
          </cell>
        </row>
        <row r="3361">
          <cell r="J3361">
            <v>-197.42445000000001</v>
          </cell>
        </row>
        <row r="3362">
          <cell r="J3362">
            <v>-197.24492999999998</v>
          </cell>
        </row>
        <row r="3363">
          <cell r="J3363">
            <v>-197.06571</v>
          </cell>
        </row>
        <row r="3364">
          <cell r="J3364">
            <v>-196.88629</v>
          </cell>
        </row>
        <row r="3365">
          <cell r="J3365">
            <v>-196.70697000000004</v>
          </cell>
        </row>
        <row r="3366">
          <cell r="J3366">
            <v>-196.52775000000003</v>
          </cell>
        </row>
        <row r="3367">
          <cell r="J3367">
            <v>-196.34823</v>
          </cell>
        </row>
        <row r="3368">
          <cell r="J3368">
            <v>-196.16890999999998</v>
          </cell>
        </row>
        <row r="3369">
          <cell r="J3369">
            <v>-195.98958999999999</v>
          </cell>
        </row>
        <row r="3370">
          <cell r="J3370">
            <v>-195.81037000000001</v>
          </cell>
        </row>
        <row r="3371">
          <cell r="J3371">
            <v>-195.63094999999998</v>
          </cell>
        </row>
        <row r="3372">
          <cell r="J3372">
            <v>-195.45142999999999</v>
          </cell>
        </row>
        <row r="3373">
          <cell r="J3373">
            <v>-195.27222</v>
          </cell>
        </row>
        <row r="3374">
          <cell r="J3374">
            <v>-195.09279999999998</v>
          </cell>
        </row>
        <row r="3375">
          <cell r="J3375">
            <v>-194.91358</v>
          </cell>
        </row>
        <row r="3376">
          <cell r="J3376">
            <v>-194.73417000000001</v>
          </cell>
        </row>
        <row r="3377">
          <cell r="J3377">
            <v>-194.55474999999998</v>
          </cell>
        </row>
        <row r="3378">
          <cell r="J3378">
            <v>-194.37544000000003</v>
          </cell>
        </row>
        <row r="3379">
          <cell r="J3379">
            <v>-194.19601999999998</v>
          </cell>
        </row>
        <row r="3380">
          <cell r="J3380">
            <v>-194.01660999999999</v>
          </cell>
        </row>
        <row r="3381">
          <cell r="J3381">
            <v>-193.83738999999997</v>
          </cell>
        </row>
        <row r="3382">
          <cell r="J3382">
            <v>-193.65788000000001</v>
          </cell>
        </row>
        <row r="3383">
          <cell r="J3383">
            <v>-193.47846999999999</v>
          </cell>
        </row>
        <row r="3384">
          <cell r="J3384">
            <v>-193.29916</v>
          </cell>
        </row>
        <row r="3385">
          <cell r="J3385">
            <v>-193.11993999999999</v>
          </cell>
        </row>
        <row r="3386">
          <cell r="J3386">
            <v>-192.94053000000002</v>
          </cell>
        </row>
        <row r="3387">
          <cell r="J3387">
            <v>-192.76121999999998</v>
          </cell>
        </row>
        <row r="3388">
          <cell r="J3388">
            <v>-192.58180999999999</v>
          </cell>
        </row>
        <row r="3389">
          <cell r="J3389">
            <v>-192.4025</v>
          </cell>
        </row>
        <row r="3390">
          <cell r="J3390">
            <v>-192.22319000000002</v>
          </cell>
        </row>
        <row r="3391">
          <cell r="J3391">
            <v>-192.04378</v>
          </cell>
        </row>
        <row r="3392">
          <cell r="J3392">
            <v>-191.86427000000003</v>
          </cell>
        </row>
        <row r="3393">
          <cell r="J3393">
            <v>-191.68505999999999</v>
          </cell>
        </row>
        <row r="3394">
          <cell r="J3394">
            <v>-191.50566000000001</v>
          </cell>
        </row>
        <row r="3395">
          <cell r="J3395">
            <v>-191.32634999999999</v>
          </cell>
        </row>
        <row r="3396">
          <cell r="J3396">
            <v>-191.14694</v>
          </cell>
        </row>
        <row r="3397">
          <cell r="J3397">
            <v>-190.96763999999999</v>
          </cell>
        </row>
        <row r="3398">
          <cell r="J3398">
            <v>-190.78823000000003</v>
          </cell>
        </row>
        <row r="3399">
          <cell r="J3399">
            <v>-190.60892000000001</v>
          </cell>
        </row>
        <row r="3400">
          <cell r="J3400">
            <v>-190.42952</v>
          </cell>
        </row>
        <row r="3401">
          <cell r="J3401">
            <v>-190.25010999999998</v>
          </cell>
        </row>
        <row r="3402">
          <cell r="J3402">
            <v>-190.07091</v>
          </cell>
        </row>
        <row r="3403">
          <cell r="J3403">
            <v>-189.89150999999998</v>
          </cell>
        </row>
        <row r="3404">
          <cell r="J3404">
            <v>-189.71210000000002</v>
          </cell>
        </row>
        <row r="3405">
          <cell r="J3405">
            <v>-189.53270000000001</v>
          </cell>
        </row>
        <row r="3406">
          <cell r="J3406">
            <v>-189.35340000000002</v>
          </cell>
        </row>
        <row r="3407">
          <cell r="J3407">
            <v>-189.17409999999998</v>
          </cell>
        </row>
        <row r="3408">
          <cell r="J3408">
            <v>-188.99468999999999</v>
          </cell>
        </row>
        <row r="3409">
          <cell r="J3409">
            <v>-188.81539000000001</v>
          </cell>
        </row>
        <row r="3410">
          <cell r="J3410">
            <v>-188.63588999999999</v>
          </cell>
        </row>
        <row r="3411">
          <cell r="J3411">
            <v>-188.45659000000001</v>
          </cell>
        </row>
        <row r="3412">
          <cell r="J3412">
            <v>-188.27718999999999</v>
          </cell>
        </row>
        <row r="3413">
          <cell r="J3413">
            <v>-188.09798999999998</v>
          </cell>
        </row>
        <row r="3414">
          <cell r="J3414">
            <v>-187.91850000000002</v>
          </cell>
        </row>
        <row r="3415">
          <cell r="J3415">
            <v>-187.73910000000001</v>
          </cell>
        </row>
        <row r="3416">
          <cell r="J3416">
            <v>-187.55989999999997</v>
          </cell>
        </row>
        <row r="3417">
          <cell r="J3417">
            <v>-187.38060000000002</v>
          </cell>
        </row>
        <row r="3418">
          <cell r="J3418">
            <v>-187.2011</v>
          </cell>
        </row>
        <row r="3419">
          <cell r="J3419">
            <v>-187.02171000000001</v>
          </cell>
        </row>
        <row r="3420">
          <cell r="J3420">
            <v>-186.84231</v>
          </cell>
        </row>
        <row r="3421">
          <cell r="J3421">
            <v>-186.66301999999999</v>
          </cell>
        </row>
        <row r="3422">
          <cell r="J3422">
            <v>-186.48361999999997</v>
          </cell>
        </row>
        <row r="3423">
          <cell r="J3423">
            <v>-186.30433000000002</v>
          </cell>
        </row>
        <row r="3424">
          <cell r="J3424">
            <v>-186.12493000000001</v>
          </cell>
        </row>
        <row r="3425">
          <cell r="J3425">
            <v>-185.94564000000003</v>
          </cell>
        </row>
        <row r="3426">
          <cell r="J3426">
            <v>-185.76625000000001</v>
          </cell>
        </row>
        <row r="3427">
          <cell r="J3427">
            <v>-185.58695</v>
          </cell>
        </row>
        <row r="3428">
          <cell r="J3428">
            <v>-185.40755999999996</v>
          </cell>
        </row>
        <row r="3429">
          <cell r="J3429">
            <v>-185.22816999999998</v>
          </cell>
        </row>
        <row r="3430">
          <cell r="J3430">
            <v>-185.04877999999999</v>
          </cell>
        </row>
        <row r="3431">
          <cell r="J3431">
            <v>-184.86939000000001</v>
          </cell>
        </row>
        <row r="3432">
          <cell r="J3432">
            <v>-184.68998999999999</v>
          </cell>
        </row>
        <row r="3433">
          <cell r="J3433">
            <v>-184.51079999999999</v>
          </cell>
        </row>
        <row r="3434">
          <cell r="J3434">
            <v>-184.33141000000001</v>
          </cell>
        </row>
        <row r="3435">
          <cell r="J3435">
            <v>-184.15203</v>
          </cell>
        </row>
        <row r="3436">
          <cell r="J3436">
            <v>-183.97263999999998</v>
          </cell>
        </row>
        <row r="3437">
          <cell r="J3437">
            <v>-183.79335</v>
          </cell>
        </row>
        <row r="3438">
          <cell r="J3438">
            <v>-183.61385999999999</v>
          </cell>
        </row>
        <row r="3439">
          <cell r="J3439">
            <v>-183.43457000000001</v>
          </cell>
        </row>
        <row r="3440">
          <cell r="J3440">
            <v>-183.25529</v>
          </cell>
        </row>
        <row r="3441">
          <cell r="J3441">
            <v>-183.07600000000002</v>
          </cell>
        </row>
        <row r="3442">
          <cell r="J3442">
            <v>-182.89650999999998</v>
          </cell>
        </row>
        <row r="3443">
          <cell r="J3443">
            <v>-182.71713</v>
          </cell>
        </row>
        <row r="3444">
          <cell r="J3444">
            <v>-182.53773999999999</v>
          </cell>
        </row>
        <row r="3445">
          <cell r="J3445">
            <v>-182.35846000000001</v>
          </cell>
        </row>
        <row r="3446">
          <cell r="J3446">
            <v>-182.17907</v>
          </cell>
        </row>
        <row r="3447">
          <cell r="J3447">
            <v>-181.99969000000002</v>
          </cell>
        </row>
        <row r="3448">
          <cell r="J3448">
            <v>-181.82041000000001</v>
          </cell>
        </row>
        <row r="3449">
          <cell r="J3449">
            <v>-181.64102000000003</v>
          </cell>
        </row>
        <row r="3450">
          <cell r="J3450">
            <v>-181.46163999999999</v>
          </cell>
        </row>
        <row r="3451">
          <cell r="J3451">
            <v>-181.28236000000001</v>
          </cell>
        </row>
        <row r="3452">
          <cell r="J3452">
            <v>-181.10298</v>
          </cell>
        </row>
        <row r="3453">
          <cell r="J3453">
            <v>-180.92349999999999</v>
          </cell>
        </row>
        <row r="3454">
          <cell r="J3454">
            <v>-180.74422000000001</v>
          </cell>
        </row>
        <row r="3455">
          <cell r="J3455">
            <v>-180.56483000000003</v>
          </cell>
        </row>
        <row r="3456">
          <cell r="J3456">
            <v>-180.38545999999999</v>
          </cell>
        </row>
        <row r="3457">
          <cell r="J3457">
            <v>-180.20608000000001</v>
          </cell>
        </row>
        <row r="3458">
          <cell r="J3458">
            <v>-180.02679999999998</v>
          </cell>
        </row>
        <row r="3459">
          <cell r="J3459">
            <v>-179.84752</v>
          </cell>
        </row>
        <row r="3460">
          <cell r="J3460">
            <v>-179.66803999999999</v>
          </cell>
        </row>
        <row r="3461">
          <cell r="J3461">
            <v>-179.48866000000001</v>
          </cell>
        </row>
        <row r="3462">
          <cell r="J3462">
            <v>-179.30939000000001</v>
          </cell>
        </row>
        <row r="3463">
          <cell r="J3463">
            <v>-179.13001000000003</v>
          </cell>
        </row>
        <row r="3464">
          <cell r="J3464">
            <v>-178.95062999999999</v>
          </cell>
        </row>
        <row r="3465">
          <cell r="J3465">
            <v>-178.77126000000001</v>
          </cell>
        </row>
        <row r="3466">
          <cell r="J3466">
            <v>-178.59197999999998</v>
          </cell>
        </row>
        <row r="3467">
          <cell r="J3467">
            <v>-178.41251</v>
          </cell>
        </row>
        <row r="3468">
          <cell r="J3468">
            <v>-178.23312999999999</v>
          </cell>
        </row>
        <row r="3469">
          <cell r="J3469">
            <v>-178.05376000000001</v>
          </cell>
        </row>
        <row r="3470">
          <cell r="J3470">
            <v>-177.87449000000001</v>
          </cell>
        </row>
        <row r="3471">
          <cell r="J3471">
            <v>-177.69511000000003</v>
          </cell>
        </row>
        <row r="3472">
          <cell r="J3472">
            <v>-177.51584</v>
          </cell>
        </row>
        <row r="3473">
          <cell r="J3473">
            <v>-177.33647000000002</v>
          </cell>
        </row>
        <row r="3474">
          <cell r="J3474">
            <v>-177.15699999999998</v>
          </cell>
        </row>
        <row r="3475">
          <cell r="J3475">
            <v>-176.97762999999998</v>
          </cell>
        </row>
        <row r="3476">
          <cell r="J3476">
            <v>-176.79825</v>
          </cell>
        </row>
        <row r="3477">
          <cell r="J3477">
            <v>-176.61898000000002</v>
          </cell>
        </row>
        <row r="3478">
          <cell r="J3478">
            <v>-176.43960999999999</v>
          </cell>
        </row>
        <row r="3479">
          <cell r="J3479">
            <v>-176.26024000000001</v>
          </cell>
        </row>
        <row r="3480">
          <cell r="J3480">
            <v>-176.08088000000001</v>
          </cell>
        </row>
        <row r="3481">
          <cell r="J3481">
            <v>-175.90141</v>
          </cell>
        </row>
        <row r="3482">
          <cell r="J3482">
            <v>-175.72213999999997</v>
          </cell>
        </row>
        <row r="3483">
          <cell r="J3483">
            <v>-175.54276999999999</v>
          </cell>
        </row>
        <row r="3484">
          <cell r="J3484">
            <v>-175.36349999999999</v>
          </cell>
        </row>
        <row r="3485">
          <cell r="J3485">
            <v>-175.18413999999999</v>
          </cell>
        </row>
        <row r="3486">
          <cell r="J3486">
            <v>-175.00477000000001</v>
          </cell>
        </row>
        <row r="3487">
          <cell r="J3487">
            <v>-174.82541000000001</v>
          </cell>
        </row>
        <row r="3488">
          <cell r="J3488">
            <v>-174.64594</v>
          </cell>
        </row>
        <row r="3489">
          <cell r="J3489">
            <v>-174.46657999999999</v>
          </cell>
        </row>
        <row r="3490">
          <cell r="J3490">
            <v>-174.28730999999999</v>
          </cell>
        </row>
        <row r="3491">
          <cell r="J3491">
            <v>-174.10785000000001</v>
          </cell>
        </row>
        <row r="3492">
          <cell r="J3492">
            <v>-173.92847999999998</v>
          </cell>
        </row>
        <row r="3493">
          <cell r="J3493">
            <v>-173.74912</v>
          </cell>
        </row>
        <row r="3494">
          <cell r="J3494">
            <v>-173.56976</v>
          </cell>
        </row>
        <row r="3495">
          <cell r="J3495">
            <v>-173.3904</v>
          </cell>
        </row>
        <row r="3496">
          <cell r="J3496">
            <v>-173.21113</v>
          </cell>
        </row>
        <row r="3497">
          <cell r="J3497">
            <v>-173.03177000000002</v>
          </cell>
        </row>
        <row r="3498">
          <cell r="J3498">
            <v>-172.85241000000002</v>
          </cell>
        </row>
        <row r="3499">
          <cell r="J3499">
            <v>-172.67304999999999</v>
          </cell>
        </row>
        <row r="3500">
          <cell r="J3500">
            <v>-172.49358999999998</v>
          </cell>
        </row>
        <row r="3501">
          <cell r="J3501">
            <v>-172.31432999999998</v>
          </cell>
        </row>
        <row r="3502">
          <cell r="J3502">
            <v>-172.13497000000001</v>
          </cell>
        </row>
        <row r="3503">
          <cell r="J3503">
            <v>-171.95562000000001</v>
          </cell>
        </row>
        <row r="3504">
          <cell r="J3504">
            <v>-171.77626000000001</v>
          </cell>
        </row>
        <row r="3505">
          <cell r="J3505">
            <v>-171.59690000000001</v>
          </cell>
        </row>
        <row r="3506">
          <cell r="J3506">
            <v>-171.41764000000001</v>
          </cell>
        </row>
        <row r="3507">
          <cell r="J3507">
            <v>-171.23829000000001</v>
          </cell>
        </row>
        <row r="3508">
          <cell r="J3508">
            <v>-171.05893</v>
          </cell>
        </row>
        <row r="3509">
          <cell r="J3509">
            <v>-170.87956999999997</v>
          </cell>
        </row>
        <row r="3510">
          <cell r="J3510">
            <v>-170.70012</v>
          </cell>
        </row>
        <row r="3511">
          <cell r="J3511">
            <v>-170.52076</v>
          </cell>
        </row>
        <row r="3512">
          <cell r="J3512">
            <v>-170.34141</v>
          </cell>
        </row>
        <row r="3513">
          <cell r="J3513">
            <v>-170.16194999999999</v>
          </cell>
        </row>
        <row r="3514">
          <cell r="J3514">
            <v>-169.98259999999999</v>
          </cell>
        </row>
        <row r="3515">
          <cell r="J3515">
            <v>-169.80324999999999</v>
          </cell>
        </row>
        <row r="3516">
          <cell r="J3516">
            <v>-169.62380000000002</v>
          </cell>
        </row>
        <row r="3517">
          <cell r="J3517">
            <v>-169.44454000000002</v>
          </cell>
        </row>
        <row r="3518">
          <cell r="J3518">
            <v>-169.26528999999999</v>
          </cell>
        </row>
        <row r="3519">
          <cell r="J3519">
            <v>-169.08583999999999</v>
          </cell>
        </row>
        <row r="3520">
          <cell r="J3520">
            <v>-168.90648999999999</v>
          </cell>
        </row>
        <row r="3521">
          <cell r="J3521">
            <v>-168.72713999999999</v>
          </cell>
        </row>
        <row r="3522">
          <cell r="J3522">
            <v>-168.54779000000002</v>
          </cell>
        </row>
        <row r="3523">
          <cell r="J3523">
            <v>-168.36843999999999</v>
          </cell>
        </row>
        <row r="3524">
          <cell r="J3524">
            <v>-168.18908999999999</v>
          </cell>
        </row>
        <row r="3525">
          <cell r="J3525">
            <v>-168.00964000000002</v>
          </cell>
        </row>
        <row r="3526">
          <cell r="J3526">
            <v>-167.83028999999999</v>
          </cell>
        </row>
        <row r="3527">
          <cell r="J3527">
            <v>-167.65105</v>
          </cell>
        </row>
        <row r="3528">
          <cell r="J3528">
            <v>-167.4716</v>
          </cell>
        </row>
        <row r="3529">
          <cell r="J3529">
            <v>-167.29224999999997</v>
          </cell>
        </row>
        <row r="3530">
          <cell r="J3530">
            <v>-167.11281</v>
          </cell>
        </row>
        <row r="3531">
          <cell r="J3531">
            <v>-166.93346</v>
          </cell>
        </row>
        <row r="3532">
          <cell r="J3532">
            <v>-166.75421</v>
          </cell>
        </row>
        <row r="3533">
          <cell r="J3533">
            <v>-166.57477</v>
          </cell>
        </row>
        <row r="3534">
          <cell r="J3534">
            <v>-166.39543</v>
          </cell>
        </row>
        <row r="3535">
          <cell r="J3535">
            <v>-166.21608000000001</v>
          </cell>
        </row>
        <row r="3536">
          <cell r="J3536">
            <v>-166.03663999999998</v>
          </cell>
        </row>
        <row r="3537">
          <cell r="J3537">
            <v>-165.85738999999998</v>
          </cell>
        </row>
        <row r="3538">
          <cell r="J3538">
            <v>-165.67804999999998</v>
          </cell>
        </row>
        <row r="3539">
          <cell r="J3539">
            <v>-165.49860999999999</v>
          </cell>
        </row>
        <row r="3540">
          <cell r="J3540">
            <v>-165.31926999999999</v>
          </cell>
        </row>
        <row r="3541">
          <cell r="J3541">
            <v>-165.14003000000002</v>
          </cell>
        </row>
        <row r="3542">
          <cell r="J3542">
            <v>-164.96049000000002</v>
          </cell>
        </row>
        <row r="3543">
          <cell r="J3543">
            <v>-164.78115000000003</v>
          </cell>
        </row>
        <row r="3544">
          <cell r="J3544">
            <v>-164.60191</v>
          </cell>
        </row>
        <row r="3545">
          <cell r="J3545">
            <v>-164.42247</v>
          </cell>
        </row>
        <row r="3546">
          <cell r="J3546">
            <v>-164.24313000000001</v>
          </cell>
        </row>
        <row r="3547">
          <cell r="J3547">
            <v>-164.06369000000001</v>
          </cell>
        </row>
        <row r="3548">
          <cell r="J3548">
            <v>-163.88434999999998</v>
          </cell>
        </row>
        <row r="3549">
          <cell r="J3549">
            <v>-163.70500999999999</v>
          </cell>
        </row>
        <row r="3550">
          <cell r="J3550">
            <v>-163.52557000000002</v>
          </cell>
        </row>
        <row r="3551">
          <cell r="J3551">
            <v>-163.34623999999999</v>
          </cell>
        </row>
        <row r="3552">
          <cell r="J3552">
            <v>-163.1669</v>
          </cell>
        </row>
        <row r="3553">
          <cell r="J3553">
            <v>-162.98747</v>
          </cell>
        </row>
        <row r="3554">
          <cell r="J3554">
            <v>-162.80813000000001</v>
          </cell>
        </row>
        <row r="3555">
          <cell r="J3555">
            <v>-162.62880000000001</v>
          </cell>
        </row>
        <row r="3556">
          <cell r="J3556">
            <v>-162.44945999999999</v>
          </cell>
        </row>
        <row r="3557">
          <cell r="J3557">
            <v>-162.27003000000002</v>
          </cell>
        </row>
        <row r="3558">
          <cell r="J3558">
            <v>-162.09069</v>
          </cell>
        </row>
        <row r="3559">
          <cell r="J3559">
            <v>-161.91146000000001</v>
          </cell>
        </row>
        <row r="3560">
          <cell r="J3560">
            <v>-161.73212999999998</v>
          </cell>
        </row>
        <row r="3561">
          <cell r="J3561">
            <v>-161.55269000000001</v>
          </cell>
        </row>
        <row r="3562">
          <cell r="J3562">
            <v>-161.37335999999999</v>
          </cell>
        </row>
        <row r="3563">
          <cell r="J3563">
            <v>-161.19392999999999</v>
          </cell>
        </row>
        <row r="3564">
          <cell r="J3564">
            <v>-161.0145</v>
          </cell>
        </row>
        <row r="3565">
          <cell r="J3565">
            <v>-160.83517000000001</v>
          </cell>
        </row>
        <row r="3566">
          <cell r="J3566">
            <v>-160.65574000000001</v>
          </cell>
        </row>
        <row r="3567">
          <cell r="J3567">
            <v>-160.47651000000002</v>
          </cell>
        </row>
        <row r="3568">
          <cell r="J3568">
            <v>-160.29717999999997</v>
          </cell>
        </row>
        <row r="3569">
          <cell r="J3569">
            <v>-160.11765</v>
          </cell>
        </row>
        <row r="3570">
          <cell r="J3570">
            <v>-159.93832</v>
          </cell>
        </row>
        <row r="3571">
          <cell r="J3571">
            <v>-159.75899999999999</v>
          </cell>
        </row>
        <row r="3572">
          <cell r="J3572">
            <v>-159.57977</v>
          </cell>
        </row>
        <row r="3573">
          <cell r="J3573">
            <v>-159.40044</v>
          </cell>
        </row>
        <row r="3574">
          <cell r="J3574">
            <v>-159.22092000000001</v>
          </cell>
        </row>
        <row r="3575">
          <cell r="J3575">
            <v>-159.04169000000002</v>
          </cell>
        </row>
        <row r="3576">
          <cell r="J3576">
            <v>-158.86215999999999</v>
          </cell>
        </row>
        <row r="3577">
          <cell r="J3577">
            <v>-158.68284</v>
          </cell>
        </row>
        <row r="3578">
          <cell r="J3578">
            <v>-158.50351000000001</v>
          </cell>
        </row>
        <row r="3579">
          <cell r="J3579">
            <v>-158.32409000000001</v>
          </cell>
        </row>
        <row r="3580">
          <cell r="J3580">
            <v>-158.14476999999999</v>
          </cell>
        </row>
        <row r="3581">
          <cell r="J3581">
            <v>-157.96544</v>
          </cell>
        </row>
        <row r="3582">
          <cell r="J3582">
            <v>-157.78601999999998</v>
          </cell>
        </row>
        <row r="3583">
          <cell r="J3583">
            <v>-157.60669999999999</v>
          </cell>
        </row>
        <row r="3584">
          <cell r="J3584">
            <v>-157.42728</v>
          </cell>
        </row>
        <row r="3585">
          <cell r="J3585">
            <v>-157.24796000000001</v>
          </cell>
        </row>
        <row r="3586">
          <cell r="J3586">
            <v>-157.06862999999998</v>
          </cell>
        </row>
        <row r="3587">
          <cell r="J3587">
            <v>-156.88921000000002</v>
          </cell>
        </row>
        <row r="3588">
          <cell r="J3588">
            <v>-156.70989</v>
          </cell>
        </row>
        <row r="3589">
          <cell r="J3589">
            <v>-156.53047000000001</v>
          </cell>
        </row>
        <row r="3590">
          <cell r="J3590">
            <v>-156.35124999999999</v>
          </cell>
        </row>
        <row r="3591">
          <cell r="J3591">
            <v>-156.17183999999997</v>
          </cell>
        </row>
        <row r="3592">
          <cell r="J3592">
            <v>-155.99242000000001</v>
          </cell>
        </row>
        <row r="3593">
          <cell r="J3593">
            <v>-155.81309999999999</v>
          </cell>
        </row>
        <row r="3594">
          <cell r="J3594">
            <v>-155.63368</v>
          </cell>
        </row>
        <row r="3595">
          <cell r="J3595">
            <v>-155.45427000000001</v>
          </cell>
        </row>
        <row r="3596">
          <cell r="J3596">
            <v>-155.27484999999999</v>
          </cell>
        </row>
        <row r="3597">
          <cell r="J3597">
            <v>-155.09553</v>
          </cell>
        </row>
        <row r="3598">
          <cell r="J3598">
            <v>-154.91631999999998</v>
          </cell>
        </row>
        <row r="3599">
          <cell r="J3599">
            <v>-154.73679999999999</v>
          </cell>
        </row>
        <row r="3600">
          <cell r="J3600">
            <v>-154.55749</v>
          </cell>
        </row>
        <row r="3601">
          <cell r="J3601">
            <v>-154.37827000000001</v>
          </cell>
        </row>
        <row r="3602">
          <cell r="J3602">
            <v>-154.19886000000002</v>
          </cell>
        </row>
        <row r="3603">
          <cell r="J3603">
            <v>-154.01945000000001</v>
          </cell>
        </row>
        <row r="3604">
          <cell r="J3604">
            <v>-153.84002999999998</v>
          </cell>
        </row>
        <row r="3605">
          <cell r="J3605">
            <v>-153.66082</v>
          </cell>
        </row>
        <row r="3606">
          <cell r="J3606">
            <v>-153.48131000000001</v>
          </cell>
        </row>
        <row r="3607">
          <cell r="J3607">
            <v>-153.30199999999999</v>
          </cell>
        </row>
        <row r="3608">
          <cell r="J3608">
            <v>-153.12259</v>
          </cell>
        </row>
        <row r="3609">
          <cell r="J3609">
            <v>-152.94317999999998</v>
          </cell>
        </row>
        <row r="3610">
          <cell r="J3610">
            <v>-152.76387</v>
          </cell>
        </row>
        <row r="3611">
          <cell r="J3611">
            <v>-152.58446000000001</v>
          </cell>
        </row>
        <row r="3612">
          <cell r="J3612">
            <v>-152.40514999999999</v>
          </cell>
        </row>
        <row r="3613">
          <cell r="J3613">
            <v>-152.22574</v>
          </cell>
        </row>
        <row r="3614">
          <cell r="J3614">
            <v>-152.04643000000002</v>
          </cell>
        </row>
        <row r="3615">
          <cell r="J3615">
            <v>-151.86712000000003</v>
          </cell>
        </row>
        <row r="3616">
          <cell r="J3616">
            <v>-151.68762000000001</v>
          </cell>
        </row>
        <row r="3617">
          <cell r="J3617">
            <v>-151.50840999999997</v>
          </cell>
        </row>
        <row r="3618">
          <cell r="J3618">
            <v>-151.32900000000001</v>
          </cell>
        </row>
        <row r="3619">
          <cell r="J3619">
            <v>-151.14969999999997</v>
          </cell>
        </row>
        <row r="3620">
          <cell r="J3620">
            <v>-150.97029000000001</v>
          </cell>
        </row>
        <row r="3621">
          <cell r="J3621">
            <v>-150.79088999999999</v>
          </cell>
        </row>
        <row r="3622">
          <cell r="J3622">
            <v>-150.61158</v>
          </cell>
        </row>
        <row r="3623">
          <cell r="J3623">
            <v>-150.43217999999999</v>
          </cell>
        </row>
        <row r="3624">
          <cell r="J3624">
            <v>-150.25287</v>
          </cell>
        </row>
        <row r="3625">
          <cell r="J3625">
            <v>-150.07346999999999</v>
          </cell>
        </row>
        <row r="3626">
          <cell r="J3626">
            <v>-149.89407</v>
          </cell>
        </row>
        <row r="3627">
          <cell r="J3627">
            <v>-149.71456000000001</v>
          </cell>
        </row>
        <row r="3628">
          <cell r="J3628">
            <v>-149.53526000000002</v>
          </cell>
        </row>
        <row r="3629">
          <cell r="J3629">
            <v>-149.35596000000004</v>
          </cell>
        </row>
        <row r="3630">
          <cell r="J3630">
            <v>-149.17656000000002</v>
          </cell>
        </row>
        <row r="3631">
          <cell r="J3631">
            <v>-148.99725999999998</v>
          </cell>
        </row>
        <row r="3632">
          <cell r="J3632">
            <v>-148.81786</v>
          </cell>
        </row>
        <row r="3633">
          <cell r="J3633">
            <v>-148.63855999999998</v>
          </cell>
        </row>
        <row r="3634">
          <cell r="J3634">
            <v>-148.45916</v>
          </cell>
        </row>
        <row r="3635">
          <cell r="J3635">
            <v>-148.27985999999999</v>
          </cell>
        </row>
        <row r="3636">
          <cell r="J3636">
            <v>-148.10046</v>
          </cell>
        </row>
        <row r="3637">
          <cell r="J3637">
            <v>-147.92106000000001</v>
          </cell>
        </row>
        <row r="3638">
          <cell r="J3638">
            <v>-147.74167</v>
          </cell>
        </row>
        <row r="3639">
          <cell r="J3639">
            <v>-147.56237000000002</v>
          </cell>
        </row>
        <row r="3640">
          <cell r="J3640">
            <v>-147.38307</v>
          </cell>
        </row>
        <row r="3641">
          <cell r="J3641">
            <v>-147.20358000000002</v>
          </cell>
        </row>
        <row r="3642">
          <cell r="J3642">
            <v>-147.02428000000003</v>
          </cell>
        </row>
        <row r="3643">
          <cell r="J3643">
            <v>-146.84479000000002</v>
          </cell>
        </row>
        <row r="3644">
          <cell r="J3644">
            <v>-146.66559000000001</v>
          </cell>
        </row>
        <row r="3645">
          <cell r="J3645">
            <v>-146.4862</v>
          </cell>
        </row>
        <row r="3646">
          <cell r="J3646">
            <v>-146.30669999999998</v>
          </cell>
        </row>
        <row r="3647">
          <cell r="J3647">
            <v>-146.12741</v>
          </cell>
        </row>
        <row r="3648">
          <cell r="J3648">
            <v>-145.94801999999999</v>
          </cell>
        </row>
        <row r="3649">
          <cell r="J3649">
            <v>-145.76862</v>
          </cell>
        </row>
        <row r="3650">
          <cell r="J3650">
            <v>-145.58942999999999</v>
          </cell>
        </row>
        <row r="3651">
          <cell r="J3651">
            <v>-145.41004000000001</v>
          </cell>
        </row>
        <row r="3652">
          <cell r="J3652">
            <v>-145.23065</v>
          </cell>
        </row>
        <row r="3653">
          <cell r="J3653">
            <v>-145.05125999999998</v>
          </cell>
        </row>
        <row r="3654">
          <cell r="J3654">
            <v>-144.87197</v>
          </cell>
        </row>
        <row r="3655">
          <cell r="J3655">
            <v>-144.69248000000002</v>
          </cell>
        </row>
        <row r="3656">
          <cell r="J3656">
            <v>-144.51319000000001</v>
          </cell>
        </row>
        <row r="3657">
          <cell r="J3657">
            <v>-144.33380000000002</v>
          </cell>
        </row>
        <row r="3658">
          <cell r="J3658">
            <v>-144.15441000000001</v>
          </cell>
        </row>
        <row r="3659">
          <cell r="J3659">
            <v>-143.97503</v>
          </cell>
        </row>
        <row r="3660">
          <cell r="J3660">
            <v>-143.79563999999999</v>
          </cell>
        </row>
        <row r="3661">
          <cell r="J3661">
            <v>-143.61635000000001</v>
          </cell>
        </row>
        <row r="3662">
          <cell r="J3662">
            <v>-143.43696</v>
          </cell>
        </row>
        <row r="3663">
          <cell r="J3663">
            <v>-143.25757999999999</v>
          </cell>
        </row>
        <row r="3664">
          <cell r="J3664">
            <v>-143.07808999999997</v>
          </cell>
        </row>
        <row r="3665">
          <cell r="J3665">
            <v>-142.89891</v>
          </cell>
        </row>
        <row r="3666">
          <cell r="J3666">
            <v>-142.71941999999999</v>
          </cell>
        </row>
        <row r="3667">
          <cell r="J3667">
            <v>-142.54004</v>
          </cell>
        </row>
        <row r="3668">
          <cell r="J3668">
            <v>-142.36084999999997</v>
          </cell>
        </row>
        <row r="3669">
          <cell r="J3669">
            <v>-142.18146999999999</v>
          </cell>
        </row>
        <row r="3670">
          <cell r="J3670">
            <v>-142.00208999999998</v>
          </cell>
        </row>
        <row r="3671">
          <cell r="J3671">
            <v>-141.82271</v>
          </cell>
        </row>
        <row r="3672">
          <cell r="J3672">
            <v>-141.64332000000002</v>
          </cell>
        </row>
        <row r="3673">
          <cell r="J3673">
            <v>-141.46393999999998</v>
          </cell>
        </row>
        <row r="3674">
          <cell r="J3674">
            <v>-141.28465999999997</v>
          </cell>
        </row>
        <row r="3675">
          <cell r="J3675">
            <v>-141.10517999999999</v>
          </cell>
        </row>
        <row r="3676">
          <cell r="J3676">
            <v>-140.92580000000001</v>
          </cell>
        </row>
        <row r="3677">
          <cell r="J3677">
            <v>-140.74652</v>
          </cell>
        </row>
        <row r="3678">
          <cell r="J3678">
            <v>-140.56703999999999</v>
          </cell>
        </row>
        <row r="3679">
          <cell r="J3679">
            <v>-140.38765999999998</v>
          </cell>
        </row>
        <row r="3680">
          <cell r="J3680">
            <v>-140.20838000000003</v>
          </cell>
        </row>
        <row r="3681">
          <cell r="J3681">
            <v>-140.029</v>
          </cell>
        </row>
        <row r="3682">
          <cell r="J3682">
            <v>-139.84962999999999</v>
          </cell>
        </row>
        <row r="3683">
          <cell r="J3683">
            <v>-139.67025000000001</v>
          </cell>
        </row>
        <row r="3684">
          <cell r="J3684">
            <v>-139.49087</v>
          </cell>
        </row>
        <row r="3685">
          <cell r="J3685">
            <v>-139.3115</v>
          </cell>
        </row>
        <row r="3686">
          <cell r="J3686">
            <v>-139.13212000000001</v>
          </cell>
        </row>
        <row r="3687">
          <cell r="J3687">
            <v>-138.95285000000001</v>
          </cell>
        </row>
        <row r="3688">
          <cell r="J3688">
            <v>-138.77357000000001</v>
          </cell>
        </row>
        <row r="3689">
          <cell r="J3689">
            <v>-138.59410000000003</v>
          </cell>
        </row>
        <row r="3690">
          <cell r="J3690">
            <v>-138.41472000000002</v>
          </cell>
        </row>
        <row r="3691">
          <cell r="J3691">
            <v>-138.23544999999999</v>
          </cell>
        </row>
        <row r="3692">
          <cell r="J3692">
            <v>-138.05598000000001</v>
          </cell>
        </row>
        <row r="3693">
          <cell r="J3693">
            <v>-137.8766</v>
          </cell>
        </row>
        <row r="3694">
          <cell r="J3694">
            <v>-137.69732999999999</v>
          </cell>
        </row>
        <row r="3695">
          <cell r="J3695">
            <v>-137.51775999999998</v>
          </cell>
        </row>
        <row r="3696">
          <cell r="J3696">
            <v>-137.33859000000001</v>
          </cell>
        </row>
        <row r="3697">
          <cell r="J3697">
            <v>-137.15911999999997</v>
          </cell>
        </row>
        <row r="3698">
          <cell r="J3698">
            <v>-136.97985</v>
          </cell>
        </row>
        <row r="3699">
          <cell r="J3699">
            <v>-136.80037999999999</v>
          </cell>
        </row>
        <row r="3700">
          <cell r="J3700">
            <v>-136.62110999999999</v>
          </cell>
        </row>
        <row r="3701">
          <cell r="J3701">
            <v>-136.44174000000001</v>
          </cell>
        </row>
        <row r="3702">
          <cell r="J3702">
            <v>-136.26226999999997</v>
          </cell>
        </row>
        <row r="3703">
          <cell r="J3703">
            <v>-136.0829</v>
          </cell>
        </row>
        <row r="3704">
          <cell r="J3704">
            <v>-135.90364</v>
          </cell>
        </row>
        <row r="3705">
          <cell r="J3705">
            <v>-135.72416999999999</v>
          </cell>
        </row>
        <row r="3706">
          <cell r="J3706">
            <v>-135.54489999999998</v>
          </cell>
        </row>
        <row r="3707">
          <cell r="J3707">
            <v>-135.36554000000001</v>
          </cell>
        </row>
        <row r="3708">
          <cell r="J3708">
            <v>-135.18616999999998</v>
          </cell>
        </row>
        <row r="3709">
          <cell r="J3709">
            <v>-135.00681</v>
          </cell>
        </row>
        <row r="3710">
          <cell r="J3710">
            <v>-134.82754</v>
          </cell>
        </row>
        <row r="3711">
          <cell r="J3711">
            <v>-134.64798000000002</v>
          </cell>
        </row>
        <row r="3712">
          <cell r="J3712">
            <v>-134.46871000000002</v>
          </cell>
        </row>
        <row r="3713">
          <cell r="J3713">
            <v>-134.28935000000001</v>
          </cell>
        </row>
        <row r="3714">
          <cell r="J3714">
            <v>-134.10989000000001</v>
          </cell>
        </row>
        <row r="3715">
          <cell r="J3715">
            <v>-133.93062</v>
          </cell>
        </row>
        <row r="3716">
          <cell r="J3716">
            <v>-133.75116</v>
          </cell>
        </row>
        <row r="3717">
          <cell r="J3717">
            <v>-133.5718</v>
          </cell>
        </row>
        <row r="3718">
          <cell r="J3718">
            <v>-133.39243999999999</v>
          </cell>
        </row>
        <row r="3719">
          <cell r="J3719">
            <v>-133.21317999999999</v>
          </cell>
        </row>
        <row r="3720">
          <cell r="J3720">
            <v>-133.03371999999999</v>
          </cell>
        </row>
        <row r="3721">
          <cell r="J3721">
            <v>-132.85436000000001</v>
          </cell>
        </row>
        <row r="3722">
          <cell r="J3722">
            <v>-132.67490000000001</v>
          </cell>
        </row>
        <row r="3723">
          <cell r="J3723">
            <v>-132.49563999999998</v>
          </cell>
        </row>
        <row r="3724">
          <cell r="J3724">
            <v>-132.31628000000001</v>
          </cell>
        </row>
        <row r="3725">
          <cell r="J3725">
            <v>-132.13682</v>
          </cell>
        </row>
        <row r="3726">
          <cell r="J3726">
            <v>-131.95746</v>
          </cell>
        </row>
        <row r="3727">
          <cell r="J3727">
            <v>-131.77820999999997</v>
          </cell>
        </row>
        <row r="3728">
          <cell r="J3728">
            <v>-131.59864999999999</v>
          </cell>
        </row>
        <row r="3729">
          <cell r="J3729">
            <v>-131.41959</v>
          </cell>
        </row>
        <row r="3730">
          <cell r="J3730">
            <v>-131.24014</v>
          </cell>
        </row>
        <row r="3731">
          <cell r="J3731">
            <v>-131.06058000000002</v>
          </cell>
        </row>
        <row r="3732">
          <cell r="J3732">
            <v>-130.88142999999999</v>
          </cell>
        </row>
        <row r="3733">
          <cell r="J3733">
            <v>-130.70186999999999</v>
          </cell>
        </row>
        <row r="3734">
          <cell r="J3734">
            <v>-130.52262000000002</v>
          </cell>
        </row>
        <row r="3735">
          <cell r="J3735">
            <v>-130.34327000000002</v>
          </cell>
        </row>
        <row r="3736">
          <cell r="J3736">
            <v>-130.16391000000002</v>
          </cell>
        </row>
        <row r="3737">
          <cell r="J3737">
            <v>-129.98446000000001</v>
          </cell>
        </row>
        <row r="3738">
          <cell r="J3738">
            <v>-129.80510999999998</v>
          </cell>
        </row>
        <row r="3739">
          <cell r="J3739">
            <v>-129.62576000000001</v>
          </cell>
        </row>
        <row r="3740">
          <cell r="J3740">
            <v>-129.44641000000001</v>
          </cell>
        </row>
        <row r="3741">
          <cell r="J3741">
            <v>-129.26704999999998</v>
          </cell>
        </row>
        <row r="3742">
          <cell r="J3742">
            <v>-129.08760000000001</v>
          </cell>
        </row>
        <row r="3743">
          <cell r="J3743">
            <v>-128.90825000000001</v>
          </cell>
        </row>
        <row r="3744">
          <cell r="J3744">
            <v>-128.72890000000001</v>
          </cell>
        </row>
        <row r="3745">
          <cell r="J3745">
            <v>-128.54956000000001</v>
          </cell>
        </row>
        <row r="3746">
          <cell r="J3746">
            <v>-128.37010999999998</v>
          </cell>
        </row>
        <row r="3747">
          <cell r="J3747">
            <v>-128.19076000000001</v>
          </cell>
        </row>
        <row r="3748">
          <cell r="J3748">
            <v>-128.01151000000002</v>
          </cell>
        </row>
        <row r="3749">
          <cell r="J3749">
            <v>-127.83206</v>
          </cell>
        </row>
        <row r="3750">
          <cell r="J3750">
            <v>-127.65261999999998</v>
          </cell>
        </row>
        <row r="3751">
          <cell r="J3751">
            <v>-127.47337</v>
          </cell>
        </row>
        <row r="3752">
          <cell r="J3752">
            <v>-127.29393</v>
          </cell>
        </row>
        <row r="3753">
          <cell r="J3753">
            <v>-127.11448</v>
          </cell>
        </row>
        <row r="3754">
          <cell r="J3754">
            <v>-126.93523999999999</v>
          </cell>
        </row>
        <row r="3755">
          <cell r="J3755">
            <v>-126.75599</v>
          </cell>
        </row>
        <row r="3756">
          <cell r="J3756">
            <v>-126.57655</v>
          </cell>
        </row>
        <row r="3757">
          <cell r="J3757">
            <v>-126.39720000000001</v>
          </cell>
        </row>
        <row r="3758">
          <cell r="J3758">
            <v>-126.21776</v>
          </cell>
        </row>
        <row r="3759">
          <cell r="J3759">
            <v>-126.0384</v>
          </cell>
        </row>
        <row r="3760">
          <cell r="J3760">
            <v>-125.85908000000002</v>
          </cell>
        </row>
        <row r="3761">
          <cell r="J3761">
            <v>-125.67965999999998</v>
          </cell>
        </row>
        <row r="3762">
          <cell r="J3762">
            <v>-125.50034000000002</v>
          </cell>
        </row>
        <row r="3763">
          <cell r="J3763">
            <v>-125.32092999999999</v>
          </cell>
        </row>
        <row r="3764">
          <cell r="J3764">
            <v>-125.14161</v>
          </cell>
        </row>
        <row r="3765">
          <cell r="J3765">
            <v>-124.96218999999999</v>
          </cell>
        </row>
        <row r="3766">
          <cell r="J3766">
            <v>-124.78278</v>
          </cell>
        </row>
        <row r="3767">
          <cell r="J3767">
            <v>-124.60346</v>
          </cell>
        </row>
        <row r="3768">
          <cell r="J3768">
            <v>-124.42404000000001</v>
          </cell>
        </row>
        <row r="3769">
          <cell r="J3769">
            <v>-124.24473999999999</v>
          </cell>
        </row>
        <row r="3770">
          <cell r="J3770">
            <v>-124.06532000000001</v>
          </cell>
        </row>
        <row r="3771">
          <cell r="J3771">
            <v>-123.886</v>
          </cell>
        </row>
        <row r="3772">
          <cell r="J3772">
            <v>-123.70659000000001</v>
          </cell>
        </row>
        <row r="3773">
          <cell r="J3773">
            <v>-123.52728</v>
          </cell>
        </row>
        <row r="3774">
          <cell r="J3774">
            <v>-123.34775999999999</v>
          </cell>
        </row>
        <row r="3775">
          <cell r="J3775">
            <v>-123.16855</v>
          </cell>
        </row>
        <row r="3776">
          <cell r="J3776">
            <v>-122.98913</v>
          </cell>
        </row>
        <row r="3777">
          <cell r="J3777">
            <v>-122.80971999999998</v>
          </cell>
        </row>
        <row r="3778">
          <cell r="J3778">
            <v>-122.63040000000001</v>
          </cell>
        </row>
        <row r="3779">
          <cell r="J3779">
            <v>-122.45098999999999</v>
          </cell>
        </row>
        <row r="3780">
          <cell r="J3780">
            <v>-122.27177999999999</v>
          </cell>
        </row>
        <row r="3781">
          <cell r="J3781">
            <v>-122.09226000000001</v>
          </cell>
        </row>
        <row r="3782">
          <cell r="J3782">
            <v>-121.91305</v>
          </cell>
        </row>
        <row r="3783">
          <cell r="J3783">
            <v>-121.73354</v>
          </cell>
        </row>
        <row r="3784">
          <cell r="J3784">
            <v>-121.55433000000001</v>
          </cell>
        </row>
        <row r="3785">
          <cell r="J3785">
            <v>-121.37482000000001</v>
          </cell>
        </row>
        <row r="3786">
          <cell r="J3786">
            <v>-121.19550000000001</v>
          </cell>
        </row>
        <row r="3787">
          <cell r="J3787">
            <v>-121.01609000000001</v>
          </cell>
        </row>
        <row r="3788">
          <cell r="J3788">
            <v>-120.83678</v>
          </cell>
        </row>
        <row r="3789">
          <cell r="J3789">
            <v>-120.65737</v>
          </cell>
        </row>
        <row r="3790">
          <cell r="J3790">
            <v>-120.47794999999999</v>
          </cell>
        </row>
        <row r="3791">
          <cell r="J3791">
            <v>-120.29854</v>
          </cell>
        </row>
        <row r="3792">
          <cell r="J3792">
            <v>-120.11923</v>
          </cell>
        </row>
        <row r="3793">
          <cell r="J3793">
            <v>-119.93992</v>
          </cell>
        </row>
        <row r="3794">
          <cell r="J3794">
            <v>-119.76050999999998</v>
          </cell>
        </row>
        <row r="3795">
          <cell r="J3795">
            <v>-119.58118999999998</v>
          </cell>
        </row>
        <row r="3796">
          <cell r="J3796">
            <v>-119.40169000000002</v>
          </cell>
        </row>
        <row r="3797">
          <cell r="J3797">
            <v>-119.22247</v>
          </cell>
        </row>
        <row r="3798">
          <cell r="J3798">
            <v>-119.04297</v>
          </cell>
        </row>
        <row r="3799">
          <cell r="J3799">
            <v>-118.86375000000001</v>
          </cell>
        </row>
        <row r="3800">
          <cell r="J3800">
            <v>-118.68424999999999</v>
          </cell>
        </row>
        <row r="3801">
          <cell r="J3801">
            <v>-118.50492999999999</v>
          </cell>
        </row>
        <row r="3802">
          <cell r="J3802">
            <v>-118.32552</v>
          </cell>
        </row>
        <row r="3803">
          <cell r="J3803">
            <v>-118.14622</v>
          </cell>
        </row>
        <row r="3804">
          <cell r="J3804">
            <v>-117.96681000000001</v>
          </cell>
        </row>
        <row r="3805">
          <cell r="J3805">
            <v>-117.78749000000001</v>
          </cell>
        </row>
        <row r="3806">
          <cell r="J3806">
            <v>-117.60798</v>
          </cell>
        </row>
        <row r="3807">
          <cell r="J3807">
            <v>-117.42878</v>
          </cell>
        </row>
        <row r="3808">
          <cell r="J3808">
            <v>-117.24927000000001</v>
          </cell>
        </row>
        <row r="3809">
          <cell r="J3809">
            <v>-117.07005999999998</v>
          </cell>
        </row>
        <row r="3810">
          <cell r="J3810">
            <v>-116.89055</v>
          </cell>
        </row>
        <row r="3811">
          <cell r="J3811">
            <v>-116.71114000000001</v>
          </cell>
        </row>
        <row r="3812">
          <cell r="J3812">
            <v>-116.53193</v>
          </cell>
        </row>
        <row r="3813">
          <cell r="J3813">
            <v>-116.35253</v>
          </cell>
        </row>
        <row r="3814">
          <cell r="J3814">
            <v>-116.17312</v>
          </cell>
        </row>
        <row r="3815">
          <cell r="J3815">
            <v>-115.99381000000001</v>
          </cell>
        </row>
        <row r="3816">
          <cell r="J3816">
            <v>-115.81439999999999</v>
          </cell>
        </row>
        <row r="3817">
          <cell r="J3817">
            <v>-115.63510000000001</v>
          </cell>
        </row>
        <row r="3818">
          <cell r="J3818">
            <v>-115.45568999999999</v>
          </cell>
        </row>
        <row r="3819">
          <cell r="J3819">
            <v>-115.27628999999999</v>
          </cell>
        </row>
        <row r="3820">
          <cell r="J3820">
            <v>-115.09697</v>
          </cell>
        </row>
        <row r="3821">
          <cell r="J3821">
            <v>-114.91757</v>
          </cell>
        </row>
        <row r="3822">
          <cell r="J3822">
            <v>-114.73826</v>
          </cell>
        </row>
        <row r="3823">
          <cell r="J3823">
            <v>-114.55885999999998</v>
          </cell>
        </row>
        <row r="3824">
          <cell r="J3824">
            <v>-114.37944999999999</v>
          </cell>
        </row>
        <row r="3825">
          <cell r="J3825">
            <v>-114.20014</v>
          </cell>
        </row>
        <row r="3826">
          <cell r="J3826">
            <v>-114.02073999999999</v>
          </cell>
        </row>
        <row r="3827">
          <cell r="J3827">
            <v>-113.84133</v>
          </cell>
        </row>
        <row r="3828">
          <cell r="J3828">
            <v>-113.66193000000001</v>
          </cell>
        </row>
        <row r="3829">
          <cell r="J3829">
            <v>-113.48262000000001</v>
          </cell>
        </row>
        <row r="3830">
          <cell r="J3830">
            <v>-113.30312000000001</v>
          </cell>
        </row>
        <row r="3831">
          <cell r="J3831">
            <v>-113.12391000000001</v>
          </cell>
        </row>
        <row r="3832">
          <cell r="J3832">
            <v>-112.94440999999999</v>
          </cell>
        </row>
        <row r="3833">
          <cell r="J3833">
            <v>-112.76519999999999</v>
          </cell>
        </row>
        <row r="3834">
          <cell r="J3834">
            <v>-112.5857</v>
          </cell>
        </row>
        <row r="3835">
          <cell r="J3835">
            <v>-112.40638999999999</v>
          </cell>
        </row>
        <row r="3836">
          <cell r="J3836">
            <v>-112.22698</v>
          </cell>
        </row>
        <row r="3837">
          <cell r="J3837">
            <v>-112.04759</v>
          </cell>
        </row>
        <row r="3838">
          <cell r="J3838">
            <v>-111.86817999999998</v>
          </cell>
        </row>
        <row r="3839">
          <cell r="J3839">
            <v>-111.68886999999999</v>
          </cell>
        </row>
        <row r="3840">
          <cell r="J3840">
            <v>-111.50948000000001</v>
          </cell>
        </row>
        <row r="3841">
          <cell r="J3841">
            <v>-111.33007000000001</v>
          </cell>
        </row>
        <row r="3842">
          <cell r="J3842">
            <v>-111.15076999999999</v>
          </cell>
        </row>
        <row r="3843">
          <cell r="J3843">
            <v>-110.97136</v>
          </cell>
        </row>
        <row r="3844">
          <cell r="J3844">
            <v>-110.79196</v>
          </cell>
        </row>
        <row r="3845">
          <cell r="J3845">
            <v>-110.61265000000002</v>
          </cell>
        </row>
        <row r="3846">
          <cell r="J3846">
            <v>-110.43315</v>
          </cell>
        </row>
        <row r="3847">
          <cell r="J3847">
            <v>-110.25395</v>
          </cell>
        </row>
        <row r="3848">
          <cell r="J3848">
            <v>-110.07445</v>
          </cell>
        </row>
        <row r="3849">
          <cell r="J3849">
            <v>-109.89504000000001</v>
          </cell>
        </row>
        <row r="3850">
          <cell r="J3850">
            <v>-109.71574</v>
          </cell>
        </row>
        <row r="3851">
          <cell r="J3851">
            <v>-109.53644000000001</v>
          </cell>
        </row>
        <row r="3852">
          <cell r="J3852">
            <v>-109.35714</v>
          </cell>
        </row>
        <row r="3853">
          <cell r="J3853">
            <v>-109.17773999999999</v>
          </cell>
        </row>
        <row r="3854">
          <cell r="J3854">
            <v>-108.99844</v>
          </cell>
        </row>
        <row r="3855">
          <cell r="J3855">
            <v>-108.81894000000001</v>
          </cell>
        </row>
        <row r="3856">
          <cell r="J3856">
            <v>-108.63963</v>
          </cell>
        </row>
        <row r="3857">
          <cell r="J3857">
            <v>-108.46023</v>
          </cell>
        </row>
        <row r="3858">
          <cell r="J3858">
            <v>-108.28084</v>
          </cell>
        </row>
        <row r="3859">
          <cell r="J3859">
            <v>-108.10153</v>
          </cell>
        </row>
        <row r="3860">
          <cell r="J3860">
            <v>-107.92213</v>
          </cell>
        </row>
        <row r="3861">
          <cell r="J3861">
            <v>-107.74263999999999</v>
          </cell>
        </row>
        <row r="3862">
          <cell r="J3862">
            <v>-107.56343000000001</v>
          </cell>
        </row>
        <row r="3863">
          <cell r="J3863">
            <v>-107.38392999999999</v>
          </cell>
        </row>
        <row r="3864">
          <cell r="J3864">
            <v>-107.20453000000001</v>
          </cell>
        </row>
        <row r="3865">
          <cell r="J3865">
            <v>-107.02533</v>
          </cell>
        </row>
        <row r="3866">
          <cell r="J3866">
            <v>-106.84583000000001</v>
          </cell>
        </row>
        <row r="3867">
          <cell r="J3867">
            <v>-106.66654</v>
          </cell>
        </row>
        <row r="3868">
          <cell r="J3868">
            <v>-106.48712999999999</v>
          </cell>
        </row>
        <row r="3869">
          <cell r="J3869">
            <v>-106.30774</v>
          </cell>
        </row>
        <row r="3870">
          <cell r="J3870">
            <v>-106.12834000000001</v>
          </cell>
        </row>
        <row r="3871">
          <cell r="J3871">
            <v>-105.94904000000001</v>
          </cell>
        </row>
        <row r="3872">
          <cell r="J3872">
            <v>-105.76965</v>
          </cell>
        </row>
        <row r="3873">
          <cell r="J3873">
            <v>-105.59023999999999</v>
          </cell>
        </row>
        <row r="3874">
          <cell r="J3874">
            <v>-105.41083999999999</v>
          </cell>
        </row>
        <row r="3875">
          <cell r="J3875">
            <v>-105.23154</v>
          </cell>
        </row>
        <row r="3876">
          <cell r="J3876">
            <v>-105.05215000000001</v>
          </cell>
        </row>
        <row r="3877">
          <cell r="J3877">
            <v>-104.87275</v>
          </cell>
        </row>
        <row r="3878">
          <cell r="J3878">
            <v>-104.69346000000002</v>
          </cell>
        </row>
        <row r="3879">
          <cell r="J3879">
            <v>-104.51396</v>
          </cell>
        </row>
        <row r="3880">
          <cell r="J3880">
            <v>-104.33466000000001</v>
          </cell>
        </row>
        <row r="3881">
          <cell r="J3881">
            <v>-104.15526</v>
          </cell>
        </row>
        <row r="3882">
          <cell r="J3882">
            <v>-103.97587</v>
          </cell>
        </row>
        <row r="3883">
          <cell r="J3883">
            <v>-103.79647</v>
          </cell>
        </row>
        <row r="3884">
          <cell r="J3884">
            <v>-103.61717</v>
          </cell>
        </row>
        <row r="3885">
          <cell r="J3885">
            <v>-103.43778</v>
          </cell>
        </row>
        <row r="3886">
          <cell r="J3886">
            <v>-103.25847999999999</v>
          </cell>
        </row>
        <row r="3887">
          <cell r="J3887">
            <v>-103.07908999999999</v>
          </cell>
        </row>
        <row r="3888">
          <cell r="J3888">
            <v>-102.89958</v>
          </cell>
        </row>
        <row r="3889">
          <cell r="J3889">
            <v>-102.72029000000001</v>
          </cell>
        </row>
        <row r="3890">
          <cell r="J3890">
            <v>-102.54089599999999</v>
          </cell>
        </row>
        <row r="3891">
          <cell r="J3891">
            <v>-102.361504</v>
          </cell>
        </row>
        <row r="3892">
          <cell r="J3892">
            <v>-102.18221100000001</v>
          </cell>
        </row>
        <row r="3893">
          <cell r="J3893">
            <v>-102.002809</v>
          </cell>
        </row>
        <row r="3894">
          <cell r="J3894">
            <v>-101.823418</v>
          </cell>
        </row>
        <row r="3895">
          <cell r="J3895">
            <v>-101.64401700000001</v>
          </cell>
        </row>
        <row r="3896">
          <cell r="J3896">
            <v>-101.464726</v>
          </cell>
        </row>
        <row r="3897">
          <cell r="J3897">
            <v>-101.28523599999998</v>
          </cell>
        </row>
        <row r="3898">
          <cell r="J3898">
            <v>-101.105936</v>
          </cell>
        </row>
        <row r="3899">
          <cell r="J3899">
            <v>-100.926647</v>
          </cell>
        </row>
        <row r="3900">
          <cell r="J3900">
            <v>-100.74714800000001</v>
          </cell>
        </row>
        <row r="3901">
          <cell r="J3901">
            <v>-100.56786</v>
          </cell>
        </row>
        <row r="3902">
          <cell r="J3902">
            <v>-100.388362</v>
          </cell>
        </row>
        <row r="3903">
          <cell r="J3903">
            <v>-100.209065</v>
          </cell>
        </row>
        <row r="3904">
          <cell r="J3904">
            <v>-100.029678</v>
          </cell>
        </row>
        <row r="3905">
          <cell r="J3905">
            <v>-99.850280999999995</v>
          </cell>
        </row>
        <row r="3906">
          <cell r="J3906">
            <v>-99.670994999999991</v>
          </cell>
        </row>
        <row r="3907">
          <cell r="J3907">
            <v>-99.491500000000002</v>
          </cell>
        </row>
        <row r="3908">
          <cell r="J3908">
            <v>-99.312204999999992</v>
          </cell>
        </row>
        <row r="3909">
          <cell r="J3909">
            <v>-99.132810000000006</v>
          </cell>
        </row>
        <row r="3910">
          <cell r="J3910">
            <v>-98.953515999999993</v>
          </cell>
        </row>
        <row r="3911">
          <cell r="J3911">
            <v>-98.774232000000012</v>
          </cell>
        </row>
        <row r="3912">
          <cell r="J3912">
            <v>-98.594739000000004</v>
          </cell>
        </row>
        <row r="3913">
          <cell r="J3913">
            <v>-98.415446000000003</v>
          </cell>
        </row>
        <row r="3914">
          <cell r="J3914">
            <v>-98.236053000000013</v>
          </cell>
        </row>
        <row r="3915">
          <cell r="J3915">
            <v>-98.056660999999991</v>
          </cell>
        </row>
        <row r="3916">
          <cell r="J3916">
            <v>-97.877370000000013</v>
          </cell>
        </row>
        <row r="3917">
          <cell r="J3917">
            <v>-97.697879</v>
          </cell>
        </row>
        <row r="3918">
          <cell r="J3918">
            <v>-97.518587999999994</v>
          </cell>
        </row>
        <row r="3919">
          <cell r="J3919">
            <v>-97.339098000000007</v>
          </cell>
        </row>
        <row r="3920">
          <cell r="J3920">
            <v>-97.159807999999998</v>
          </cell>
        </row>
        <row r="3921">
          <cell r="J3921">
            <v>-96.980519000000001</v>
          </cell>
        </row>
        <row r="3922">
          <cell r="J3922">
            <v>-96.801029999999997</v>
          </cell>
        </row>
        <row r="3923">
          <cell r="J3923">
            <v>-96.621632000000005</v>
          </cell>
        </row>
        <row r="3924">
          <cell r="J3924">
            <v>-96.442244000000017</v>
          </cell>
        </row>
        <row r="3925">
          <cell r="J3925">
            <v>-96.262957000000014</v>
          </cell>
        </row>
        <row r="3926">
          <cell r="J3926">
            <v>-96.083570000000009</v>
          </cell>
        </row>
        <row r="3927">
          <cell r="J3927">
            <v>-95.904173</v>
          </cell>
        </row>
        <row r="3928">
          <cell r="J3928">
            <v>-95.724787000000006</v>
          </cell>
        </row>
        <row r="3929">
          <cell r="J3929">
            <v>-95.545400999999998</v>
          </cell>
        </row>
        <row r="3930">
          <cell r="J3930">
            <v>-95.366005999999999</v>
          </cell>
        </row>
        <row r="3931">
          <cell r="J3931">
            <v>-95.186721999999989</v>
          </cell>
        </row>
        <row r="3932">
          <cell r="J3932">
            <v>-95.007326999999989</v>
          </cell>
        </row>
        <row r="3933">
          <cell r="J3933">
            <v>-94.827944000000002</v>
          </cell>
        </row>
        <row r="3934">
          <cell r="J3934">
            <v>-94.648449999999997</v>
          </cell>
        </row>
        <row r="3935">
          <cell r="J3935">
            <v>-94.469166999999999</v>
          </cell>
        </row>
        <row r="3936">
          <cell r="J3936">
            <v>-94.289874999999995</v>
          </cell>
        </row>
        <row r="3937">
          <cell r="J3937">
            <v>-94.110393000000002</v>
          </cell>
        </row>
        <row r="3938">
          <cell r="J3938">
            <v>-93.931100999999998</v>
          </cell>
        </row>
        <row r="3939">
          <cell r="J3939">
            <v>-93.751710000000003</v>
          </cell>
        </row>
        <row r="3940">
          <cell r="J3940">
            <v>-93.572329999999994</v>
          </cell>
        </row>
        <row r="3941">
          <cell r="J3941">
            <v>-93.392938999999984</v>
          </cell>
        </row>
        <row r="3942">
          <cell r="J3942">
            <v>-93.213549999999998</v>
          </cell>
        </row>
        <row r="3943">
          <cell r="J3943">
            <v>-93.034170000000003</v>
          </cell>
        </row>
        <row r="3944">
          <cell r="J3944">
            <v>-92.854882000000003</v>
          </cell>
        </row>
        <row r="3945">
          <cell r="J3945">
            <v>-92.675393000000014</v>
          </cell>
        </row>
        <row r="3946">
          <cell r="J3946">
            <v>-92.496105</v>
          </cell>
        </row>
        <row r="3947">
          <cell r="J3947">
            <v>-92.316717999999995</v>
          </cell>
        </row>
        <row r="3948">
          <cell r="J3948">
            <v>-92.137331000000003</v>
          </cell>
        </row>
        <row r="3949">
          <cell r="J3949">
            <v>-91.957943999999998</v>
          </cell>
        </row>
        <row r="3950">
          <cell r="J3950">
            <v>-91.778558000000004</v>
          </cell>
        </row>
        <row r="3951">
          <cell r="J3951">
            <v>-91.599173000000008</v>
          </cell>
        </row>
        <row r="3952">
          <cell r="J3952">
            <v>-91.419786999999999</v>
          </cell>
        </row>
        <row r="3953">
          <cell r="J3953">
            <v>-91.240403000000001</v>
          </cell>
        </row>
        <row r="3954">
          <cell r="J3954">
            <v>-91.061118000000008</v>
          </cell>
        </row>
        <row r="3955">
          <cell r="J3955">
            <v>-90.881735000000006</v>
          </cell>
        </row>
        <row r="3956">
          <cell r="J3956">
            <v>-90.70225099999999</v>
          </cell>
        </row>
        <row r="3957">
          <cell r="J3957">
            <v>-90.522968000000006</v>
          </cell>
        </row>
        <row r="3958">
          <cell r="J3958">
            <v>-90.343585999999988</v>
          </cell>
        </row>
        <row r="3959">
          <cell r="J3959">
            <v>-90.164193999999995</v>
          </cell>
        </row>
        <row r="3960">
          <cell r="J3960">
            <v>-89.984812000000005</v>
          </cell>
        </row>
        <row r="3961">
          <cell r="J3961">
            <v>-89.805330999999995</v>
          </cell>
        </row>
        <row r="3962">
          <cell r="J3962">
            <v>-89.626150999999993</v>
          </cell>
        </row>
        <row r="3963">
          <cell r="J3963">
            <v>-89.446759999999998</v>
          </cell>
        </row>
        <row r="3964">
          <cell r="J3964">
            <v>-89.267280999999997</v>
          </cell>
        </row>
        <row r="3965">
          <cell r="J3965">
            <v>-89.087891000000013</v>
          </cell>
        </row>
        <row r="3966">
          <cell r="J3966">
            <v>-88.908612000000005</v>
          </cell>
        </row>
        <row r="3967">
          <cell r="J3967">
            <v>-88.729234000000005</v>
          </cell>
        </row>
        <row r="3968">
          <cell r="J3968">
            <v>-88.549845999999988</v>
          </cell>
        </row>
        <row r="3969">
          <cell r="J3969">
            <v>-88.370458999999997</v>
          </cell>
        </row>
        <row r="3970">
          <cell r="J3970">
            <v>-88.190981999999991</v>
          </cell>
        </row>
        <row r="3971">
          <cell r="J3971">
            <v>-88.011695000000003</v>
          </cell>
        </row>
        <row r="3972">
          <cell r="J3972">
            <v>-87.832318999999984</v>
          </cell>
        </row>
        <row r="3973">
          <cell r="J3973">
            <v>-87.652934000000002</v>
          </cell>
        </row>
        <row r="3974">
          <cell r="J3974">
            <v>-87.473549000000006</v>
          </cell>
        </row>
        <row r="3975">
          <cell r="J3975">
            <v>-87.294173999999998</v>
          </cell>
        </row>
        <row r="3976">
          <cell r="J3976">
            <v>-87.114790000000013</v>
          </cell>
        </row>
        <row r="3977">
          <cell r="J3977">
            <v>-86.935506000000018</v>
          </cell>
        </row>
        <row r="3978">
          <cell r="J3978">
            <v>-86.756027999999986</v>
          </cell>
        </row>
        <row r="3979">
          <cell r="J3979">
            <v>-86.576746999999997</v>
          </cell>
        </row>
        <row r="3980">
          <cell r="J3980">
            <v>-86.397364999999994</v>
          </cell>
        </row>
        <row r="3981">
          <cell r="J3981">
            <v>-86.217884999999995</v>
          </cell>
        </row>
        <row r="3982">
          <cell r="J3982">
            <v>-86.038504000000017</v>
          </cell>
        </row>
        <row r="3983">
          <cell r="J3983">
            <v>-85.859223999999998</v>
          </cell>
        </row>
        <row r="3984">
          <cell r="J3984">
            <v>-85.679844000000003</v>
          </cell>
        </row>
        <row r="3985">
          <cell r="J3985">
            <v>-85.500464000000008</v>
          </cell>
        </row>
        <row r="3986">
          <cell r="J3986">
            <v>-85.321083000000002</v>
          </cell>
        </row>
        <row r="3987">
          <cell r="J3987">
            <v>-85.141604000000001</v>
          </cell>
        </row>
        <row r="3988">
          <cell r="J3988">
            <v>-84.962223999999992</v>
          </cell>
        </row>
        <row r="3989">
          <cell r="J3989">
            <v>-84.783045000000001</v>
          </cell>
        </row>
        <row r="3990">
          <cell r="J3990">
            <v>-84.603566000000001</v>
          </cell>
        </row>
        <row r="3991">
          <cell r="J3991">
            <v>-84.424186999999989</v>
          </cell>
        </row>
        <row r="3992">
          <cell r="J3992">
            <v>-84.244808000000006</v>
          </cell>
        </row>
        <row r="3993">
          <cell r="J3993">
            <v>-84.065428999999995</v>
          </cell>
        </row>
        <row r="3994">
          <cell r="J3994">
            <v>-83.886050000000012</v>
          </cell>
        </row>
        <row r="3995">
          <cell r="J3995">
            <v>-83.706772999999998</v>
          </cell>
        </row>
        <row r="3996">
          <cell r="J3996">
            <v>-83.527294000000012</v>
          </cell>
        </row>
        <row r="3997">
          <cell r="J3997">
            <v>-83.347915999999998</v>
          </cell>
        </row>
        <row r="3998">
          <cell r="J3998">
            <v>-83.168637999999987</v>
          </cell>
        </row>
        <row r="3999">
          <cell r="J3999">
            <v>-82.989161199999984</v>
          </cell>
        </row>
        <row r="4000">
          <cell r="J4000">
            <v>-82.809782900000002</v>
          </cell>
        </row>
        <row r="4001">
          <cell r="J4001">
            <v>-82.630405300000007</v>
          </cell>
        </row>
        <row r="4002">
          <cell r="J4002">
            <v>-82.451028500000007</v>
          </cell>
        </row>
        <row r="4003">
          <cell r="J4003">
            <v>-82.271751300000005</v>
          </cell>
        </row>
        <row r="4004">
          <cell r="J4004">
            <v>-82.092375000000004</v>
          </cell>
        </row>
        <row r="4005">
          <cell r="J4005">
            <v>-81.912897999999998</v>
          </cell>
        </row>
        <row r="4006">
          <cell r="J4006">
            <v>-81.733522000000008</v>
          </cell>
        </row>
        <row r="4007">
          <cell r="J4007">
            <v>-81.554146000000003</v>
          </cell>
        </row>
        <row r="4008">
          <cell r="J4008">
            <v>-81.374869000000004</v>
          </cell>
        </row>
        <row r="4009">
          <cell r="J4009">
            <v>-81.195392999999996</v>
          </cell>
        </row>
        <row r="4010">
          <cell r="J4010">
            <v>-81.016117000000008</v>
          </cell>
        </row>
        <row r="4011">
          <cell r="J4011">
            <v>-80.836741000000004</v>
          </cell>
        </row>
        <row r="4012">
          <cell r="J4012">
            <v>-80.657267000000004</v>
          </cell>
        </row>
        <row r="4013">
          <cell r="J4013">
            <v>-80.476118999999997</v>
          </cell>
        </row>
        <row r="4014">
          <cell r="J4014">
            <v>-80.292823999999996</v>
          </cell>
        </row>
        <row r="4015">
          <cell r="J4015">
            <v>-80.109640999999996</v>
          </cell>
        </row>
        <row r="4016">
          <cell r="J4016">
            <v>-79.926457999999997</v>
          </cell>
        </row>
        <row r="4017">
          <cell r="J4017">
            <v>-79.743276000000009</v>
          </cell>
        </row>
        <row r="4018">
          <cell r="J4018">
            <v>-79.559992999999992</v>
          </cell>
        </row>
        <row r="4019">
          <cell r="J4019">
            <v>-79.376712000000012</v>
          </cell>
        </row>
        <row r="4020">
          <cell r="J4020">
            <v>-79.193529999999981</v>
          </cell>
        </row>
        <row r="4021">
          <cell r="J4021">
            <v>-79.010148000000001</v>
          </cell>
        </row>
        <row r="4022">
          <cell r="J4022">
            <v>-78.827067</v>
          </cell>
        </row>
        <row r="4023">
          <cell r="J4023">
            <v>-78.643686000000002</v>
          </cell>
        </row>
        <row r="4024">
          <cell r="J4024">
            <v>-78.460603999999989</v>
          </cell>
        </row>
        <row r="4025">
          <cell r="J4025">
            <v>-78.277323999999993</v>
          </cell>
        </row>
        <row r="4026">
          <cell r="J4026">
            <v>-78.094239000000002</v>
          </cell>
        </row>
        <row r="4027">
          <cell r="J4027">
            <v>-77.91086700000001</v>
          </cell>
        </row>
        <row r="4028">
          <cell r="J4028">
            <v>-77.727784999999983</v>
          </cell>
        </row>
        <row r="4029">
          <cell r="J4029">
            <v>-77.544404</v>
          </cell>
        </row>
        <row r="4030">
          <cell r="J4030">
            <v>-77.361323999999996</v>
          </cell>
        </row>
        <row r="4031">
          <cell r="J4031">
            <v>-77.178044000000014</v>
          </cell>
        </row>
        <row r="4032">
          <cell r="J4032">
            <v>-76.994865000000004</v>
          </cell>
        </row>
        <row r="4033">
          <cell r="J4033">
            <v>-76.811585999999991</v>
          </cell>
        </row>
        <row r="4034">
          <cell r="J4034">
            <v>-76.62840700000001</v>
          </cell>
        </row>
        <row r="4035">
          <cell r="J4035">
            <v>-76.445120000000003</v>
          </cell>
        </row>
        <row r="4036">
          <cell r="J4036">
            <v>-76.262041999999994</v>
          </cell>
        </row>
        <row r="4037">
          <cell r="J4037">
            <v>-76.078766000000002</v>
          </cell>
        </row>
        <row r="4038">
          <cell r="J4038">
            <v>-75.895489000000012</v>
          </cell>
        </row>
        <row r="4039">
          <cell r="J4039">
            <v>-75.712304000000017</v>
          </cell>
        </row>
        <row r="4040">
          <cell r="J4040">
            <v>-75.529028999999994</v>
          </cell>
        </row>
        <row r="4041">
          <cell r="J4041">
            <v>-75.345854000000003</v>
          </cell>
        </row>
        <row r="4042">
          <cell r="J4042">
            <v>-75.162570000000002</v>
          </cell>
        </row>
        <row r="4043">
          <cell r="J4043">
            <v>-74.979396000000008</v>
          </cell>
        </row>
        <row r="4044">
          <cell r="J4044">
            <v>-74.796123000000009</v>
          </cell>
        </row>
        <row r="4045">
          <cell r="J4045">
            <v>-74.612941000000006</v>
          </cell>
        </row>
        <row r="4046">
          <cell r="J4046">
            <v>-74.429659000000001</v>
          </cell>
        </row>
        <row r="4047">
          <cell r="J4047">
            <v>-74.246487000000002</v>
          </cell>
        </row>
        <row r="4048">
          <cell r="J4048">
            <v>-74.063205999999994</v>
          </cell>
        </row>
        <row r="4049">
          <cell r="J4049">
            <v>-73.88003599999999</v>
          </cell>
        </row>
        <row r="4050">
          <cell r="J4050">
            <v>-73.696755999999993</v>
          </cell>
        </row>
        <row r="4051">
          <cell r="J4051">
            <v>-73.513576</v>
          </cell>
        </row>
        <row r="4052">
          <cell r="J4052">
            <v>-73.330306999999991</v>
          </cell>
        </row>
        <row r="4053">
          <cell r="J4053">
            <v>-73.147228999999996</v>
          </cell>
        </row>
        <row r="4054">
          <cell r="J4054">
            <v>-72.963850999999991</v>
          </cell>
        </row>
        <row r="4055">
          <cell r="J4055">
            <v>-72.780006999999998</v>
          </cell>
        </row>
        <row r="4056">
          <cell r="J4056">
            <v>-72.593975999999998</v>
          </cell>
        </row>
        <row r="4057">
          <cell r="J4057">
            <v>-72.407935000000009</v>
          </cell>
        </row>
        <row r="4058">
          <cell r="J4058">
            <v>-72.221906000000004</v>
          </cell>
        </row>
        <row r="4059">
          <cell r="J4059">
            <v>-72.035865999999999</v>
          </cell>
        </row>
        <row r="4060">
          <cell r="J4060">
            <v>-71.850037999999998</v>
          </cell>
        </row>
        <row r="4061">
          <cell r="J4061">
            <v>-71.664000000000001</v>
          </cell>
        </row>
        <row r="4062">
          <cell r="J4062">
            <v>-71.478062000000008</v>
          </cell>
        </row>
        <row r="4063">
          <cell r="J4063">
            <v>-71.292024999999995</v>
          </cell>
        </row>
        <row r="4064">
          <cell r="J4064">
            <v>-71.105998</v>
          </cell>
        </row>
        <row r="4065">
          <cell r="J4065">
            <v>-70.919962999999996</v>
          </cell>
        </row>
        <row r="4066">
          <cell r="J4066">
            <v>-70.734026999999998</v>
          </cell>
        </row>
        <row r="4067">
          <cell r="J4067">
            <v>-70.548091999999997</v>
          </cell>
        </row>
        <row r="4068">
          <cell r="J4068">
            <v>-70.36205799999999</v>
          </cell>
        </row>
        <row r="4069">
          <cell r="J4069">
            <v>-70.176023999999998</v>
          </cell>
        </row>
        <row r="4070">
          <cell r="J4070">
            <v>-69.989991000000003</v>
          </cell>
        </row>
        <row r="4071">
          <cell r="J4071">
            <v>-69.804059000000009</v>
          </cell>
        </row>
        <row r="4072">
          <cell r="J4072">
            <v>-69.617916000000008</v>
          </cell>
        </row>
        <row r="4073">
          <cell r="J4073">
            <v>-69.43218499999999</v>
          </cell>
        </row>
        <row r="4074">
          <cell r="J4074">
            <v>-69.246054000000001</v>
          </cell>
        </row>
        <row r="4075">
          <cell r="J4075">
            <v>-69.060124000000002</v>
          </cell>
        </row>
        <row r="4076">
          <cell r="J4076">
            <v>-68.873984000000007</v>
          </cell>
        </row>
        <row r="4077">
          <cell r="J4077">
            <v>-68.688053999999994</v>
          </cell>
        </row>
        <row r="4078">
          <cell r="J4078">
            <v>-68.502116000000001</v>
          </cell>
        </row>
        <row r="4079">
          <cell r="J4079">
            <v>-68.316186999999999</v>
          </cell>
        </row>
        <row r="4080">
          <cell r="J4080">
            <v>-68.13015</v>
          </cell>
        </row>
        <row r="4081">
          <cell r="J4081">
            <v>-67.944123000000005</v>
          </cell>
        </row>
        <row r="4082">
          <cell r="J4082">
            <v>-67.758085999999992</v>
          </cell>
        </row>
        <row r="4083">
          <cell r="J4083">
            <v>-67.572159999999997</v>
          </cell>
        </row>
        <row r="4084">
          <cell r="J4084">
            <v>-67.386124999999993</v>
          </cell>
        </row>
        <row r="4085">
          <cell r="J4085">
            <v>-67.200189999999992</v>
          </cell>
        </row>
        <row r="4086">
          <cell r="J4086">
            <v>-67.014156</v>
          </cell>
        </row>
        <row r="4087">
          <cell r="J4087">
            <v>-66.828231999999986</v>
          </cell>
        </row>
        <row r="4088">
          <cell r="J4088">
            <v>-66.639778000000007</v>
          </cell>
        </row>
        <row r="4089">
          <cell r="J4089">
            <v>-66.449595000000002</v>
          </cell>
        </row>
        <row r="4090">
          <cell r="J4090">
            <v>-66.259312000000008</v>
          </cell>
        </row>
        <row r="4091">
          <cell r="J4091">
            <v>-66.069130000000015</v>
          </cell>
        </row>
        <row r="4092">
          <cell r="J4092">
            <v>-65.878838999999999</v>
          </cell>
        </row>
        <row r="4093">
          <cell r="J4093">
            <v>-65.688558</v>
          </cell>
        </row>
        <row r="4094">
          <cell r="J4094">
            <v>-65.498378000000002</v>
          </cell>
        </row>
        <row r="4095">
          <cell r="J4095">
            <v>-65.308188000000001</v>
          </cell>
        </row>
        <row r="4096">
          <cell r="J4096">
            <v>-65.117909000000012</v>
          </cell>
        </row>
        <row r="4097">
          <cell r="J4097">
            <v>-64.927721000000005</v>
          </cell>
        </row>
        <row r="4098">
          <cell r="J4098">
            <v>-64.737443999999996</v>
          </cell>
        </row>
        <row r="4099">
          <cell r="J4099">
            <v>-64.547156999999999</v>
          </cell>
        </row>
        <row r="4100">
          <cell r="J4100">
            <v>-64.356971000000016</v>
          </cell>
        </row>
        <row r="4101">
          <cell r="J4101">
            <v>-64.166795000000008</v>
          </cell>
        </row>
        <row r="4102">
          <cell r="J4102">
            <v>-63.973137000000001</v>
          </cell>
        </row>
        <row r="4103">
          <cell r="J4103">
            <v>-63.779034000000003</v>
          </cell>
        </row>
        <row r="4104">
          <cell r="J4104">
            <v>-63.584941000000001</v>
          </cell>
        </row>
        <row r="4105">
          <cell r="J4105">
            <v>-63.390840000000004</v>
          </cell>
        </row>
        <row r="4106">
          <cell r="J4106">
            <v>-63.196849</v>
          </cell>
        </row>
        <row r="4107">
          <cell r="J4107">
            <v>-63.002749000000009</v>
          </cell>
        </row>
        <row r="4108">
          <cell r="J4108">
            <v>-62.808649999999993</v>
          </cell>
        </row>
        <row r="4109">
          <cell r="J4109">
            <v>-62.614562000000006</v>
          </cell>
        </row>
        <row r="4110">
          <cell r="J4110">
            <v>-62.420463999999996</v>
          </cell>
        </row>
        <row r="4111">
          <cell r="J4111">
            <v>-62.226267000000007</v>
          </cell>
        </row>
        <row r="4112">
          <cell r="J4112">
            <v>-62.031051999999995</v>
          </cell>
        </row>
        <row r="4113">
          <cell r="J4113">
            <v>-61.834470000000003</v>
          </cell>
        </row>
        <row r="4114">
          <cell r="J4114">
            <v>-61.637979000000009</v>
          </cell>
        </row>
        <row r="4115">
          <cell r="J4115">
            <v>-61.441389000000001</v>
          </cell>
        </row>
        <row r="4116">
          <cell r="J4116">
            <v>-61.244799999999998</v>
          </cell>
        </row>
        <row r="4117">
          <cell r="J4117">
            <v>-61.048211999999999</v>
          </cell>
        </row>
        <row r="4118">
          <cell r="J4118">
            <v>-60.851724000000004</v>
          </cell>
        </row>
        <row r="4119">
          <cell r="J4119">
            <v>-60.655037000000007</v>
          </cell>
        </row>
        <row r="4120">
          <cell r="J4120">
            <v>-60.458441000000001</v>
          </cell>
        </row>
        <row r="4121">
          <cell r="J4121">
            <v>-60.261955999999998</v>
          </cell>
        </row>
        <row r="4122">
          <cell r="J4122">
            <v>-60.065370999999999</v>
          </cell>
        </row>
        <row r="4123">
          <cell r="J4123">
            <v>-59.868777999999992</v>
          </cell>
        </row>
        <row r="4124">
          <cell r="J4124">
            <v>-59.672194999999995</v>
          </cell>
        </row>
        <row r="4125">
          <cell r="J4125">
            <v>-59.475513000000007</v>
          </cell>
        </row>
        <row r="4126">
          <cell r="J4126">
            <v>-59.278921999999994</v>
          </cell>
        </row>
        <row r="4127">
          <cell r="J4127">
            <v>-59.082431800000002</v>
          </cell>
        </row>
        <row r="4128">
          <cell r="J4128">
            <v>-58.8859523</v>
          </cell>
        </row>
        <row r="4129">
          <cell r="J4129">
            <v>-58.689363700000001</v>
          </cell>
        </row>
        <row r="4130">
          <cell r="J4130">
            <v>-58.492775900000005</v>
          </cell>
        </row>
        <row r="4131">
          <cell r="J4131">
            <v>-58.296088899999994</v>
          </cell>
        </row>
        <row r="4132">
          <cell r="J4132">
            <v>-58.099572700000003</v>
          </cell>
        </row>
        <row r="4133">
          <cell r="J4133">
            <v>-57.903097299999999</v>
          </cell>
        </row>
        <row r="4134">
          <cell r="J4134">
            <v>-57.706512799999999</v>
          </cell>
        </row>
        <row r="4135">
          <cell r="J4135">
            <v>-57.509929</v>
          </cell>
        </row>
        <row r="4136">
          <cell r="J4136">
            <v>-57.313246100000001</v>
          </cell>
        </row>
        <row r="4137">
          <cell r="J4137">
            <v>-57.116764000000003</v>
          </cell>
        </row>
        <row r="4138">
          <cell r="J4138">
            <v>-56.920172799999996</v>
          </cell>
        </row>
        <row r="4139">
          <cell r="J4139">
            <v>-56.723592320000002</v>
          </cell>
        </row>
        <row r="4140">
          <cell r="J4140">
            <v>-56.527102689999992</v>
          </cell>
        </row>
        <row r="4141">
          <cell r="J4141">
            <v>-56.330291699999997</v>
          </cell>
        </row>
        <row r="4142">
          <cell r="J4142">
            <v>-56.130474800000002</v>
          </cell>
        </row>
        <row r="4143">
          <cell r="J4143">
            <v>-55.925038699999995</v>
          </cell>
        </row>
        <row r="4144">
          <cell r="J4144">
            <v>-55.717224700000003</v>
          </cell>
        </row>
        <row r="4145">
          <cell r="J4145">
            <v>-55.509311400000001</v>
          </cell>
        </row>
        <row r="4146">
          <cell r="J4146">
            <v>-55.301479299999997</v>
          </cell>
        </row>
        <row r="4147">
          <cell r="J4147">
            <v>-55.093558299999991</v>
          </cell>
        </row>
        <row r="4148">
          <cell r="J4148">
            <v>-54.885638300000011</v>
          </cell>
        </row>
        <row r="4149">
          <cell r="J4149">
            <v>-54.677719500000009</v>
          </cell>
        </row>
        <row r="4150">
          <cell r="J4150">
            <v>-54.469892000000002</v>
          </cell>
        </row>
        <row r="4151">
          <cell r="J4151">
            <v>-54.261975</v>
          </cell>
        </row>
        <row r="4152">
          <cell r="J4152">
            <v>-54.05415</v>
          </cell>
        </row>
        <row r="4153">
          <cell r="J4153">
            <v>-53.841317000000004</v>
          </cell>
        </row>
        <row r="4154">
          <cell r="J4154">
            <v>-53.618614000000001</v>
          </cell>
        </row>
        <row r="4155">
          <cell r="J4155">
            <v>-53.396021999999988</v>
          </cell>
        </row>
        <row r="4156">
          <cell r="J4156">
            <v>-53.171066000000003</v>
          </cell>
        </row>
        <row r="4157">
          <cell r="J4157">
            <v>-52.942619000000001</v>
          </cell>
        </row>
        <row r="4158">
          <cell r="J4158">
            <v>-52.714283999999999</v>
          </cell>
        </row>
        <row r="4159">
          <cell r="J4159">
            <v>-52.48603</v>
          </cell>
        </row>
        <row r="4160">
          <cell r="J4160">
            <v>-52.257577000000005</v>
          </cell>
        </row>
        <row r="4161">
          <cell r="J4161">
            <v>-52.029226000000001</v>
          </cell>
        </row>
        <row r="4162">
          <cell r="J4162">
            <v>-51.800867000000004</v>
          </cell>
        </row>
        <row r="4163">
          <cell r="J4163">
            <v>-51.572409000000007</v>
          </cell>
        </row>
        <row r="4164">
          <cell r="J4164">
            <v>-51.344163000000009</v>
          </cell>
        </row>
        <row r="4165">
          <cell r="J4165">
            <v>-51.115798000000005</v>
          </cell>
        </row>
        <row r="4166">
          <cell r="J4166">
            <v>-50.887435000000004</v>
          </cell>
        </row>
        <row r="4167">
          <cell r="J4167">
            <v>-50.658973000000003</v>
          </cell>
        </row>
        <row r="4168">
          <cell r="J4168">
            <v>-50.430713000000004</v>
          </cell>
        </row>
        <row r="4169">
          <cell r="J4169">
            <v>-50.202343999999997</v>
          </cell>
        </row>
        <row r="4170">
          <cell r="J4170">
            <v>-49.973866999999998</v>
          </cell>
        </row>
        <row r="4171">
          <cell r="J4171">
            <v>-49.738948000000008</v>
          </cell>
        </row>
        <row r="4172">
          <cell r="J4172">
            <v>-49.438704000000001</v>
          </cell>
        </row>
        <row r="4173">
          <cell r="J4173">
            <v>-49.138352000000005</v>
          </cell>
        </row>
        <row r="4174">
          <cell r="J4174">
            <v>-48.838091000000006</v>
          </cell>
        </row>
        <row r="4175">
          <cell r="J4175">
            <v>-48.537712999999997</v>
          </cell>
        </row>
        <row r="4176">
          <cell r="J4176">
            <v>-48.237466999999995</v>
          </cell>
        </row>
        <row r="4177">
          <cell r="J4177">
            <v>-47.937182</v>
          </cell>
        </row>
        <row r="4178">
          <cell r="J4178">
            <v>-47.636809000000007</v>
          </cell>
        </row>
        <row r="4179">
          <cell r="J4179">
            <v>-47.336528999999999</v>
          </cell>
        </row>
        <row r="4180">
          <cell r="J4180">
            <v>-47.036160000000002</v>
          </cell>
        </row>
        <row r="4181">
          <cell r="J4181">
            <v>-46.735872999999998</v>
          </cell>
        </row>
        <row r="4182">
          <cell r="J4182">
            <v>-46.435577999999992</v>
          </cell>
        </row>
        <row r="4183">
          <cell r="J4183">
            <v>-46.135294999999999</v>
          </cell>
        </row>
        <row r="4184">
          <cell r="J4184">
            <v>-45.835003999999998</v>
          </cell>
        </row>
        <row r="4185">
          <cell r="J4185">
            <v>-45.534694000000002</v>
          </cell>
        </row>
        <row r="4186">
          <cell r="J4186">
            <v>-45.234386999999998</v>
          </cell>
        </row>
        <row r="4187">
          <cell r="J4187">
            <v>-44.933991999999996</v>
          </cell>
        </row>
        <row r="4188">
          <cell r="J4188">
            <v>-44.633768000000003</v>
          </cell>
        </row>
        <row r="4189">
          <cell r="J4189">
            <v>-44.333456000000005</v>
          </cell>
        </row>
        <row r="4190">
          <cell r="J4190">
            <v>-44.033127</v>
          </cell>
        </row>
        <row r="4191">
          <cell r="J4191">
            <v>-43.732809000000003</v>
          </cell>
        </row>
        <row r="4192">
          <cell r="J4192">
            <v>-43.432580000000002</v>
          </cell>
        </row>
        <row r="4193">
          <cell r="J4193">
            <v>-43.132249999999999</v>
          </cell>
        </row>
        <row r="4194">
          <cell r="J4194">
            <v>-42.831919999999997</v>
          </cell>
        </row>
        <row r="4195">
          <cell r="J4195">
            <v>-42.531680000000001</v>
          </cell>
        </row>
        <row r="4196">
          <cell r="J4196">
            <v>-42.231340000000003</v>
          </cell>
        </row>
        <row r="4197">
          <cell r="J4197">
            <v>-41.931080000000001</v>
          </cell>
        </row>
        <row r="4198">
          <cell r="J4198">
            <v>-41.630740000000003</v>
          </cell>
        </row>
        <row r="4199">
          <cell r="J4199">
            <v>-41.330379999999998</v>
          </cell>
        </row>
        <row r="4200">
          <cell r="J4200">
            <v>-41.030119999999997</v>
          </cell>
        </row>
        <row r="4201">
          <cell r="J4201">
            <v>-40.729770000000009</v>
          </cell>
        </row>
        <row r="4202">
          <cell r="J4202">
            <v>-40.429490000000001</v>
          </cell>
        </row>
        <row r="4203">
          <cell r="J4203">
            <v>-40.12910999999999</v>
          </cell>
        </row>
        <row r="4204">
          <cell r="J4204">
            <v>-39.828859999999999</v>
          </cell>
        </row>
        <row r="4205">
          <cell r="J4205">
            <v>-39.528580000000005</v>
          </cell>
        </row>
        <row r="4206">
          <cell r="J4206">
            <v>-39.228290000000001</v>
          </cell>
        </row>
        <row r="4207">
          <cell r="J4207">
            <v>-38.927900000000008</v>
          </cell>
        </row>
        <row r="4208">
          <cell r="J4208">
            <v>-38.62762</v>
          </cell>
        </row>
        <row r="4209">
          <cell r="J4209">
            <v>-38.327409999999993</v>
          </cell>
        </row>
        <row r="4210">
          <cell r="J4210">
            <v>-38.027029999999996</v>
          </cell>
        </row>
        <row r="4211">
          <cell r="J4211">
            <v>-37.726719999999993</v>
          </cell>
        </row>
        <row r="4212">
          <cell r="J4212">
            <v>-37.42642</v>
          </cell>
        </row>
        <row r="4213">
          <cell r="J4213">
            <v>-37.126110000000004</v>
          </cell>
        </row>
        <row r="4214">
          <cell r="J4214">
            <v>-36.825790000000005</v>
          </cell>
        </row>
        <row r="4215">
          <cell r="J4215">
            <v>-36.525580000000005</v>
          </cell>
        </row>
        <row r="4216">
          <cell r="J4216">
            <v>-36.225149999999999</v>
          </cell>
        </row>
        <row r="4217">
          <cell r="J4217">
            <v>-35.924930000000003</v>
          </cell>
        </row>
        <row r="4218">
          <cell r="J4218">
            <v>-35.624600000000001</v>
          </cell>
        </row>
        <row r="4219">
          <cell r="J4219">
            <v>-35.324370000000002</v>
          </cell>
        </row>
        <row r="4220">
          <cell r="J4220">
            <v>-35.023940000000003</v>
          </cell>
        </row>
        <row r="4221">
          <cell r="J4221">
            <v>-34.723700000000008</v>
          </cell>
        </row>
        <row r="4222">
          <cell r="J4222">
            <v>-34.423339999999996</v>
          </cell>
        </row>
        <row r="4223">
          <cell r="J4223">
            <v>-34.123100000000001</v>
          </cell>
        </row>
        <row r="4224">
          <cell r="J4224">
            <v>-33.822749999999999</v>
          </cell>
        </row>
        <row r="4225">
          <cell r="J4225">
            <v>-33.522499999999994</v>
          </cell>
        </row>
        <row r="4226">
          <cell r="J4226">
            <v>-33.212409999999998</v>
          </cell>
        </row>
        <row r="4227">
          <cell r="J4227">
            <v>-32.894449999999999</v>
          </cell>
        </row>
        <row r="4228">
          <cell r="J4228">
            <v>-32.57649</v>
          </cell>
        </row>
        <row r="4229">
          <cell r="J4229">
            <v>-32.258420000000001</v>
          </cell>
        </row>
        <row r="4230">
          <cell r="J4230">
            <v>-31.940449999999998</v>
          </cell>
        </row>
        <row r="4231">
          <cell r="J4231">
            <v>-31.601680000000002</v>
          </cell>
        </row>
        <row r="4232">
          <cell r="J4232">
            <v>-31.23179</v>
          </cell>
        </row>
        <row r="4233">
          <cell r="J4233">
            <v>-30.862000000000002</v>
          </cell>
        </row>
        <row r="4234">
          <cell r="J4234">
            <v>-30.491140000000001</v>
          </cell>
        </row>
        <row r="4235">
          <cell r="J4235">
            <v>-30.067299999999992</v>
          </cell>
        </row>
        <row r="4236">
          <cell r="J4236">
            <v>-29.643430000000002</v>
          </cell>
        </row>
        <row r="4237">
          <cell r="J4237">
            <v>-29.06549</v>
          </cell>
        </row>
        <row r="4238">
          <cell r="J4238">
            <v>-28.473909999999997</v>
          </cell>
        </row>
        <row r="4239">
          <cell r="J4239">
            <v>-27.882489999999994</v>
          </cell>
        </row>
        <row r="4240">
          <cell r="J4240">
            <v>-27.291010000000004</v>
          </cell>
        </row>
        <row r="4241">
          <cell r="J4241">
            <v>-26.699510000000007</v>
          </cell>
        </row>
        <row r="4242">
          <cell r="J4242">
            <v>-26.10801</v>
          </cell>
        </row>
        <row r="4243">
          <cell r="J4243">
            <v>-25.51652</v>
          </cell>
        </row>
        <row r="4244">
          <cell r="J4244">
            <v>-24.92502</v>
          </cell>
        </row>
        <row r="4245">
          <cell r="J4245">
            <v>-24.333600000000004</v>
          </cell>
        </row>
        <row r="4246">
          <cell r="J4246">
            <v>-23.742070000000002</v>
          </cell>
        </row>
        <row r="4247">
          <cell r="J4247">
            <v>-23.150640000000003</v>
          </cell>
        </row>
        <row r="4248">
          <cell r="J4248">
            <v>-22.559100000000001</v>
          </cell>
        </row>
        <row r="4249">
          <cell r="J4249">
            <v>-21.967640000000003</v>
          </cell>
        </row>
        <row r="4250">
          <cell r="J4250">
            <v>-21.376180000000005</v>
          </cell>
        </row>
        <row r="4251">
          <cell r="J4251">
            <v>-20.78472</v>
          </cell>
        </row>
        <row r="4252">
          <cell r="J4252">
            <v>-20.193249999999999</v>
          </cell>
        </row>
        <row r="4253">
          <cell r="J4253">
            <v>-19.601779999999998</v>
          </cell>
        </row>
        <row r="4254">
          <cell r="J4254">
            <v>-19.010290000000001</v>
          </cell>
        </row>
        <row r="4255">
          <cell r="J4255">
            <v>-18.418800000000001</v>
          </cell>
        </row>
        <row r="4256">
          <cell r="J4256">
            <v>-17.82741</v>
          </cell>
        </row>
        <row r="4257">
          <cell r="J4257">
            <v>-17.235890000000001</v>
          </cell>
        </row>
        <row r="4258">
          <cell r="J4258">
            <v>-16.644469999999995</v>
          </cell>
        </row>
        <row r="4259">
          <cell r="J4259">
            <v>-16.052940000000003</v>
          </cell>
        </row>
        <row r="4260">
          <cell r="J4260">
            <v>-15.461510000000001</v>
          </cell>
        </row>
        <row r="4261">
          <cell r="J4261">
            <v>-14.870060000000002</v>
          </cell>
        </row>
        <row r="4262">
          <cell r="J4262">
            <v>-14.278609999999999</v>
          </cell>
        </row>
        <row r="4263">
          <cell r="J4263">
            <v>-13.687149999999999</v>
          </cell>
        </row>
        <row r="4264">
          <cell r="J4264">
            <v>-13.146069999999998</v>
          </cell>
        </row>
        <row r="4265">
          <cell r="J4265">
            <v>-12.638110000000001</v>
          </cell>
        </row>
        <row r="4266">
          <cell r="J4266">
            <v>-12.130037999999999</v>
          </cell>
        </row>
        <row r="4267">
          <cell r="J4267">
            <v>-11.621971</v>
          </cell>
        </row>
        <row r="4268">
          <cell r="J4268">
            <v>-11.113895000000001</v>
          </cell>
        </row>
        <row r="4269">
          <cell r="J4269">
            <v>-10.605932000000003</v>
          </cell>
        </row>
        <row r="4270">
          <cell r="J4270">
            <v>-10.221823999999998</v>
          </cell>
        </row>
        <row r="4271">
          <cell r="J4271">
            <v>-9.8575060000000008</v>
          </cell>
        </row>
        <row r="4272">
          <cell r="J4272">
            <v>-9.4932149999999993</v>
          </cell>
        </row>
        <row r="4273">
          <cell r="J4273">
            <v>-9.128893999999999</v>
          </cell>
        </row>
        <row r="4274">
          <cell r="J4274">
            <v>-8.7645710000000001</v>
          </cell>
        </row>
        <row r="4275">
          <cell r="J4275">
            <v>-8.4002599999999994</v>
          </cell>
        </row>
        <row r="4276">
          <cell r="J4276">
            <v>-8.035933</v>
          </cell>
        </row>
        <row r="4277">
          <cell r="J4277">
            <v>-7.6716199000000014</v>
          </cell>
        </row>
        <row r="4278">
          <cell r="J4278">
            <v>-7.3072992900000013</v>
          </cell>
        </row>
        <row r="4279">
          <cell r="J4279">
            <v>-6.9430723999999993</v>
          </cell>
        </row>
        <row r="4280">
          <cell r="J4280">
            <v>-6.5787380000000004</v>
          </cell>
        </row>
        <row r="4281">
          <cell r="J4281">
            <v>-6.2144180000000002</v>
          </cell>
        </row>
        <row r="4282">
          <cell r="J4282">
            <v>-5.8500810000000003</v>
          </cell>
        </row>
        <row r="4283">
          <cell r="J4283">
            <v>-5.4858459999999996</v>
          </cell>
        </row>
        <row r="4284">
          <cell r="J4284">
            <v>-5.1327979999999984</v>
          </cell>
        </row>
        <row r="4285">
          <cell r="J4285">
            <v>-4.7850665000000001</v>
          </cell>
        </row>
        <row r="4286">
          <cell r="J4286">
            <v>-4.4373198999999985</v>
          </cell>
        </row>
        <row r="4287">
          <cell r="J4287">
            <v>-4.100155700000002</v>
          </cell>
        </row>
        <row r="4288">
          <cell r="J4288">
            <v>-3.788659</v>
          </cell>
        </row>
        <row r="4289">
          <cell r="J4289">
            <v>-3.4772790000000011</v>
          </cell>
        </row>
        <row r="4290">
          <cell r="J4290">
            <v>-3.1657830000000011</v>
          </cell>
        </row>
        <row r="4291">
          <cell r="J4291">
            <v>-2.8586119999999999</v>
          </cell>
        </row>
        <row r="4292">
          <cell r="J4292">
            <v>-2.5608639999999969</v>
          </cell>
        </row>
        <row r="4293">
          <cell r="J4293">
            <v>-2.2731589999999979</v>
          </cell>
        </row>
        <row r="4294">
          <cell r="J4294">
            <v>-1.9854340000000015</v>
          </cell>
        </row>
        <row r="4295">
          <cell r="J4295">
            <v>-1.6977179999999983</v>
          </cell>
        </row>
        <row r="4296">
          <cell r="J4296">
            <v>-1.4099800000000027</v>
          </cell>
        </row>
        <row r="4297">
          <cell r="J4297">
            <v>-1.1222599999999998</v>
          </cell>
        </row>
        <row r="4298">
          <cell r="J4298">
            <v>-0.83462800000000126</v>
          </cell>
        </row>
        <row r="4299">
          <cell r="J4299">
            <v>-0.5469040000000005</v>
          </cell>
        </row>
        <row r="4300">
          <cell r="J4300">
            <v>-0.25918799999999909</v>
          </cell>
        </row>
        <row r="4301">
          <cell r="J4301">
            <v>2.8540000000000454E-2</v>
          </cell>
        </row>
      </sheetData>
      <sheetData sheetId="1">
        <row r="4">
          <cell r="I4">
            <v>2.0689300000000001E-4</v>
          </cell>
        </row>
        <row r="5">
          <cell r="I5">
            <v>2.4689299999999998E-4</v>
          </cell>
        </row>
        <row r="6">
          <cell r="I6">
            <v>2.8689299999999998E-4</v>
          </cell>
        </row>
        <row r="7">
          <cell r="I7">
            <v>3.2689299999999998E-4</v>
          </cell>
        </row>
        <row r="8">
          <cell r="I8">
            <v>3.6689300000000003E-4</v>
          </cell>
        </row>
        <row r="9">
          <cell r="I9">
            <v>4.0689300000000002E-4</v>
          </cell>
        </row>
        <row r="10">
          <cell r="I10">
            <v>4.4689300000000002E-4</v>
          </cell>
        </row>
        <row r="11">
          <cell r="I11">
            <v>4.8689300000000002E-4</v>
          </cell>
        </row>
        <row r="12">
          <cell r="I12">
            <v>5.2689299999999996E-4</v>
          </cell>
        </row>
        <row r="13">
          <cell r="I13">
            <v>5.6689299999999995E-4</v>
          </cell>
        </row>
        <row r="14">
          <cell r="I14">
            <v>6.0689299999999995E-4</v>
          </cell>
        </row>
        <row r="15">
          <cell r="I15">
            <v>6.4689299999999995E-4</v>
          </cell>
        </row>
        <row r="16">
          <cell r="I16">
            <v>6.8689300000000005E-4</v>
          </cell>
        </row>
        <row r="17">
          <cell r="I17">
            <v>7.2689300000000005E-4</v>
          </cell>
        </row>
        <row r="18">
          <cell r="I18">
            <v>7.6689300000000005E-4</v>
          </cell>
        </row>
        <row r="19">
          <cell r="I19">
            <v>8.0689300000000004E-4</v>
          </cell>
        </row>
        <row r="20">
          <cell r="I20">
            <v>8.4689300000000004E-4</v>
          </cell>
        </row>
        <row r="21">
          <cell r="I21">
            <v>8.8689300000000003E-4</v>
          </cell>
        </row>
        <row r="22">
          <cell r="I22">
            <v>9.2689300000000003E-4</v>
          </cell>
        </row>
        <row r="23">
          <cell r="I23">
            <v>9.6689300000000003E-4</v>
          </cell>
        </row>
        <row r="24">
          <cell r="I24">
            <v>1.0068900000000001E-3</v>
          </cell>
        </row>
        <row r="25">
          <cell r="I25">
            <v>1.04689E-3</v>
          </cell>
        </row>
        <row r="26">
          <cell r="I26">
            <v>1.0868900000000001E-3</v>
          </cell>
        </row>
        <row r="27">
          <cell r="I27">
            <v>1.12689E-3</v>
          </cell>
        </row>
        <row r="28">
          <cell r="I28">
            <v>1.1668900000000001E-3</v>
          </cell>
        </row>
        <row r="29">
          <cell r="I29">
            <v>1.20689E-3</v>
          </cell>
        </row>
        <row r="30">
          <cell r="I30">
            <v>1.2468900000000001E-3</v>
          </cell>
        </row>
        <row r="31">
          <cell r="I31">
            <v>1.28689E-3</v>
          </cell>
        </row>
        <row r="32">
          <cell r="I32">
            <v>1.3268900000000001E-3</v>
          </cell>
        </row>
        <row r="33">
          <cell r="I33">
            <v>1.3668899999999999E-3</v>
          </cell>
        </row>
        <row r="34">
          <cell r="I34">
            <v>1.4068900000000001E-3</v>
          </cell>
        </row>
        <row r="35">
          <cell r="I35">
            <v>1.4468899999999999E-3</v>
          </cell>
        </row>
        <row r="36">
          <cell r="I36">
            <v>1.48689E-3</v>
          </cell>
        </row>
        <row r="37">
          <cell r="I37">
            <v>1.5268899999999999E-3</v>
          </cell>
        </row>
        <row r="38">
          <cell r="I38">
            <v>1.56689E-3</v>
          </cell>
        </row>
        <row r="39">
          <cell r="I39">
            <v>1.6068899999999999E-3</v>
          </cell>
        </row>
        <row r="40">
          <cell r="I40">
            <v>1.64689E-3</v>
          </cell>
        </row>
        <row r="41">
          <cell r="I41">
            <v>1.6868899999999999E-3</v>
          </cell>
        </row>
        <row r="42">
          <cell r="I42">
            <v>1.72689E-3</v>
          </cell>
        </row>
        <row r="43">
          <cell r="I43">
            <v>1.7668899999999999E-3</v>
          </cell>
        </row>
        <row r="44">
          <cell r="I44">
            <v>1.80689E-3</v>
          </cell>
        </row>
        <row r="45">
          <cell r="I45">
            <v>1.8468899999999999E-3</v>
          </cell>
        </row>
        <row r="46">
          <cell r="I46">
            <v>1.88689E-3</v>
          </cell>
        </row>
        <row r="47">
          <cell r="I47">
            <v>1.9268899999999999E-3</v>
          </cell>
        </row>
        <row r="48">
          <cell r="I48">
            <v>1.9668899999999998E-3</v>
          </cell>
        </row>
        <row r="49">
          <cell r="I49">
            <v>2.0068899999999999E-3</v>
          </cell>
        </row>
        <row r="50">
          <cell r="I50">
            <v>2.04689E-3</v>
          </cell>
        </row>
        <row r="51">
          <cell r="I51">
            <v>2.0868900000000001E-3</v>
          </cell>
        </row>
        <row r="52">
          <cell r="I52">
            <v>2.1268900000000002E-3</v>
          </cell>
        </row>
        <row r="53">
          <cell r="I53">
            <v>2.1668899999999999E-3</v>
          </cell>
        </row>
        <row r="54">
          <cell r="I54">
            <v>2.20689E-3</v>
          </cell>
        </row>
        <row r="55">
          <cell r="I55">
            <v>2.2468900000000001E-3</v>
          </cell>
        </row>
        <row r="56">
          <cell r="I56">
            <v>2.2868900000000002E-3</v>
          </cell>
        </row>
        <row r="57">
          <cell r="I57">
            <v>2.3268899999999999E-3</v>
          </cell>
        </row>
        <row r="58">
          <cell r="I58">
            <v>2.36689E-3</v>
          </cell>
        </row>
        <row r="59">
          <cell r="I59">
            <v>2.4068900000000001E-3</v>
          </cell>
        </row>
        <row r="60">
          <cell r="I60">
            <v>2.4468900000000002E-3</v>
          </cell>
        </row>
        <row r="61">
          <cell r="I61">
            <v>2.4868899999999998E-3</v>
          </cell>
        </row>
        <row r="62">
          <cell r="I62">
            <v>2.52689E-3</v>
          </cell>
        </row>
        <row r="63">
          <cell r="I63">
            <v>2.5668900000000001E-3</v>
          </cell>
        </row>
        <row r="64">
          <cell r="I64">
            <v>2.6068900000000002E-3</v>
          </cell>
        </row>
        <row r="65">
          <cell r="I65">
            <v>2.6468899999999998E-3</v>
          </cell>
        </row>
        <row r="66">
          <cell r="I66">
            <v>2.6868899999999999E-3</v>
          </cell>
        </row>
        <row r="67">
          <cell r="I67">
            <v>2.72689E-3</v>
          </cell>
        </row>
        <row r="68">
          <cell r="I68">
            <v>2.7668900000000001E-3</v>
          </cell>
        </row>
        <row r="69">
          <cell r="I69">
            <v>2.8068899999999998E-3</v>
          </cell>
        </row>
        <row r="70">
          <cell r="I70">
            <v>2.8468899999999999E-3</v>
          </cell>
        </row>
        <row r="71">
          <cell r="I71">
            <v>2.88689E-3</v>
          </cell>
        </row>
        <row r="72">
          <cell r="I72">
            <v>2.9268900000000001E-3</v>
          </cell>
        </row>
        <row r="73">
          <cell r="I73">
            <v>2.9668899999999998E-3</v>
          </cell>
        </row>
        <row r="74">
          <cell r="I74">
            <v>3.0068899999999999E-3</v>
          </cell>
        </row>
        <row r="75">
          <cell r="I75">
            <v>3.04689E-3</v>
          </cell>
        </row>
        <row r="76">
          <cell r="I76">
            <v>3.0868900000000001E-3</v>
          </cell>
        </row>
        <row r="77">
          <cell r="I77">
            <v>3.1268899999999998E-3</v>
          </cell>
        </row>
        <row r="78">
          <cell r="I78">
            <v>3.1668899999999999E-3</v>
          </cell>
        </row>
        <row r="79">
          <cell r="I79">
            <v>3.20689E-3</v>
          </cell>
        </row>
        <row r="80">
          <cell r="I80">
            <v>3.2468900000000001E-3</v>
          </cell>
        </row>
        <row r="81">
          <cell r="I81">
            <v>3.2868900000000002E-3</v>
          </cell>
        </row>
        <row r="82">
          <cell r="I82">
            <v>3.3268899999999999E-3</v>
          </cell>
        </row>
        <row r="83">
          <cell r="I83">
            <v>3.36689E-3</v>
          </cell>
        </row>
        <row r="84">
          <cell r="I84">
            <v>3.4068900000000001E-3</v>
          </cell>
        </row>
        <row r="85">
          <cell r="I85">
            <v>3.4468900000000002E-3</v>
          </cell>
        </row>
        <row r="86">
          <cell r="I86">
            <v>3.4868899999999999E-3</v>
          </cell>
        </row>
        <row r="87">
          <cell r="I87">
            <v>3.52689E-3</v>
          </cell>
        </row>
        <row r="88">
          <cell r="I88">
            <v>3.5668900000000001E-3</v>
          </cell>
        </row>
        <row r="89">
          <cell r="I89">
            <v>3.6068900000000002E-3</v>
          </cell>
        </row>
        <row r="90">
          <cell r="I90">
            <v>3.6468899999999999E-3</v>
          </cell>
        </row>
        <row r="91">
          <cell r="I91">
            <v>3.68689E-3</v>
          </cell>
        </row>
        <row r="92">
          <cell r="I92">
            <v>3.7268900000000001E-3</v>
          </cell>
        </row>
        <row r="93">
          <cell r="I93">
            <v>3.7668900000000002E-3</v>
          </cell>
        </row>
        <row r="94">
          <cell r="I94">
            <v>3.8068899999999998E-3</v>
          </cell>
        </row>
        <row r="95">
          <cell r="I95">
            <v>3.8468899999999999E-3</v>
          </cell>
        </row>
        <row r="96">
          <cell r="I96">
            <v>3.88689E-3</v>
          </cell>
        </row>
        <row r="97">
          <cell r="I97">
            <v>3.9268899999999997E-3</v>
          </cell>
        </row>
        <row r="98">
          <cell r="I98">
            <v>3.9668899999999998E-3</v>
          </cell>
        </row>
        <row r="99">
          <cell r="I99">
            <v>4.0068899999999999E-3</v>
          </cell>
        </row>
        <row r="100">
          <cell r="I100">
            <v>4.04689E-3</v>
          </cell>
        </row>
        <row r="101">
          <cell r="I101">
            <v>4.0868900000000001E-3</v>
          </cell>
        </row>
        <row r="102">
          <cell r="I102">
            <v>4.1268900000000002E-3</v>
          </cell>
        </row>
        <row r="103">
          <cell r="I103">
            <v>4.1668900000000004E-3</v>
          </cell>
        </row>
        <row r="104">
          <cell r="I104">
            <v>4.2068899999999996E-3</v>
          </cell>
        </row>
        <row r="105">
          <cell r="I105">
            <v>4.2468899999999997E-3</v>
          </cell>
        </row>
        <row r="106">
          <cell r="I106">
            <v>4.2868899999999998E-3</v>
          </cell>
        </row>
        <row r="107">
          <cell r="I107">
            <v>4.3268899999999999E-3</v>
          </cell>
        </row>
        <row r="108">
          <cell r="I108">
            <v>4.36689E-3</v>
          </cell>
        </row>
        <row r="109">
          <cell r="I109">
            <v>4.4068900000000001E-3</v>
          </cell>
        </row>
        <row r="110">
          <cell r="I110">
            <v>4.4468900000000002E-3</v>
          </cell>
        </row>
        <row r="111">
          <cell r="I111">
            <v>4.4868900000000003E-3</v>
          </cell>
        </row>
        <row r="112">
          <cell r="I112">
            <v>4.5268900000000004E-3</v>
          </cell>
        </row>
        <row r="113">
          <cell r="I113">
            <v>4.5668899999999997E-3</v>
          </cell>
        </row>
        <row r="114">
          <cell r="I114">
            <v>4.6068899999999998E-3</v>
          </cell>
        </row>
        <row r="115">
          <cell r="I115">
            <v>4.6468899999999999E-3</v>
          </cell>
        </row>
        <row r="116">
          <cell r="I116">
            <v>4.68689E-3</v>
          </cell>
        </row>
        <row r="117">
          <cell r="I117">
            <v>4.7268900000000001E-3</v>
          </cell>
        </row>
        <row r="118">
          <cell r="I118">
            <v>4.7668900000000002E-3</v>
          </cell>
        </row>
        <row r="119">
          <cell r="I119">
            <v>4.8068900000000003E-3</v>
          </cell>
        </row>
        <row r="120">
          <cell r="I120">
            <v>4.8468900000000004E-3</v>
          </cell>
        </row>
        <row r="121">
          <cell r="I121">
            <v>4.8868899999999996E-3</v>
          </cell>
        </row>
        <row r="122">
          <cell r="I122">
            <v>4.9268899999999997E-3</v>
          </cell>
        </row>
        <row r="123">
          <cell r="I123">
            <v>4.9668899999999998E-3</v>
          </cell>
        </row>
        <row r="124">
          <cell r="I124">
            <v>5.00689E-3</v>
          </cell>
        </row>
        <row r="125">
          <cell r="I125">
            <v>5.0468900000000001E-3</v>
          </cell>
        </row>
        <row r="126">
          <cell r="I126">
            <v>5.0868900000000002E-3</v>
          </cell>
        </row>
        <row r="127">
          <cell r="I127">
            <v>5.1268900000000003E-3</v>
          </cell>
        </row>
        <row r="128">
          <cell r="I128">
            <v>5.1668900000000004E-3</v>
          </cell>
        </row>
        <row r="129">
          <cell r="I129">
            <v>5.2068899999999996E-3</v>
          </cell>
        </row>
        <row r="130">
          <cell r="I130">
            <v>5.2468899999999997E-3</v>
          </cell>
        </row>
        <row r="131">
          <cell r="I131">
            <v>5.2868899999999998E-3</v>
          </cell>
        </row>
        <row r="132">
          <cell r="I132">
            <v>5.3268899999999999E-3</v>
          </cell>
        </row>
        <row r="133">
          <cell r="I133">
            <v>5.36689E-3</v>
          </cell>
        </row>
        <row r="134">
          <cell r="I134">
            <v>5.4068900000000001E-3</v>
          </cell>
        </row>
        <row r="135">
          <cell r="I135">
            <v>5.4468900000000002E-3</v>
          </cell>
        </row>
        <row r="136">
          <cell r="I136">
            <v>5.4868900000000003E-3</v>
          </cell>
        </row>
        <row r="137">
          <cell r="I137">
            <v>5.5268899999999996E-3</v>
          </cell>
        </row>
        <row r="138">
          <cell r="I138">
            <v>5.5668899999999997E-3</v>
          </cell>
        </row>
        <row r="139">
          <cell r="I139">
            <v>5.6068899999999998E-3</v>
          </cell>
        </row>
        <row r="140">
          <cell r="I140">
            <v>5.6468899999999999E-3</v>
          </cell>
        </row>
        <row r="141">
          <cell r="I141">
            <v>5.68689E-3</v>
          </cell>
        </row>
        <row r="142">
          <cell r="I142">
            <v>5.7268900000000001E-3</v>
          </cell>
        </row>
        <row r="143">
          <cell r="I143">
            <v>5.7668900000000002E-3</v>
          </cell>
        </row>
        <row r="144">
          <cell r="I144">
            <v>5.8068900000000003E-3</v>
          </cell>
        </row>
        <row r="145">
          <cell r="I145">
            <v>5.8468900000000004E-3</v>
          </cell>
        </row>
        <row r="146">
          <cell r="I146">
            <v>5.8868899999999997E-3</v>
          </cell>
        </row>
        <row r="147">
          <cell r="I147">
            <v>5.9268899999999998E-3</v>
          </cell>
        </row>
        <row r="148">
          <cell r="I148">
            <v>5.9668899999999999E-3</v>
          </cell>
        </row>
        <row r="149">
          <cell r="I149">
            <v>6.00689E-3</v>
          </cell>
        </row>
        <row r="150">
          <cell r="I150">
            <v>6.0468900000000001E-3</v>
          </cell>
        </row>
        <row r="151">
          <cell r="I151">
            <v>6.0868900000000002E-3</v>
          </cell>
        </row>
        <row r="152">
          <cell r="I152">
            <v>6.1268900000000003E-3</v>
          </cell>
        </row>
        <row r="153">
          <cell r="I153">
            <v>6.1668900000000004E-3</v>
          </cell>
        </row>
        <row r="154">
          <cell r="I154">
            <v>6.2068899999999996E-3</v>
          </cell>
        </row>
        <row r="155">
          <cell r="I155">
            <v>6.2468899999999997E-3</v>
          </cell>
        </row>
        <row r="156">
          <cell r="I156">
            <v>6.2868899999999998E-3</v>
          </cell>
        </row>
        <row r="157">
          <cell r="I157">
            <v>6.3268899999999999E-3</v>
          </cell>
        </row>
        <row r="158">
          <cell r="I158">
            <v>6.36689E-3</v>
          </cell>
        </row>
        <row r="159">
          <cell r="I159">
            <v>6.4068900000000002E-3</v>
          </cell>
        </row>
        <row r="160">
          <cell r="I160">
            <v>6.4468900000000003E-3</v>
          </cell>
        </row>
        <row r="161">
          <cell r="I161">
            <v>6.4868900000000004E-3</v>
          </cell>
        </row>
        <row r="162">
          <cell r="I162">
            <v>6.5268899999999996E-3</v>
          </cell>
        </row>
        <row r="163">
          <cell r="I163">
            <v>6.5668899999999997E-3</v>
          </cell>
        </row>
        <row r="164">
          <cell r="I164">
            <v>6.6068899999999998E-3</v>
          </cell>
        </row>
        <row r="165">
          <cell r="I165">
            <v>6.6468899999999999E-3</v>
          </cell>
        </row>
        <row r="166">
          <cell r="I166">
            <v>6.68689E-3</v>
          </cell>
        </row>
        <row r="167">
          <cell r="I167">
            <v>6.7268900000000001E-3</v>
          </cell>
        </row>
        <row r="168">
          <cell r="I168">
            <v>6.7668900000000002E-3</v>
          </cell>
        </row>
        <row r="169">
          <cell r="I169">
            <v>6.8068900000000003E-3</v>
          </cell>
        </row>
        <row r="170">
          <cell r="I170">
            <v>6.8468899999999996E-3</v>
          </cell>
        </row>
        <row r="171">
          <cell r="I171">
            <v>6.8868899999999997E-3</v>
          </cell>
        </row>
        <row r="172">
          <cell r="I172">
            <v>6.9268899999999998E-3</v>
          </cell>
        </row>
        <row r="173">
          <cell r="I173">
            <v>6.9668899999999999E-3</v>
          </cell>
        </row>
        <row r="174">
          <cell r="I174">
            <v>7.00689E-3</v>
          </cell>
        </row>
        <row r="175">
          <cell r="I175">
            <v>7.0468900000000001E-3</v>
          </cell>
        </row>
        <row r="176">
          <cell r="I176">
            <v>7.0868900000000002E-3</v>
          </cell>
        </row>
        <row r="177">
          <cell r="I177">
            <v>7.1268900000000003E-3</v>
          </cell>
        </row>
        <row r="178">
          <cell r="I178">
            <v>7.1668900000000004E-3</v>
          </cell>
        </row>
        <row r="179">
          <cell r="I179">
            <v>7.2068899999999997E-3</v>
          </cell>
        </row>
        <row r="180">
          <cell r="I180">
            <v>7.2468899999999998E-3</v>
          </cell>
        </row>
        <row r="181">
          <cell r="I181">
            <v>7.2868899999999999E-3</v>
          </cell>
        </row>
        <row r="182">
          <cell r="I182">
            <v>7.32689E-3</v>
          </cell>
        </row>
        <row r="183">
          <cell r="I183">
            <v>7.3668900000000001E-3</v>
          </cell>
        </row>
        <row r="184">
          <cell r="I184">
            <v>7.4068900000000002E-3</v>
          </cell>
        </row>
        <row r="185">
          <cell r="I185">
            <v>7.4468900000000003E-3</v>
          </cell>
        </row>
        <row r="186">
          <cell r="I186">
            <v>7.4868900000000004E-3</v>
          </cell>
        </row>
        <row r="187">
          <cell r="I187">
            <v>7.5268899999999996E-3</v>
          </cell>
        </row>
        <row r="188">
          <cell r="I188">
            <v>7.5668899999999997E-3</v>
          </cell>
        </row>
        <row r="189">
          <cell r="I189">
            <v>7.6068899999999998E-3</v>
          </cell>
        </row>
        <row r="190">
          <cell r="I190">
            <v>7.6468899999999999E-3</v>
          </cell>
        </row>
        <row r="191">
          <cell r="I191">
            <v>7.68689E-3</v>
          </cell>
        </row>
        <row r="192">
          <cell r="I192">
            <v>7.7268900000000001E-3</v>
          </cell>
        </row>
        <row r="193">
          <cell r="I193">
            <v>7.7668900000000003E-3</v>
          </cell>
        </row>
        <row r="194">
          <cell r="I194">
            <v>7.8068900000000004E-3</v>
          </cell>
        </row>
        <row r="195">
          <cell r="I195">
            <v>7.8468900000000005E-3</v>
          </cell>
        </row>
        <row r="196">
          <cell r="I196">
            <v>7.8868900000000006E-3</v>
          </cell>
        </row>
        <row r="197">
          <cell r="I197">
            <v>7.9268900000000007E-3</v>
          </cell>
        </row>
        <row r="198">
          <cell r="I198">
            <v>7.9668900000000008E-3</v>
          </cell>
        </row>
        <row r="199">
          <cell r="I199">
            <v>8.0068899999999991E-3</v>
          </cell>
        </row>
        <row r="200">
          <cell r="I200">
            <v>8.0468899999999993E-3</v>
          </cell>
        </row>
        <row r="201">
          <cell r="I201">
            <v>8.0868899999999994E-3</v>
          </cell>
        </row>
        <row r="202">
          <cell r="I202">
            <v>8.1268899999999995E-3</v>
          </cell>
        </row>
        <row r="203">
          <cell r="I203">
            <v>8.1668899999999996E-3</v>
          </cell>
        </row>
        <row r="204">
          <cell r="I204">
            <v>8.2068899999999997E-3</v>
          </cell>
        </row>
        <row r="205">
          <cell r="I205">
            <v>8.2468899999999998E-3</v>
          </cell>
        </row>
        <row r="206">
          <cell r="I206">
            <v>8.2868899999999999E-3</v>
          </cell>
        </row>
        <row r="207">
          <cell r="I207">
            <v>8.32689E-3</v>
          </cell>
        </row>
        <row r="208">
          <cell r="I208">
            <v>8.3668900000000001E-3</v>
          </cell>
        </row>
        <row r="209">
          <cell r="I209">
            <v>8.4068900000000002E-3</v>
          </cell>
        </row>
        <row r="210">
          <cell r="I210">
            <v>8.4468900000000003E-3</v>
          </cell>
        </row>
        <row r="211">
          <cell r="I211">
            <v>8.4868900000000004E-3</v>
          </cell>
        </row>
        <row r="212">
          <cell r="I212">
            <v>8.5268900000000005E-3</v>
          </cell>
        </row>
        <row r="213">
          <cell r="I213">
            <v>8.5668900000000006E-3</v>
          </cell>
        </row>
        <row r="214">
          <cell r="I214">
            <v>8.6068900000000007E-3</v>
          </cell>
        </row>
        <row r="215">
          <cell r="I215">
            <v>8.6468900000000008E-3</v>
          </cell>
        </row>
        <row r="216">
          <cell r="I216">
            <v>8.6868899999999992E-3</v>
          </cell>
        </row>
        <row r="217">
          <cell r="I217">
            <v>8.7268899999999993E-3</v>
          </cell>
        </row>
        <row r="218">
          <cell r="I218">
            <v>8.7668899999999994E-3</v>
          </cell>
        </row>
        <row r="219">
          <cell r="I219">
            <v>8.8068899999999995E-3</v>
          </cell>
        </row>
        <row r="220">
          <cell r="I220">
            <v>8.8468899999999996E-3</v>
          </cell>
        </row>
        <row r="221">
          <cell r="I221">
            <v>8.8868899999999997E-3</v>
          </cell>
        </row>
        <row r="222">
          <cell r="I222">
            <v>8.9268899999999998E-3</v>
          </cell>
        </row>
        <row r="223">
          <cell r="I223">
            <v>8.9668899999999999E-3</v>
          </cell>
        </row>
        <row r="224">
          <cell r="I224">
            <v>9.00689E-3</v>
          </cell>
        </row>
        <row r="225">
          <cell r="I225">
            <v>9.0468900000000001E-3</v>
          </cell>
        </row>
        <row r="226">
          <cell r="I226">
            <v>9.0868900000000002E-3</v>
          </cell>
        </row>
        <row r="227">
          <cell r="I227">
            <v>9.1268900000000003E-3</v>
          </cell>
        </row>
        <row r="228">
          <cell r="I228">
            <v>9.1668900000000005E-3</v>
          </cell>
        </row>
        <row r="229">
          <cell r="I229">
            <v>9.2068900000000006E-3</v>
          </cell>
        </row>
        <row r="230">
          <cell r="I230">
            <v>9.2468900000000007E-3</v>
          </cell>
        </row>
        <row r="231">
          <cell r="I231">
            <v>9.2868900000000008E-3</v>
          </cell>
        </row>
        <row r="232">
          <cell r="I232">
            <v>9.3268899999999991E-3</v>
          </cell>
        </row>
        <row r="233">
          <cell r="I233">
            <v>9.3668899999999992E-3</v>
          </cell>
        </row>
        <row r="234">
          <cell r="I234">
            <v>9.4068899999999993E-3</v>
          </cell>
        </row>
        <row r="235">
          <cell r="I235">
            <v>9.4468899999999995E-3</v>
          </cell>
        </row>
        <row r="236">
          <cell r="I236">
            <v>9.4868899999999996E-3</v>
          </cell>
        </row>
        <row r="237">
          <cell r="I237">
            <v>9.5268899999999997E-3</v>
          </cell>
        </row>
        <row r="238">
          <cell r="I238">
            <v>9.5668899999999998E-3</v>
          </cell>
        </row>
        <row r="239">
          <cell r="I239">
            <v>9.6068899999999999E-3</v>
          </cell>
        </row>
        <row r="240">
          <cell r="I240">
            <v>9.64689E-3</v>
          </cell>
        </row>
        <row r="241">
          <cell r="I241">
            <v>9.6868900000000001E-3</v>
          </cell>
        </row>
        <row r="242">
          <cell r="I242">
            <v>9.7268900000000002E-3</v>
          </cell>
        </row>
        <row r="243">
          <cell r="I243">
            <v>9.7668900000000003E-3</v>
          </cell>
        </row>
        <row r="244">
          <cell r="I244">
            <v>9.8068900000000004E-3</v>
          </cell>
        </row>
        <row r="245">
          <cell r="I245">
            <v>9.8468900000000005E-3</v>
          </cell>
        </row>
        <row r="246">
          <cell r="I246">
            <v>9.8868900000000006E-3</v>
          </cell>
        </row>
        <row r="247">
          <cell r="I247">
            <v>9.9268900000000007E-3</v>
          </cell>
        </row>
        <row r="248">
          <cell r="I248">
            <v>9.9668900000000008E-3</v>
          </cell>
        </row>
        <row r="249">
          <cell r="I249">
            <v>1.0006900000000001E-2</v>
          </cell>
        </row>
        <row r="250">
          <cell r="I250">
            <v>1.0046899999999999E-2</v>
          </cell>
        </row>
        <row r="251">
          <cell r="I251">
            <v>1.0086899999999999E-2</v>
          </cell>
        </row>
        <row r="252">
          <cell r="I252">
            <v>1.0126899999999999E-2</v>
          </cell>
        </row>
        <row r="253">
          <cell r="I253">
            <v>1.01669E-2</v>
          </cell>
        </row>
        <row r="254">
          <cell r="I254">
            <v>1.02069E-2</v>
          </cell>
        </row>
        <row r="255">
          <cell r="I255">
            <v>1.02469E-2</v>
          </cell>
        </row>
        <row r="256">
          <cell r="I256">
            <v>1.02869E-2</v>
          </cell>
        </row>
        <row r="257">
          <cell r="I257">
            <v>1.03269E-2</v>
          </cell>
        </row>
        <row r="258">
          <cell r="I258">
            <v>1.03669E-2</v>
          </cell>
        </row>
        <row r="259">
          <cell r="I259">
            <v>1.04069E-2</v>
          </cell>
        </row>
        <row r="260">
          <cell r="I260">
            <v>1.04469E-2</v>
          </cell>
        </row>
        <row r="261">
          <cell r="I261">
            <v>1.04869E-2</v>
          </cell>
        </row>
        <row r="262">
          <cell r="I262">
            <v>1.05269E-2</v>
          </cell>
        </row>
        <row r="263">
          <cell r="I263">
            <v>1.0566900000000001E-2</v>
          </cell>
        </row>
        <row r="264">
          <cell r="I264">
            <v>1.0606900000000001E-2</v>
          </cell>
        </row>
        <row r="265">
          <cell r="I265">
            <v>1.0646900000000001E-2</v>
          </cell>
        </row>
        <row r="266">
          <cell r="I266">
            <v>1.0686899999999999E-2</v>
          </cell>
        </row>
        <row r="267">
          <cell r="I267">
            <v>1.0726899999999999E-2</v>
          </cell>
        </row>
        <row r="268">
          <cell r="I268">
            <v>1.0766899999999999E-2</v>
          </cell>
        </row>
        <row r="269">
          <cell r="I269">
            <v>1.0806899999999999E-2</v>
          </cell>
        </row>
        <row r="270">
          <cell r="I270">
            <v>1.08469E-2</v>
          </cell>
        </row>
        <row r="271">
          <cell r="I271">
            <v>1.08869E-2</v>
          </cell>
        </row>
        <row r="272">
          <cell r="I272">
            <v>1.09269E-2</v>
          </cell>
        </row>
        <row r="273">
          <cell r="I273">
            <v>1.09669E-2</v>
          </cell>
        </row>
        <row r="274">
          <cell r="I274">
            <v>1.10069E-2</v>
          </cell>
        </row>
        <row r="275">
          <cell r="I275">
            <v>1.10469E-2</v>
          </cell>
        </row>
        <row r="276">
          <cell r="I276">
            <v>1.10869E-2</v>
          </cell>
        </row>
        <row r="277">
          <cell r="I277">
            <v>1.11269E-2</v>
          </cell>
        </row>
        <row r="278">
          <cell r="I278">
            <v>1.11669E-2</v>
          </cell>
        </row>
        <row r="279">
          <cell r="I279">
            <v>1.1206900000000001E-2</v>
          </cell>
        </row>
        <row r="280">
          <cell r="I280">
            <v>1.1246900000000001E-2</v>
          </cell>
        </row>
        <row r="281">
          <cell r="I281">
            <v>1.1286900000000001E-2</v>
          </cell>
        </row>
        <row r="282">
          <cell r="I282">
            <v>1.1326900000000001E-2</v>
          </cell>
        </row>
        <row r="283">
          <cell r="I283">
            <v>1.1366899999999999E-2</v>
          </cell>
        </row>
        <row r="284">
          <cell r="I284">
            <v>1.1406899999999999E-2</v>
          </cell>
        </row>
        <row r="285">
          <cell r="I285">
            <v>1.1446899999999999E-2</v>
          </cell>
        </row>
        <row r="286">
          <cell r="I286">
            <v>1.14869E-2</v>
          </cell>
        </row>
        <row r="287">
          <cell r="I287">
            <v>1.15269E-2</v>
          </cell>
        </row>
        <row r="288">
          <cell r="I288">
            <v>1.15669E-2</v>
          </cell>
        </row>
        <row r="289">
          <cell r="I289">
            <v>1.16069E-2</v>
          </cell>
        </row>
        <row r="290">
          <cell r="I290">
            <v>1.16469E-2</v>
          </cell>
        </row>
        <row r="291">
          <cell r="I291">
            <v>1.16869E-2</v>
          </cell>
        </row>
        <row r="292">
          <cell r="I292">
            <v>1.17269E-2</v>
          </cell>
        </row>
        <row r="293">
          <cell r="I293">
            <v>1.17669E-2</v>
          </cell>
        </row>
        <row r="294">
          <cell r="I294">
            <v>1.18069E-2</v>
          </cell>
        </row>
        <row r="295">
          <cell r="I295">
            <v>1.18469E-2</v>
          </cell>
        </row>
        <row r="296">
          <cell r="I296">
            <v>1.1886900000000001E-2</v>
          </cell>
        </row>
        <row r="297">
          <cell r="I297">
            <v>1.1926900000000001E-2</v>
          </cell>
        </row>
        <row r="298">
          <cell r="I298">
            <v>1.1966900000000001E-2</v>
          </cell>
        </row>
        <row r="299">
          <cell r="I299">
            <v>1.2006899999999999E-2</v>
          </cell>
        </row>
        <row r="300">
          <cell r="I300">
            <v>1.2046899999999999E-2</v>
          </cell>
        </row>
        <row r="301">
          <cell r="I301">
            <v>1.2086899999999999E-2</v>
          </cell>
        </row>
        <row r="302">
          <cell r="I302">
            <v>1.2126899999999999E-2</v>
          </cell>
        </row>
        <row r="303">
          <cell r="I303">
            <v>1.21669E-2</v>
          </cell>
        </row>
        <row r="304">
          <cell r="I304">
            <v>1.22069E-2</v>
          </cell>
        </row>
        <row r="305">
          <cell r="I305">
            <v>1.22469E-2</v>
          </cell>
        </row>
        <row r="306">
          <cell r="I306">
            <v>1.22869E-2</v>
          </cell>
        </row>
        <row r="307">
          <cell r="I307">
            <v>1.23269E-2</v>
          </cell>
        </row>
        <row r="308">
          <cell r="I308">
            <v>1.23669E-2</v>
          </cell>
        </row>
        <row r="309">
          <cell r="I309">
            <v>1.24069E-2</v>
          </cell>
        </row>
        <row r="310">
          <cell r="I310">
            <v>1.24469E-2</v>
          </cell>
        </row>
        <row r="311">
          <cell r="I311">
            <v>1.24869E-2</v>
          </cell>
        </row>
        <row r="312">
          <cell r="I312">
            <v>1.2526900000000001E-2</v>
          </cell>
        </row>
        <row r="313">
          <cell r="I313">
            <v>1.2566900000000001E-2</v>
          </cell>
        </row>
        <row r="314">
          <cell r="I314">
            <v>1.2606900000000001E-2</v>
          </cell>
        </row>
        <row r="315">
          <cell r="I315">
            <v>1.2646900000000001E-2</v>
          </cell>
        </row>
        <row r="316">
          <cell r="I316">
            <v>1.2686899999999999E-2</v>
          </cell>
        </row>
        <row r="317">
          <cell r="I317">
            <v>1.2726899999999999E-2</v>
          </cell>
        </row>
        <row r="318">
          <cell r="I318">
            <v>1.2766899999999999E-2</v>
          </cell>
        </row>
        <row r="319">
          <cell r="I319">
            <v>1.28069E-2</v>
          </cell>
        </row>
        <row r="320">
          <cell r="I320">
            <v>1.28469E-2</v>
          </cell>
        </row>
        <row r="321">
          <cell r="I321">
            <v>1.28869E-2</v>
          </cell>
        </row>
        <row r="322">
          <cell r="I322">
            <v>1.29269E-2</v>
          </cell>
        </row>
        <row r="323">
          <cell r="I323">
            <v>1.29669E-2</v>
          </cell>
        </row>
        <row r="324">
          <cell r="I324">
            <v>1.30069E-2</v>
          </cell>
        </row>
        <row r="325">
          <cell r="I325">
            <v>1.30469E-2</v>
          </cell>
        </row>
        <row r="326">
          <cell r="I326">
            <v>1.30869E-2</v>
          </cell>
        </row>
        <row r="327">
          <cell r="I327">
            <v>1.31269E-2</v>
          </cell>
        </row>
        <row r="328">
          <cell r="I328">
            <v>1.31669E-2</v>
          </cell>
        </row>
        <row r="329">
          <cell r="I329">
            <v>1.3206900000000001E-2</v>
          </cell>
        </row>
        <row r="330">
          <cell r="I330">
            <v>1.3246900000000001E-2</v>
          </cell>
        </row>
        <row r="331">
          <cell r="I331">
            <v>1.3286900000000001E-2</v>
          </cell>
        </row>
        <row r="332">
          <cell r="I332">
            <v>1.3326899999999999E-2</v>
          </cell>
        </row>
        <row r="333">
          <cell r="I333">
            <v>1.3366899999999999E-2</v>
          </cell>
        </row>
        <row r="334">
          <cell r="I334">
            <v>1.3406899999999999E-2</v>
          </cell>
        </row>
        <row r="335">
          <cell r="I335">
            <v>1.3446899999999999E-2</v>
          </cell>
        </row>
        <row r="336">
          <cell r="I336">
            <v>1.34869E-2</v>
          </cell>
        </row>
        <row r="337">
          <cell r="I337">
            <v>1.35269E-2</v>
          </cell>
        </row>
        <row r="338">
          <cell r="I338">
            <v>1.35669E-2</v>
          </cell>
        </row>
        <row r="339">
          <cell r="I339">
            <v>1.36069E-2</v>
          </cell>
        </row>
        <row r="340">
          <cell r="I340">
            <v>1.36469E-2</v>
          </cell>
        </row>
        <row r="341">
          <cell r="I341">
            <v>1.36869E-2</v>
          </cell>
        </row>
        <row r="342">
          <cell r="I342">
            <v>1.37269E-2</v>
          </cell>
        </row>
        <row r="343">
          <cell r="I343">
            <v>1.37669E-2</v>
          </cell>
        </row>
        <row r="344">
          <cell r="I344">
            <v>1.38069E-2</v>
          </cell>
        </row>
        <row r="345">
          <cell r="I345">
            <v>1.3846900000000001E-2</v>
          </cell>
        </row>
        <row r="346">
          <cell r="I346">
            <v>1.3886900000000001E-2</v>
          </cell>
        </row>
        <row r="347">
          <cell r="I347">
            <v>1.3926900000000001E-2</v>
          </cell>
        </row>
        <row r="348">
          <cell r="I348">
            <v>1.3966900000000001E-2</v>
          </cell>
        </row>
        <row r="349">
          <cell r="I349">
            <v>1.4006899999999999E-2</v>
          </cell>
        </row>
        <row r="350">
          <cell r="I350">
            <v>1.4046899999999999E-2</v>
          </cell>
        </row>
        <row r="351">
          <cell r="I351">
            <v>1.4086899999999999E-2</v>
          </cell>
        </row>
        <row r="352">
          <cell r="I352">
            <v>1.41269E-2</v>
          </cell>
        </row>
        <row r="353">
          <cell r="I353">
            <v>1.41669E-2</v>
          </cell>
        </row>
        <row r="354">
          <cell r="I354">
            <v>1.42069E-2</v>
          </cell>
        </row>
        <row r="355">
          <cell r="I355">
            <v>1.42469E-2</v>
          </cell>
        </row>
        <row r="356">
          <cell r="I356">
            <v>1.42869E-2</v>
          </cell>
        </row>
        <row r="357">
          <cell r="I357">
            <v>1.43269E-2</v>
          </cell>
        </row>
        <row r="358">
          <cell r="I358">
            <v>1.43669E-2</v>
          </cell>
        </row>
        <row r="359">
          <cell r="I359">
            <v>1.44069E-2</v>
          </cell>
        </row>
        <row r="360">
          <cell r="I360">
            <v>1.44469E-2</v>
          </cell>
        </row>
        <row r="361">
          <cell r="I361">
            <v>1.44869E-2</v>
          </cell>
        </row>
        <row r="362">
          <cell r="I362">
            <v>1.4526900000000001E-2</v>
          </cell>
        </row>
        <row r="363">
          <cell r="I363">
            <v>1.4566900000000001E-2</v>
          </cell>
        </row>
        <row r="364">
          <cell r="I364">
            <v>1.4606900000000001E-2</v>
          </cell>
        </row>
        <row r="365">
          <cell r="I365">
            <v>1.4646899999999999E-2</v>
          </cell>
        </row>
        <row r="366">
          <cell r="I366">
            <v>1.4686899999999999E-2</v>
          </cell>
        </row>
        <row r="367">
          <cell r="I367">
            <v>1.4726899999999999E-2</v>
          </cell>
        </row>
        <row r="368">
          <cell r="I368">
            <v>1.4766899999999999E-2</v>
          </cell>
        </row>
        <row r="369">
          <cell r="I369">
            <v>1.48069E-2</v>
          </cell>
        </row>
        <row r="370">
          <cell r="I370">
            <v>1.48469E-2</v>
          </cell>
        </row>
        <row r="371">
          <cell r="I371">
            <v>1.48869E-2</v>
          </cell>
        </row>
        <row r="372">
          <cell r="I372">
            <v>1.49269E-2</v>
          </cell>
        </row>
        <row r="373">
          <cell r="I373">
            <v>1.49669E-2</v>
          </cell>
        </row>
        <row r="374">
          <cell r="I374">
            <v>1.50069E-2</v>
          </cell>
        </row>
        <row r="375">
          <cell r="I375">
            <v>1.50469E-2</v>
          </cell>
        </row>
        <row r="376">
          <cell r="I376">
            <v>1.50869E-2</v>
          </cell>
        </row>
        <row r="377">
          <cell r="I377">
            <v>1.51269E-2</v>
          </cell>
        </row>
        <row r="378">
          <cell r="I378">
            <v>1.5166900000000001E-2</v>
          </cell>
        </row>
        <row r="379">
          <cell r="I379">
            <v>1.5206900000000001E-2</v>
          </cell>
        </row>
        <row r="380">
          <cell r="I380">
            <v>1.5246900000000001E-2</v>
          </cell>
        </row>
        <row r="381">
          <cell r="I381">
            <v>1.5286900000000001E-2</v>
          </cell>
        </row>
        <row r="382">
          <cell r="I382">
            <v>1.5326899999999999E-2</v>
          </cell>
        </row>
        <row r="383">
          <cell r="I383">
            <v>1.5366899999999999E-2</v>
          </cell>
        </row>
        <row r="384">
          <cell r="I384">
            <v>1.5406899999999999E-2</v>
          </cell>
        </row>
        <row r="385">
          <cell r="I385">
            <v>1.54469E-2</v>
          </cell>
        </row>
        <row r="386">
          <cell r="I386">
            <v>1.54869E-2</v>
          </cell>
        </row>
        <row r="387">
          <cell r="I387">
            <v>1.55269E-2</v>
          </cell>
        </row>
        <row r="388">
          <cell r="I388">
            <v>1.55669E-2</v>
          </cell>
        </row>
        <row r="389">
          <cell r="I389">
            <v>1.56069E-2</v>
          </cell>
        </row>
        <row r="390">
          <cell r="I390">
            <v>1.5646899999999998E-2</v>
          </cell>
        </row>
        <row r="391">
          <cell r="I391">
            <v>1.56869E-2</v>
          </cell>
        </row>
        <row r="392">
          <cell r="I392">
            <v>1.5726899999999999E-2</v>
          </cell>
        </row>
        <row r="393">
          <cell r="I393">
            <v>1.57669E-2</v>
          </cell>
        </row>
        <row r="394">
          <cell r="I394">
            <v>1.5806899999999999E-2</v>
          </cell>
        </row>
        <row r="395">
          <cell r="I395">
            <v>1.5846900000000001E-2</v>
          </cell>
        </row>
        <row r="396">
          <cell r="I396">
            <v>1.5886899999999999E-2</v>
          </cell>
        </row>
        <row r="397">
          <cell r="I397">
            <v>1.5926900000000001E-2</v>
          </cell>
        </row>
        <row r="398">
          <cell r="I398">
            <v>1.5966899999999999E-2</v>
          </cell>
        </row>
        <row r="399">
          <cell r="I399">
            <v>1.6006900000000001E-2</v>
          </cell>
        </row>
        <row r="400">
          <cell r="I400">
            <v>1.6046899999999999E-2</v>
          </cell>
        </row>
        <row r="401">
          <cell r="I401">
            <v>1.6086900000000001E-2</v>
          </cell>
        </row>
        <row r="402">
          <cell r="I402">
            <v>1.61269E-2</v>
          </cell>
        </row>
        <row r="403">
          <cell r="I403">
            <v>1.6166900000000001E-2</v>
          </cell>
        </row>
        <row r="404">
          <cell r="I404">
            <v>1.62069E-2</v>
          </cell>
        </row>
        <row r="405">
          <cell r="I405">
            <v>1.6246900000000002E-2</v>
          </cell>
        </row>
        <row r="406">
          <cell r="I406">
            <v>1.62869E-2</v>
          </cell>
        </row>
        <row r="407">
          <cell r="I407">
            <v>1.6326899999999998E-2</v>
          </cell>
        </row>
        <row r="408">
          <cell r="I408">
            <v>1.63669E-2</v>
          </cell>
        </row>
        <row r="409">
          <cell r="I409">
            <v>1.6406899999999999E-2</v>
          </cell>
        </row>
        <row r="410">
          <cell r="I410">
            <v>1.64469E-2</v>
          </cell>
        </row>
        <row r="411">
          <cell r="I411">
            <v>1.6486899999999999E-2</v>
          </cell>
        </row>
        <row r="412">
          <cell r="I412">
            <v>1.6526900000000001E-2</v>
          </cell>
        </row>
        <row r="413">
          <cell r="I413">
            <v>1.6566899999999999E-2</v>
          </cell>
        </row>
        <row r="414">
          <cell r="I414">
            <v>1.6606900000000001E-2</v>
          </cell>
        </row>
        <row r="415">
          <cell r="I415">
            <v>1.6646899999999999E-2</v>
          </cell>
        </row>
        <row r="416">
          <cell r="I416">
            <v>1.6686900000000001E-2</v>
          </cell>
        </row>
        <row r="417">
          <cell r="I417">
            <v>1.6726899999999999E-2</v>
          </cell>
        </row>
        <row r="418">
          <cell r="I418">
            <v>1.6766900000000001E-2</v>
          </cell>
        </row>
        <row r="419">
          <cell r="I419">
            <v>1.68069E-2</v>
          </cell>
        </row>
        <row r="420">
          <cell r="I420">
            <v>1.6846900000000001E-2</v>
          </cell>
        </row>
        <row r="421">
          <cell r="I421">
            <v>1.68869E-2</v>
          </cell>
        </row>
        <row r="422">
          <cell r="I422">
            <v>1.6926900000000002E-2</v>
          </cell>
        </row>
        <row r="423">
          <cell r="I423">
            <v>1.69669E-2</v>
          </cell>
        </row>
        <row r="424">
          <cell r="I424">
            <v>1.7006899999999998E-2</v>
          </cell>
        </row>
        <row r="425">
          <cell r="I425">
            <v>1.70469E-2</v>
          </cell>
        </row>
        <row r="426">
          <cell r="I426">
            <v>1.7086899999999999E-2</v>
          </cell>
        </row>
        <row r="427">
          <cell r="I427">
            <v>1.71269E-2</v>
          </cell>
        </row>
        <row r="428">
          <cell r="I428">
            <v>1.7166899999999999E-2</v>
          </cell>
        </row>
        <row r="429">
          <cell r="I429">
            <v>1.7206900000000001E-2</v>
          </cell>
        </row>
        <row r="430">
          <cell r="I430">
            <v>1.7246899999999999E-2</v>
          </cell>
        </row>
        <row r="431">
          <cell r="I431">
            <v>1.7286900000000001E-2</v>
          </cell>
        </row>
        <row r="432">
          <cell r="I432">
            <v>1.7326899999999999E-2</v>
          </cell>
        </row>
        <row r="433">
          <cell r="I433">
            <v>1.7366900000000001E-2</v>
          </cell>
        </row>
        <row r="434">
          <cell r="I434">
            <v>1.7406899999999999E-2</v>
          </cell>
        </row>
        <row r="435">
          <cell r="I435">
            <v>1.7446900000000001E-2</v>
          </cell>
        </row>
        <row r="436">
          <cell r="I436">
            <v>1.74869E-2</v>
          </cell>
        </row>
        <row r="437">
          <cell r="I437">
            <v>1.7526900000000002E-2</v>
          </cell>
        </row>
        <row r="438">
          <cell r="I438">
            <v>1.75669E-2</v>
          </cell>
        </row>
        <row r="439">
          <cell r="I439">
            <v>1.7606900000000002E-2</v>
          </cell>
        </row>
        <row r="440">
          <cell r="I440">
            <v>1.76469E-2</v>
          </cell>
        </row>
        <row r="441">
          <cell r="I441">
            <v>1.7686899999999998E-2</v>
          </cell>
        </row>
        <row r="442">
          <cell r="I442">
            <v>1.77269E-2</v>
          </cell>
        </row>
        <row r="443">
          <cell r="I443">
            <v>1.7766899999999999E-2</v>
          </cell>
        </row>
        <row r="444">
          <cell r="I444">
            <v>1.7806900000000001E-2</v>
          </cell>
        </row>
        <row r="445">
          <cell r="I445">
            <v>1.7846899999999999E-2</v>
          </cell>
        </row>
        <row r="446">
          <cell r="I446">
            <v>1.7886900000000001E-2</v>
          </cell>
        </row>
        <row r="447">
          <cell r="I447">
            <v>1.7926899999999999E-2</v>
          </cell>
        </row>
        <row r="448">
          <cell r="I448">
            <v>1.7966900000000001E-2</v>
          </cell>
        </row>
        <row r="449">
          <cell r="I449">
            <v>1.8006899999999999E-2</v>
          </cell>
        </row>
        <row r="450">
          <cell r="I450">
            <v>1.8046900000000001E-2</v>
          </cell>
        </row>
        <row r="451">
          <cell r="I451">
            <v>1.80869E-2</v>
          </cell>
        </row>
        <row r="452">
          <cell r="I452">
            <v>1.8126900000000001E-2</v>
          </cell>
        </row>
        <row r="453">
          <cell r="I453">
            <v>1.81669E-2</v>
          </cell>
        </row>
        <row r="454">
          <cell r="I454">
            <v>1.8206900000000002E-2</v>
          </cell>
        </row>
        <row r="455">
          <cell r="I455">
            <v>1.82469E-2</v>
          </cell>
        </row>
        <row r="456">
          <cell r="I456">
            <v>1.8286899999999998E-2</v>
          </cell>
        </row>
        <row r="457">
          <cell r="I457">
            <v>1.83269E-2</v>
          </cell>
        </row>
        <row r="458">
          <cell r="I458">
            <v>1.8366899999999999E-2</v>
          </cell>
        </row>
        <row r="459">
          <cell r="I459">
            <v>1.84069E-2</v>
          </cell>
        </row>
        <row r="460">
          <cell r="I460">
            <v>1.8446899999999999E-2</v>
          </cell>
        </row>
        <row r="461">
          <cell r="I461">
            <v>1.8486900000000001E-2</v>
          </cell>
        </row>
        <row r="462">
          <cell r="I462">
            <v>1.8526899999999999E-2</v>
          </cell>
        </row>
        <row r="463">
          <cell r="I463">
            <v>1.8566900000000001E-2</v>
          </cell>
        </row>
        <row r="464">
          <cell r="I464">
            <v>1.8606899999999999E-2</v>
          </cell>
        </row>
        <row r="465">
          <cell r="I465">
            <v>1.8646900000000001E-2</v>
          </cell>
        </row>
        <row r="466">
          <cell r="I466">
            <v>1.8686899999999999E-2</v>
          </cell>
        </row>
        <row r="467">
          <cell r="I467">
            <v>1.8726900000000001E-2</v>
          </cell>
        </row>
        <row r="468">
          <cell r="I468">
            <v>1.87669E-2</v>
          </cell>
        </row>
        <row r="469">
          <cell r="I469">
            <v>1.8806900000000001E-2</v>
          </cell>
        </row>
        <row r="470">
          <cell r="I470">
            <v>1.88469E-2</v>
          </cell>
        </row>
        <row r="471">
          <cell r="I471">
            <v>1.8886900000000002E-2</v>
          </cell>
        </row>
        <row r="472">
          <cell r="I472">
            <v>1.89269E-2</v>
          </cell>
        </row>
        <row r="473">
          <cell r="I473">
            <v>1.8966899999999998E-2</v>
          </cell>
        </row>
        <row r="474">
          <cell r="I474">
            <v>1.90069E-2</v>
          </cell>
        </row>
        <row r="475">
          <cell r="I475">
            <v>1.9046899999999999E-2</v>
          </cell>
        </row>
        <row r="476">
          <cell r="I476">
            <v>1.90869E-2</v>
          </cell>
        </row>
        <row r="477">
          <cell r="I477">
            <v>1.9126899999999999E-2</v>
          </cell>
        </row>
        <row r="478">
          <cell r="I478">
            <v>1.9166900000000001E-2</v>
          </cell>
        </row>
        <row r="479">
          <cell r="I479">
            <v>1.9206899999999999E-2</v>
          </cell>
        </row>
        <row r="480">
          <cell r="I480">
            <v>1.9246900000000001E-2</v>
          </cell>
        </row>
        <row r="481">
          <cell r="I481">
            <v>1.9286899999999999E-2</v>
          </cell>
        </row>
        <row r="482">
          <cell r="I482">
            <v>1.9326900000000001E-2</v>
          </cell>
        </row>
        <row r="483">
          <cell r="I483">
            <v>1.9366899999999999E-2</v>
          </cell>
        </row>
        <row r="484">
          <cell r="I484">
            <v>1.9406900000000001E-2</v>
          </cell>
        </row>
        <row r="485">
          <cell r="I485">
            <v>1.94469E-2</v>
          </cell>
        </row>
        <row r="486">
          <cell r="I486">
            <v>1.9486900000000001E-2</v>
          </cell>
        </row>
        <row r="487">
          <cell r="I487">
            <v>1.95269E-2</v>
          </cell>
        </row>
        <row r="488">
          <cell r="I488">
            <v>1.9566900000000002E-2</v>
          </cell>
        </row>
        <row r="489">
          <cell r="I489">
            <v>1.96069E-2</v>
          </cell>
        </row>
        <row r="490">
          <cell r="I490">
            <v>1.9646899999999998E-2</v>
          </cell>
        </row>
        <row r="491">
          <cell r="I491">
            <v>1.96869E-2</v>
          </cell>
        </row>
        <row r="492">
          <cell r="I492">
            <v>1.9726899999999999E-2</v>
          </cell>
        </row>
        <row r="493">
          <cell r="I493">
            <v>1.97669E-2</v>
          </cell>
        </row>
        <row r="494">
          <cell r="I494">
            <v>1.9806899999999999E-2</v>
          </cell>
        </row>
        <row r="495">
          <cell r="I495">
            <v>1.9846900000000001E-2</v>
          </cell>
        </row>
        <row r="496">
          <cell r="I496">
            <v>1.9886899999999999E-2</v>
          </cell>
        </row>
        <row r="497">
          <cell r="I497">
            <v>1.9926900000000001E-2</v>
          </cell>
        </row>
        <row r="498">
          <cell r="I498">
            <v>1.9966899999999999E-2</v>
          </cell>
        </row>
        <row r="499">
          <cell r="I499">
            <v>2.0006900000000001E-2</v>
          </cell>
        </row>
        <row r="500">
          <cell r="I500">
            <v>2.0046899999999999E-2</v>
          </cell>
        </row>
        <row r="501">
          <cell r="I501">
            <v>2.0086900000000001E-2</v>
          </cell>
        </row>
        <row r="502">
          <cell r="I502">
            <v>2.01269E-2</v>
          </cell>
        </row>
        <row r="503">
          <cell r="I503">
            <v>2.0166900000000001E-2</v>
          </cell>
        </row>
        <row r="504">
          <cell r="I504">
            <v>2.02069E-2</v>
          </cell>
        </row>
        <row r="505">
          <cell r="I505">
            <v>2.0246900000000002E-2</v>
          </cell>
        </row>
        <row r="506">
          <cell r="I506">
            <v>2.02869E-2</v>
          </cell>
        </row>
        <row r="507">
          <cell r="I507">
            <v>2.0326899999999998E-2</v>
          </cell>
        </row>
        <row r="508">
          <cell r="I508">
            <v>2.03669E-2</v>
          </cell>
        </row>
        <row r="509">
          <cell r="I509">
            <v>2.0406899999999999E-2</v>
          </cell>
        </row>
        <row r="510">
          <cell r="I510">
            <v>2.04469E-2</v>
          </cell>
        </row>
        <row r="511">
          <cell r="I511">
            <v>2.0486899999999999E-2</v>
          </cell>
        </row>
        <row r="512">
          <cell r="I512">
            <v>2.0526900000000001E-2</v>
          </cell>
        </row>
        <row r="513">
          <cell r="I513">
            <v>2.0566899999999999E-2</v>
          </cell>
        </row>
        <row r="514">
          <cell r="I514">
            <v>2.0606900000000001E-2</v>
          </cell>
        </row>
        <row r="515">
          <cell r="I515">
            <v>2.0646899999999999E-2</v>
          </cell>
        </row>
        <row r="516">
          <cell r="I516">
            <v>2.0686900000000001E-2</v>
          </cell>
        </row>
        <row r="517">
          <cell r="I517">
            <v>2.0726899999999999E-2</v>
          </cell>
        </row>
        <row r="518">
          <cell r="I518">
            <v>2.0766900000000001E-2</v>
          </cell>
        </row>
        <row r="519">
          <cell r="I519">
            <v>2.08069E-2</v>
          </cell>
        </row>
        <row r="520">
          <cell r="I520">
            <v>2.0846900000000002E-2</v>
          </cell>
        </row>
        <row r="521">
          <cell r="I521">
            <v>2.08869E-2</v>
          </cell>
        </row>
        <row r="522">
          <cell r="I522">
            <v>2.0926899999999998E-2</v>
          </cell>
        </row>
        <row r="523">
          <cell r="I523">
            <v>2.09669E-2</v>
          </cell>
        </row>
        <row r="524">
          <cell r="I524">
            <v>2.1006899999999998E-2</v>
          </cell>
        </row>
        <row r="525">
          <cell r="I525">
            <v>2.10469E-2</v>
          </cell>
        </row>
        <row r="526">
          <cell r="I526">
            <v>2.1086899999999999E-2</v>
          </cell>
        </row>
        <row r="527">
          <cell r="I527">
            <v>2.1126900000000001E-2</v>
          </cell>
        </row>
        <row r="528">
          <cell r="I528">
            <v>2.1166899999999999E-2</v>
          </cell>
        </row>
        <row r="529">
          <cell r="I529">
            <v>2.1206900000000001E-2</v>
          </cell>
        </row>
        <row r="530">
          <cell r="I530">
            <v>2.1246899999999999E-2</v>
          </cell>
        </row>
        <row r="531">
          <cell r="I531">
            <v>2.1286900000000001E-2</v>
          </cell>
        </row>
        <row r="532">
          <cell r="I532">
            <v>2.1326899999999999E-2</v>
          </cell>
        </row>
        <row r="533">
          <cell r="I533">
            <v>2.1366900000000001E-2</v>
          </cell>
        </row>
        <row r="534">
          <cell r="I534">
            <v>2.14069E-2</v>
          </cell>
        </row>
        <row r="535">
          <cell r="I535">
            <v>2.1446900000000001E-2</v>
          </cell>
        </row>
        <row r="536">
          <cell r="I536">
            <v>2.14869E-2</v>
          </cell>
        </row>
        <row r="537">
          <cell r="I537">
            <v>2.1526900000000002E-2</v>
          </cell>
        </row>
        <row r="538">
          <cell r="I538">
            <v>2.15669E-2</v>
          </cell>
        </row>
        <row r="539">
          <cell r="I539">
            <v>2.1606899999999998E-2</v>
          </cell>
        </row>
        <row r="540">
          <cell r="I540">
            <v>2.16469E-2</v>
          </cell>
        </row>
        <row r="541">
          <cell r="I541">
            <v>2.1686899999999999E-2</v>
          </cell>
        </row>
        <row r="542">
          <cell r="I542">
            <v>2.17269E-2</v>
          </cell>
        </row>
        <row r="543">
          <cell r="I543">
            <v>2.1766899999999999E-2</v>
          </cell>
        </row>
        <row r="544">
          <cell r="I544">
            <v>2.1806900000000001E-2</v>
          </cell>
        </row>
        <row r="545">
          <cell r="I545">
            <v>2.1846899999999999E-2</v>
          </cell>
        </row>
        <row r="546">
          <cell r="I546">
            <v>2.1886900000000001E-2</v>
          </cell>
        </row>
        <row r="547">
          <cell r="I547">
            <v>2.1926899999999999E-2</v>
          </cell>
        </row>
        <row r="548">
          <cell r="I548">
            <v>2.1966900000000001E-2</v>
          </cell>
        </row>
        <row r="549">
          <cell r="I549">
            <v>2.2006899999999999E-2</v>
          </cell>
        </row>
        <row r="550">
          <cell r="I550">
            <v>2.2046900000000001E-2</v>
          </cell>
        </row>
        <row r="551">
          <cell r="I551">
            <v>2.20869E-2</v>
          </cell>
        </row>
        <row r="552">
          <cell r="I552">
            <v>2.2126900000000001E-2</v>
          </cell>
        </row>
        <row r="553">
          <cell r="I553">
            <v>2.21669E-2</v>
          </cell>
        </row>
        <row r="554">
          <cell r="I554">
            <v>2.2206900000000002E-2</v>
          </cell>
        </row>
        <row r="555">
          <cell r="I555">
            <v>2.22469E-2</v>
          </cell>
        </row>
        <row r="556">
          <cell r="I556">
            <v>2.2286899999999998E-2</v>
          </cell>
        </row>
        <row r="557">
          <cell r="I557">
            <v>2.23269E-2</v>
          </cell>
        </row>
        <row r="558">
          <cell r="I558">
            <v>2.2366899999999999E-2</v>
          </cell>
        </row>
        <row r="559">
          <cell r="I559">
            <v>2.24069E-2</v>
          </cell>
        </row>
        <row r="560">
          <cell r="I560">
            <v>2.2446899999999999E-2</v>
          </cell>
        </row>
        <row r="561">
          <cell r="I561">
            <v>2.2486900000000001E-2</v>
          </cell>
        </row>
        <row r="562">
          <cell r="I562">
            <v>2.2526899999999999E-2</v>
          </cell>
        </row>
        <row r="563">
          <cell r="I563">
            <v>2.2566900000000001E-2</v>
          </cell>
        </row>
        <row r="564">
          <cell r="I564">
            <v>2.2606899999999999E-2</v>
          </cell>
        </row>
        <row r="565">
          <cell r="I565">
            <v>2.2646900000000001E-2</v>
          </cell>
        </row>
        <row r="566">
          <cell r="I566">
            <v>2.2686899999999999E-2</v>
          </cell>
        </row>
        <row r="567">
          <cell r="I567">
            <v>2.2726900000000001E-2</v>
          </cell>
        </row>
        <row r="568">
          <cell r="I568">
            <v>2.27669E-2</v>
          </cell>
        </row>
        <row r="569">
          <cell r="I569">
            <v>2.2806900000000001E-2</v>
          </cell>
        </row>
        <row r="570">
          <cell r="I570">
            <v>2.28469E-2</v>
          </cell>
        </row>
        <row r="571">
          <cell r="I571">
            <v>2.2886900000000002E-2</v>
          </cell>
        </row>
        <row r="572">
          <cell r="I572">
            <v>2.29269E-2</v>
          </cell>
        </row>
        <row r="573">
          <cell r="I573">
            <v>2.2966899999999998E-2</v>
          </cell>
        </row>
        <row r="574">
          <cell r="I574">
            <v>2.30069E-2</v>
          </cell>
        </row>
        <row r="575">
          <cell r="I575">
            <v>2.3046899999999999E-2</v>
          </cell>
        </row>
        <row r="576">
          <cell r="I576">
            <v>2.30869E-2</v>
          </cell>
        </row>
        <row r="577">
          <cell r="I577">
            <v>2.3126899999999999E-2</v>
          </cell>
        </row>
        <row r="578">
          <cell r="I578">
            <v>2.3166900000000001E-2</v>
          </cell>
        </row>
        <row r="579">
          <cell r="I579">
            <v>2.3206899999999999E-2</v>
          </cell>
        </row>
        <row r="580">
          <cell r="I580">
            <v>2.3246900000000001E-2</v>
          </cell>
        </row>
        <row r="581">
          <cell r="I581">
            <v>2.3286899999999999E-2</v>
          </cell>
        </row>
        <row r="582">
          <cell r="I582">
            <v>2.3326900000000001E-2</v>
          </cell>
        </row>
        <row r="583">
          <cell r="I583">
            <v>2.3366899999999999E-2</v>
          </cell>
        </row>
        <row r="584">
          <cell r="I584">
            <v>2.3406900000000001E-2</v>
          </cell>
        </row>
        <row r="585">
          <cell r="I585">
            <v>2.34469E-2</v>
          </cell>
        </row>
        <row r="586">
          <cell r="I586">
            <v>2.3486900000000002E-2</v>
          </cell>
        </row>
        <row r="587">
          <cell r="I587">
            <v>2.35269E-2</v>
          </cell>
        </row>
        <row r="588">
          <cell r="I588">
            <v>2.3566899999999998E-2</v>
          </cell>
        </row>
        <row r="589">
          <cell r="I589">
            <v>2.36069E-2</v>
          </cell>
        </row>
        <row r="590">
          <cell r="I590">
            <v>2.3646899999999998E-2</v>
          </cell>
        </row>
        <row r="591">
          <cell r="I591">
            <v>2.36869E-2</v>
          </cell>
        </row>
        <row r="592">
          <cell r="I592">
            <v>2.3726899999999999E-2</v>
          </cell>
        </row>
        <row r="593">
          <cell r="I593">
            <v>2.3766900000000001E-2</v>
          </cell>
        </row>
        <row r="594">
          <cell r="I594">
            <v>2.3806899999999999E-2</v>
          </cell>
        </row>
        <row r="595">
          <cell r="I595">
            <v>2.3846900000000001E-2</v>
          </cell>
        </row>
        <row r="596">
          <cell r="I596">
            <v>2.3886899999999999E-2</v>
          </cell>
        </row>
        <row r="597">
          <cell r="I597">
            <v>2.3926900000000001E-2</v>
          </cell>
        </row>
        <row r="598">
          <cell r="I598">
            <v>2.3966899999999999E-2</v>
          </cell>
        </row>
        <row r="599">
          <cell r="I599">
            <v>2.4006900000000001E-2</v>
          </cell>
        </row>
        <row r="600">
          <cell r="I600">
            <v>2.40469E-2</v>
          </cell>
        </row>
        <row r="601">
          <cell r="I601">
            <v>2.4086900000000001E-2</v>
          </cell>
        </row>
        <row r="602">
          <cell r="I602">
            <v>2.41269E-2</v>
          </cell>
        </row>
        <row r="603">
          <cell r="I603">
            <v>2.4166900000000002E-2</v>
          </cell>
        </row>
        <row r="604">
          <cell r="I604">
            <v>2.42069E-2</v>
          </cell>
        </row>
        <row r="605">
          <cell r="I605">
            <v>2.4246899999999998E-2</v>
          </cell>
        </row>
        <row r="606">
          <cell r="I606">
            <v>2.42869E-2</v>
          </cell>
        </row>
        <row r="607">
          <cell r="I607">
            <v>2.4326899999999999E-2</v>
          </cell>
        </row>
        <row r="608">
          <cell r="I608">
            <v>2.43669E-2</v>
          </cell>
        </row>
        <row r="609">
          <cell r="I609">
            <v>2.4406899999999999E-2</v>
          </cell>
        </row>
        <row r="610">
          <cell r="I610">
            <v>2.4446900000000001E-2</v>
          </cell>
        </row>
        <row r="611">
          <cell r="I611">
            <v>2.4486899999999999E-2</v>
          </cell>
        </row>
        <row r="612">
          <cell r="I612">
            <v>2.4526900000000001E-2</v>
          </cell>
        </row>
        <row r="613">
          <cell r="I613">
            <v>2.4566899999999999E-2</v>
          </cell>
        </row>
        <row r="614">
          <cell r="I614">
            <v>2.4606900000000001E-2</v>
          </cell>
        </row>
        <row r="615">
          <cell r="I615">
            <v>2.4646899999999999E-2</v>
          </cell>
        </row>
        <row r="616">
          <cell r="I616">
            <v>2.4686900000000001E-2</v>
          </cell>
        </row>
        <row r="617">
          <cell r="I617">
            <v>2.47269E-2</v>
          </cell>
        </row>
        <row r="618">
          <cell r="I618">
            <v>2.4766900000000001E-2</v>
          </cell>
        </row>
        <row r="619">
          <cell r="I619">
            <v>2.48069E-2</v>
          </cell>
        </row>
        <row r="620">
          <cell r="I620">
            <v>2.4846900000000002E-2</v>
          </cell>
        </row>
        <row r="621">
          <cell r="I621">
            <v>2.48869E-2</v>
          </cell>
        </row>
        <row r="622">
          <cell r="I622">
            <v>2.4926899999999998E-2</v>
          </cell>
        </row>
        <row r="623">
          <cell r="I623">
            <v>2.49669E-2</v>
          </cell>
        </row>
        <row r="624">
          <cell r="I624">
            <v>2.5006899999999999E-2</v>
          </cell>
        </row>
        <row r="625">
          <cell r="I625">
            <v>2.50469E-2</v>
          </cell>
        </row>
        <row r="626">
          <cell r="I626">
            <v>2.5086899999999999E-2</v>
          </cell>
        </row>
        <row r="627">
          <cell r="I627">
            <v>2.5126900000000001E-2</v>
          </cell>
        </row>
        <row r="628">
          <cell r="I628">
            <v>2.5166899999999999E-2</v>
          </cell>
        </row>
        <row r="629">
          <cell r="I629">
            <v>2.5206900000000001E-2</v>
          </cell>
        </row>
        <row r="630">
          <cell r="I630">
            <v>2.5246899999999999E-2</v>
          </cell>
        </row>
        <row r="631">
          <cell r="I631">
            <v>2.5286900000000001E-2</v>
          </cell>
        </row>
        <row r="632">
          <cell r="I632">
            <v>2.5326899999999999E-2</v>
          </cell>
        </row>
        <row r="633">
          <cell r="I633">
            <v>2.5366900000000001E-2</v>
          </cell>
        </row>
        <row r="634">
          <cell r="I634">
            <v>2.54069E-2</v>
          </cell>
        </row>
        <row r="635">
          <cell r="I635">
            <v>2.5446900000000001E-2</v>
          </cell>
        </row>
        <row r="636">
          <cell r="I636">
            <v>2.54869E-2</v>
          </cell>
        </row>
        <row r="637">
          <cell r="I637">
            <v>2.5526900000000002E-2</v>
          </cell>
        </row>
        <row r="638">
          <cell r="I638">
            <v>2.55669E-2</v>
          </cell>
        </row>
        <row r="639">
          <cell r="I639">
            <v>2.5606899999999998E-2</v>
          </cell>
        </row>
        <row r="640">
          <cell r="I640">
            <v>2.56469E-2</v>
          </cell>
        </row>
        <row r="641">
          <cell r="I641">
            <v>2.5686899999999999E-2</v>
          </cell>
        </row>
        <row r="642">
          <cell r="I642">
            <v>2.57269E-2</v>
          </cell>
        </row>
        <row r="643">
          <cell r="I643">
            <v>2.5766899999999999E-2</v>
          </cell>
        </row>
        <row r="644">
          <cell r="I644">
            <v>2.5806900000000001E-2</v>
          </cell>
        </row>
        <row r="645">
          <cell r="I645">
            <v>2.5846899999999999E-2</v>
          </cell>
        </row>
        <row r="646">
          <cell r="I646">
            <v>2.5886900000000001E-2</v>
          </cell>
        </row>
        <row r="647">
          <cell r="I647">
            <v>2.5926899999999999E-2</v>
          </cell>
        </row>
        <row r="648">
          <cell r="I648">
            <v>2.5966900000000001E-2</v>
          </cell>
        </row>
        <row r="649">
          <cell r="I649">
            <v>2.6006899999999999E-2</v>
          </cell>
        </row>
        <row r="650">
          <cell r="I650">
            <v>2.6046900000000001E-2</v>
          </cell>
        </row>
        <row r="651">
          <cell r="I651">
            <v>2.60869E-2</v>
          </cell>
        </row>
        <row r="652">
          <cell r="I652">
            <v>2.6126900000000002E-2</v>
          </cell>
        </row>
        <row r="653">
          <cell r="I653">
            <v>2.61669E-2</v>
          </cell>
        </row>
        <row r="654">
          <cell r="I654">
            <v>2.6206900000000002E-2</v>
          </cell>
        </row>
        <row r="655">
          <cell r="I655">
            <v>2.62469E-2</v>
          </cell>
        </row>
        <row r="656">
          <cell r="I656">
            <v>2.6286899999999998E-2</v>
          </cell>
        </row>
        <row r="657">
          <cell r="I657">
            <v>2.63269E-2</v>
          </cell>
        </row>
        <row r="658">
          <cell r="I658">
            <v>2.6366899999999999E-2</v>
          </cell>
        </row>
        <row r="659">
          <cell r="I659">
            <v>2.6406900000000001E-2</v>
          </cell>
        </row>
        <row r="660">
          <cell r="I660">
            <v>2.6446899999999999E-2</v>
          </cell>
        </row>
        <row r="661">
          <cell r="I661">
            <v>2.6486900000000001E-2</v>
          </cell>
        </row>
        <row r="662">
          <cell r="I662">
            <v>2.6526899999999999E-2</v>
          </cell>
        </row>
        <row r="663">
          <cell r="I663">
            <v>2.6566900000000001E-2</v>
          </cell>
        </row>
        <row r="664">
          <cell r="I664">
            <v>2.6606899999999999E-2</v>
          </cell>
        </row>
        <row r="665">
          <cell r="I665">
            <v>2.6646900000000001E-2</v>
          </cell>
        </row>
        <row r="666">
          <cell r="I666">
            <v>2.66869E-2</v>
          </cell>
        </row>
        <row r="667">
          <cell r="I667">
            <v>2.6726900000000001E-2</v>
          </cell>
        </row>
        <row r="668">
          <cell r="I668">
            <v>2.67669E-2</v>
          </cell>
        </row>
        <row r="669">
          <cell r="I669">
            <v>2.6806900000000002E-2</v>
          </cell>
        </row>
        <row r="670">
          <cell r="I670">
            <v>2.68469E-2</v>
          </cell>
        </row>
        <row r="671">
          <cell r="I671">
            <v>2.6886899999999998E-2</v>
          </cell>
        </row>
        <row r="672">
          <cell r="I672">
            <v>2.69269E-2</v>
          </cell>
        </row>
        <row r="673">
          <cell r="I673">
            <v>2.6966899999999999E-2</v>
          </cell>
        </row>
        <row r="674">
          <cell r="I674">
            <v>2.70069E-2</v>
          </cell>
        </row>
        <row r="675">
          <cell r="I675">
            <v>2.7046899999999999E-2</v>
          </cell>
        </row>
        <row r="676">
          <cell r="I676">
            <v>2.7086900000000001E-2</v>
          </cell>
        </row>
        <row r="677">
          <cell r="I677">
            <v>2.7126899999999999E-2</v>
          </cell>
        </row>
        <row r="678">
          <cell r="I678">
            <v>2.7166900000000001E-2</v>
          </cell>
        </row>
        <row r="679">
          <cell r="I679">
            <v>2.7206899999999999E-2</v>
          </cell>
        </row>
        <row r="680">
          <cell r="I680">
            <v>2.7246900000000001E-2</v>
          </cell>
        </row>
        <row r="681">
          <cell r="I681">
            <v>2.7286899999999999E-2</v>
          </cell>
        </row>
        <row r="682">
          <cell r="I682">
            <v>2.7326900000000001E-2</v>
          </cell>
        </row>
        <row r="683">
          <cell r="I683">
            <v>2.73669E-2</v>
          </cell>
        </row>
        <row r="684">
          <cell r="I684">
            <v>2.7406900000000001E-2</v>
          </cell>
        </row>
        <row r="685">
          <cell r="I685">
            <v>2.74469E-2</v>
          </cell>
        </row>
        <row r="686">
          <cell r="I686">
            <v>2.7486900000000002E-2</v>
          </cell>
        </row>
        <row r="687">
          <cell r="I687">
            <v>2.75269E-2</v>
          </cell>
        </row>
        <row r="688">
          <cell r="I688">
            <v>2.7566899999999998E-2</v>
          </cell>
        </row>
        <row r="689">
          <cell r="I689">
            <v>2.76069E-2</v>
          </cell>
        </row>
        <row r="690">
          <cell r="I690">
            <v>2.7646899999999999E-2</v>
          </cell>
        </row>
        <row r="691">
          <cell r="I691">
            <v>2.76869E-2</v>
          </cell>
        </row>
        <row r="692">
          <cell r="I692">
            <v>2.7726899999999999E-2</v>
          </cell>
        </row>
        <row r="693">
          <cell r="I693">
            <v>2.7766900000000001E-2</v>
          </cell>
        </row>
        <row r="694">
          <cell r="I694">
            <v>2.7806899999999999E-2</v>
          </cell>
        </row>
        <row r="695">
          <cell r="I695">
            <v>2.7846900000000001E-2</v>
          </cell>
        </row>
        <row r="696">
          <cell r="I696">
            <v>2.7886899999999999E-2</v>
          </cell>
        </row>
        <row r="697">
          <cell r="I697">
            <v>2.7926900000000001E-2</v>
          </cell>
        </row>
        <row r="698">
          <cell r="I698">
            <v>2.7966899999999999E-2</v>
          </cell>
        </row>
        <row r="699">
          <cell r="I699">
            <v>2.8006900000000001E-2</v>
          </cell>
        </row>
        <row r="700">
          <cell r="I700">
            <v>2.80469E-2</v>
          </cell>
        </row>
        <row r="701">
          <cell r="I701">
            <v>2.8086900000000001E-2</v>
          </cell>
        </row>
        <row r="702">
          <cell r="I702">
            <v>2.81269E-2</v>
          </cell>
        </row>
        <row r="703">
          <cell r="I703">
            <v>2.8166900000000002E-2</v>
          </cell>
        </row>
        <row r="704">
          <cell r="I704">
            <v>2.82069E-2</v>
          </cell>
        </row>
        <row r="705">
          <cell r="I705">
            <v>2.8246899999999998E-2</v>
          </cell>
        </row>
        <row r="706">
          <cell r="I706">
            <v>2.82869E-2</v>
          </cell>
        </row>
        <row r="707">
          <cell r="I707">
            <v>2.8326899999999999E-2</v>
          </cell>
        </row>
        <row r="708">
          <cell r="I708">
            <v>2.83669E-2</v>
          </cell>
        </row>
        <row r="709">
          <cell r="I709">
            <v>2.8406899999999999E-2</v>
          </cell>
        </row>
        <row r="710">
          <cell r="I710">
            <v>2.8446900000000001E-2</v>
          </cell>
        </row>
        <row r="711">
          <cell r="I711">
            <v>2.8486899999999999E-2</v>
          </cell>
        </row>
        <row r="712">
          <cell r="I712">
            <v>2.8526900000000001E-2</v>
          </cell>
        </row>
        <row r="713">
          <cell r="I713">
            <v>2.8566899999999999E-2</v>
          </cell>
        </row>
        <row r="714">
          <cell r="I714">
            <v>2.8606900000000001E-2</v>
          </cell>
        </row>
        <row r="715">
          <cell r="I715">
            <v>2.8646899999999999E-2</v>
          </cell>
        </row>
        <row r="716">
          <cell r="I716">
            <v>2.8686900000000001E-2</v>
          </cell>
        </row>
        <row r="717">
          <cell r="I717">
            <v>2.87269E-2</v>
          </cell>
        </row>
        <row r="718">
          <cell r="I718">
            <v>2.8766900000000001E-2</v>
          </cell>
        </row>
        <row r="719">
          <cell r="I719">
            <v>2.88069E-2</v>
          </cell>
        </row>
        <row r="720">
          <cell r="I720">
            <v>2.8846900000000002E-2</v>
          </cell>
        </row>
        <row r="721">
          <cell r="I721">
            <v>2.88869E-2</v>
          </cell>
        </row>
        <row r="722">
          <cell r="I722">
            <v>2.8926899999999998E-2</v>
          </cell>
        </row>
        <row r="723">
          <cell r="I723">
            <v>2.89669E-2</v>
          </cell>
        </row>
        <row r="724">
          <cell r="I724">
            <v>2.9006899999999999E-2</v>
          </cell>
        </row>
        <row r="725">
          <cell r="I725">
            <v>2.90469E-2</v>
          </cell>
        </row>
        <row r="726">
          <cell r="I726">
            <v>2.9086899999999999E-2</v>
          </cell>
        </row>
        <row r="727">
          <cell r="I727">
            <v>2.9126900000000001E-2</v>
          </cell>
        </row>
        <row r="728">
          <cell r="I728">
            <v>2.9166899999999999E-2</v>
          </cell>
        </row>
        <row r="729">
          <cell r="I729">
            <v>2.9206900000000001E-2</v>
          </cell>
        </row>
        <row r="730">
          <cell r="I730">
            <v>2.9246899999999999E-2</v>
          </cell>
        </row>
        <row r="731">
          <cell r="I731">
            <v>2.9286900000000001E-2</v>
          </cell>
        </row>
        <row r="732">
          <cell r="I732">
            <v>2.9326899999999999E-2</v>
          </cell>
        </row>
        <row r="733">
          <cell r="I733">
            <v>2.9366900000000001E-2</v>
          </cell>
        </row>
        <row r="734">
          <cell r="I734">
            <v>2.94069E-2</v>
          </cell>
        </row>
        <row r="735">
          <cell r="I735">
            <v>2.9446900000000002E-2</v>
          </cell>
        </row>
        <row r="736">
          <cell r="I736">
            <v>2.94869E-2</v>
          </cell>
        </row>
        <row r="737">
          <cell r="I737">
            <v>2.9526899999999998E-2</v>
          </cell>
        </row>
        <row r="738">
          <cell r="I738">
            <v>2.95669E-2</v>
          </cell>
        </row>
        <row r="739">
          <cell r="I739">
            <v>2.9606899999999998E-2</v>
          </cell>
        </row>
        <row r="740">
          <cell r="I740">
            <v>2.96469E-2</v>
          </cell>
        </row>
        <row r="741">
          <cell r="I741">
            <v>2.9686899999999999E-2</v>
          </cell>
        </row>
        <row r="742">
          <cell r="I742">
            <v>2.9726900000000001E-2</v>
          </cell>
        </row>
        <row r="743">
          <cell r="I743">
            <v>2.9766899999999999E-2</v>
          </cell>
        </row>
        <row r="744">
          <cell r="I744">
            <v>2.9806900000000001E-2</v>
          </cell>
        </row>
        <row r="745">
          <cell r="I745">
            <v>2.9846899999999999E-2</v>
          </cell>
        </row>
        <row r="746">
          <cell r="I746">
            <v>2.9886900000000001E-2</v>
          </cell>
        </row>
        <row r="747">
          <cell r="I747">
            <v>2.9926899999999999E-2</v>
          </cell>
        </row>
        <row r="748">
          <cell r="I748">
            <v>2.9966900000000001E-2</v>
          </cell>
        </row>
        <row r="749">
          <cell r="I749">
            <v>3.00069E-2</v>
          </cell>
        </row>
        <row r="750">
          <cell r="I750">
            <v>3.0046900000000001E-2</v>
          </cell>
        </row>
        <row r="751">
          <cell r="I751">
            <v>3.00869E-2</v>
          </cell>
        </row>
        <row r="752">
          <cell r="I752">
            <v>3.0126900000000002E-2</v>
          </cell>
        </row>
        <row r="753">
          <cell r="I753">
            <v>3.01669E-2</v>
          </cell>
        </row>
        <row r="754">
          <cell r="I754">
            <v>3.0206899999999998E-2</v>
          </cell>
        </row>
        <row r="755">
          <cell r="I755">
            <v>3.02469E-2</v>
          </cell>
        </row>
        <row r="756">
          <cell r="I756">
            <v>3.0286899999999999E-2</v>
          </cell>
        </row>
        <row r="757">
          <cell r="I757">
            <v>3.03269E-2</v>
          </cell>
        </row>
        <row r="758">
          <cell r="I758">
            <v>3.0366899999999999E-2</v>
          </cell>
        </row>
        <row r="759">
          <cell r="I759">
            <v>3.0406900000000001E-2</v>
          </cell>
        </row>
        <row r="760">
          <cell r="I760">
            <v>3.0446899999999999E-2</v>
          </cell>
        </row>
        <row r="761">
          <cell r="I761">
            <v>3.0486900000000001E-2</v>
          </cell>
        </row>
        <row r="762">
          <cell r="I762">
            <v>3.0526899999999999E-2</v>
          </cell>
        </row>
        <row r="763">
          <cell r="I763">
            <v>3.0566900000000001E-2</v>
          </cell>
        </row>
        <row r="764">
          <cell r="I764">
            <v>3.0606899999999999E-2</v>
          </cell>
        </row>
        <row r="765">
          <cell r="I765">
            <v>3.0646900000000001E-2</v>
          </cell>
        </row>
        <row r="766">
          <cell r="I766">
            <v>3.06869E-2</v>
          </cell>
        </row>
        <row r="767">
          <cell r="I767">
            <v>3.0726900000000001E-2</v>
          </cell>
        </row>
        <row r="768">
          <cell r="I768">
            <v>3.07669E-2</v>
          </cell>
        </row>
        <row r="769">
          <cell r="I769">
            <v>3.0806900000000002E-2</v>
          </cell>
        </row>
        <row r="770">
          <cell r="I770">
            <v>3.08469E-2</v>
          </cell>
        </row>
        <row r="771">
          <cell r="I771">
            <v>3.0886899999999998E-2</v>
          </cell>
        </row>
        <row r="772">
          <cell r="I772">
            <v>3.09269E-2</v>
          </cell>
        </row>
        <row r="773">
          <cell r="I773">
            <v>3.0966899999999999E-2</v>
          </cell>
        </row>
        <row r="774">
          <cell r="I774">
            <v>3.10069E-2</v>
          </cell>
        </row>
        <row r="775">
          <cell r="I775">
            <v>3.1046899999999999E-2</v>
          </cell>
        </row>
        <row r="776">
          <cell r="I776">
            <v>3.1086900000000001E-2</v>
          </cell>
        </row>
        <row r="777">
          <cell r="I777">
            <v>3.1126899999999999E-2</v>
          </cell>
        </row>
        <row r="778">
          <cell r="I778">
            <v>3.1166900000000001E-2</v>
          </cell>
        </row>
        <row r="779">
          <cell r="I779">
            <v>3.1206899999999999E-2</v>
          </cell>
        </row>
        <row r="780">
          <cell r="I780">
            <v>3.1246900000000001E-2</v>
          </cell>
        </row>
        <row r="781">
          <cell r="I781">
            <v>3.1286899999999999E-2</v>
          </cell>
        </row>
        <row r="782">
          <cell r="I782">
            <v>3.1326899999999998E-2</v>
          </cell>
        </row>
        <row r="783">
          <cell r="I783">
            <v>3.1366900000000003E-2</v>
          </cell>
        </row>
        <row r="784">
          <cell r="I784">
            <v>3.1406900000000001E-2</v>
          </cell>
        </row>
        <row r="785">
          <cell r="I785">
            <v>3.14469E-2</v>
          </cell>
        </row>
        <row r="786">
          <cell r="I786">
            <v>3.1486899999999998E-2</v>
          </cell>
        </row>
        <row r="787">
          <cell r="I787">
            <v>3.1526899999999997E-2</v>
          </cell>
        </row>
        <row r="788">
          <cell r="I788">
            <v>3.1566900000000002E-2</v>
          </cell>
        </row>
        <row r="789">
          <cell r="I789">
            <v>3.16069E-2</v>
          </cell>
        </row>
        <row r="790">
          <cell r="I790">
            <v>3.1646899999999999E-2</v>
          </cell>
        </row>
        <row r="791">
          <cell r="I791">
            <v>3.1686899999999997E-2</v>
          </cell>
        </row>
        <row r="792">
          <cell r="I792">
            <v>3.1726900000000002E-2</v>
          </cell>
        </row>
        <row r="793">
          <cell r="I793">
            <v>3.1766900000000001E-2</v>
          </cell>
        </row>
        <row r="794">
          <cell r="I794">
            <v>3.1806899999999999E-2</v>
          </cell>
        </row>
        <row r="795">
          <cell r="I795">
            <v>3.1846899999999997E-2</v>
          </cell>
        </row>
        <row r="796">
          <cell r="I796">
            <v>3.1886900000000003E-2</v>
          </cell>
        </row>
        <row r="797">
          <cell r="I797">
            <v>3.1926900000000001E-2</v>
          </cell>
        </row>
        <row r="798">
          <cell r="I798">
            <v>3.1966899999999999E-2</v>
          </cell>
        </row>
        <row r="799">
          <cell r="I799">
            <v>3.2006899999999998E-2</v>
          </cell>
        </row>
        <row r="800">
          <cell r="I800">
            <v>3.2046900000000003E-2</v>
          </cell>
        </row>
        <row r="801">
          <cell r="I801">
            <v>3.2086900000000002E-2</v>
          </cell>
        </row>
        <row r="802">
          <cell r="I802">
            <v>3.21269E-2</v>
          </cell>
        </row>
        <row r="803">
          <cell r="I803">
            <v>3.2166899999999998E-2</v>
          </cell>
        </row>
        <row r="804">
          <cell r="I804">
            <v>3.2206899999999997E-2</v>
          </cell>
        </row>
        <row r="805">
          <cell r="I805">
            <v>3.2246900000000002E-2</v>
          </cell>
        </row>
        <row r="806">
          <cell r="I806">
            <v>3.22869E-2</v>
          </cell>
        </row>
        <row r="807">
          <cell r="I807">
            <v>3.2326899999999999E-2</v>
          </cell>
        </row>
        <row r="808">
          <cell r="I808">
            <v>3.2366899999999997E-2</v>
          </cell>
        </row>
        <row r="809">
          <cell r="I809">
            <v>3.2406900000000002E-2</v>
          </cell>
        </row>
        <row r="810">
          <cell r="I810">
            <v>3.2446900000000001E-2</v>
          </cell>
        </row>
        <row r="811">
          <cell r="I811">
            <v>3.2486899999999999E-2</v>
          </cell>
        </row>
        <row r="812">
          <cell r="I812">
            <v>3.2526899999999997E-2</v>
          </cell>
        </row>
        <row r="813">
          <cell r="I813">
            <v>3.2566900000000003E-2</v>
          </cell>
        </row>
        <row r="814">
          <cell r="I814">
            <v>3.2606900000000001E-2</v>
          </cell>
        </row>
        <row r="815">
          <cell r="I815">
            <v>3.26469E-2</v>
          </cell>
        </row>
        <row r="816">
          <cell r="I816">
            <v>3.2686899999999998E-2</v>
          </cell>
        </row>
        <row r="817">
          <cell r="I817">
            <v>3.2726900000000003E-2</v>
          </cell>
        </row>
        <row r="818">
          <cell r="I818">
            <v>3.2766900000000002E-2</v>
          </cell>
        </row>
        <row r="819">
          <cell r="I819">
            <v>3.28069E-2</v>
          </cell>
        </row>
        <row r="820">
          <cell r="I820">
            <v>3.2846899999999998E-2</v>
          </cell>
        </row>
        <row r="821">
          <cell r="I821">
            <v>3.2886899999999997E-2</v>
          </cell>
        </row>
        <row r="822">
          <cell r="I822">
            <v>3.2926900000000002E-2</v>
          </cell>
        </row>
        <row r="823">
          <cell r="I823">
            <v>3.29669E-2</v>
          </cell>
        </row>
        <row r="824">
          <cell r="I824">
            <v>3.3006899999999999E-2</v>
          </cell>
        </row>
        <row r="825">
          <cell r="I825">
            <v>3.3046899999999997E-2</v>
          </cell>
        </row>
        <row r="826">
          <cell r="I826">
            <v>3.3086900000000002E-2</v>
          </cell>
        </row>
        <row r="827">
          <cell r="I827">
            <v>3.3126900000000001E-2</v>
          </cell>
        </row>
        <row r="828">
          <cell r="I828">
            <v>3.3166899999999999E-2</v>
          </cell>
        </row>
        <row r="829">
          <cell r="I829">
            <v>3.3206899999999998E-2</v>
          </cell>
        </row>
        <row r="830">
          <cell r="I830">
            <v>3.3246900000000003E-2</v>
          </cell>
        </row>
        <row r="831">
          <cell r="I831">
            <v>3.3286900000000001E-2</v>
          </cell>
        </row>
        <row r="832">
          <cell r="I832">
            <v>3.33269E-2</v>
          </cell>
        </row>
        <row r="833">
          <cell r="I833">
            <v>3.3366899999999998E-2</v>
          </cell>
        </row>
        <row r="834">
          <cell r="I834">
            <v>3.3406900000000003E-2</v>
          </cell>
        </row>
        <row r="835">
          <cell r="I835">
            <v>3.3446900000000002E-2</v>
          </cell>
        </row>
        <row r="836">
          <cell r="I836">
            <v>3.34869E-2</v>
          </cell>
        </row>
        <row r="837">
          <cell r="I837">
            <v>3.3526899999999998E-2</v>
          </cell>
        </row>
        <row r="838">
          <cell r="I838">
            <v>3.3566899999999997E-2</v>
          </cell>
        </row>
        <row r="839">
          <cell r="I839">
            <v>3.3606900000000002E-2</v>
          </cell>
        </row>
        <row r="840">
          <cell r="I840">
            <v>3.36469E-2</v>
          </cell>
        </row>
        <row r="841">
          <cell r="I841">
            <v>3.3686899999999999E-2</v>
          </cell>
        </row>
        <row r="842">
          <cell r="I842">
            <v>3.3726899999999997E-2</v>
          </cell>
        </row>
        <row r="843">
          <cell r="I843">
            <v>3.3766900000000002E-2</v>
          </cell>
        </row>
        <row r="844">
          <cell r="I844">
            <v>3.3806900000000001E-2</v>
          </cell>
        </row>
        <row r="845">
          <cell r="I845">
            <v>3.3846899999999999E-2</v>
          </cell>
        </row>
        <row r="846">
          <cell r="I846">
            <v>3.3886899999999998E-2</v>
          </cell>
        </row>
        <row r="847">
          <cell r="I847">
            <v>3.3926900000000003E-2</v>
          </cell>
        </row>
        <row r="848">
          <cell r="I848">
            <v>3.3966900000000001E-2</v>
          </cell>
        </row>
        <row r="849">
          <cell r="I849">
            <v>3.40069E-2</v>
          </cell>
        </row>
        <row r="850">
          <cell r="I850">
            <v>3.4046899999999998E-2</v>
          </cell>
        </row>
        <row r="851">
          <cell r="I851">
            <v>3.4086900000000003E-2</v>
          </cell>
        </row>
        <row r="852">
          <cell r="I852">
            <v>3.4126900000000002E-2</v>
          </cell>
        </row>
        <row r="853">
          <cell r="I853">
            <v>3.41669E-2</v>
          </cell>
        </row>
        <row r="854">
          <cell r="I854">
            <v>3.4206899999999998E-2</v>
          </cell>
        </row>
        <row r="855">
          <cell r="I855">
            <v>3.4246899999999997E-2</v>
          </cell>
        </row>
        <row r="856">
          <cell r="I856">
            <v>3.4286900000000002E-2</v>
          </cell>
        </row>
        <row r="857">
          <cell r="I857">
            <v>3.43269E-2</v>
          </cell>
        </row>
        <row r="858">
          <cell r="I858">
            <v>3.4366899999999999E-2</v>
          </cell>
        </row>
        <row r="859">
          <cell r="I859">
            <v>3.4406899999999997E-2</v>
          </cell>
        </row>
        <row r="860">
          <cell r="I860">
            <v>3.4446900000000003E-2</v>
          </cell>
        </row>
        <row r="861">
          <cell r="I861">
            <v>3.4486900000000001E-2</v>
          </cell>
        </row>
        <row r="862">
          <cell r="I862">
            <v>3.4526899999999999E-2</v>
          </cell>
        </row>
        <row r="863">
          <cell r="I863">
            <v>3.4566899999999998E-2</v>
          </cell>
        </row>
        <row r="864">
          <cell r="I864">
            <v>3.4606900000000003E-2</v>
          </cell>
        </row>
        <row r="865">
          <cell r="I865">
            <v>3.4646900000000001E-2</v>
          </cell>
        </row>
        <row r="866">
          <cell r="I866">
            <v>3.46869E-2</v>
          </cell>
        </row>
        <row r="867">
          <cell r="I867">
            <v>3.4726899999999998E-2</v>
          </cell>
        </row>
        <row r="868">
          <cell r="I868">
            <v>3.4766900000000003E-2</v>
          </cell>
        </row>
        <row r="869">
          <cell r="I869">
            <v>3.4806900000000002E-2</v>
          </cell>
        </row>
        <row r="870">
          <cell r="I870">
            <v>3.48469E-2</v>
          </cell>
        </row>
        <row r="871">
          <cell r="I871">
            <v>3.4886899999999998E-2</v>
          </cell>
        </row>
        <row r="872">
          <cell r="I872">
            <v>3.4926899999999997E-2</v>
          </cell>
        </row>
        <row r="873">
          <cell r="I873">
            <v>3.4966900000000002E-2</v>
          </cell>
        </row>
        <row r="874">
          <cell r="I874">
            <v>3.5006900000000001E-2</v>
          </cell>
        </row>
        <row r="875">
          <cell r="I875">
            <v>3.5046899999999999E-2</v>
          </cell>
        </row>
        <row r="876">
          <cell r="I876">
            <v>3.5086899999999997E-2</v>
          </cell>
        </row>
        <row r="877">
          <cell r="I877">
            <v>3.5126900000000003E-2</v>
          </cell>
        </row>
        <row r="878">
          <cell r="I878">
            <v>3.5166900000000001E-2</v>
          </cell>
        </row>
        <row r="879">
          <cell r="I879">
            <v>3.5206899999999999E-2</v>
          </cell>
        </row>
        <row r="880">
          <cell r="I880">
            <v>3.5246899999999998E-2</v>
          </cell>
        </row>
        <row r="881">
          <cell r="I881">
            <v>3.5286900000000003E-2</v>
          </cell>
        </row>
        <row r="882">
          <cell r="I882">
            <v>3.5326900000000001E-2</v>
          </cell>
        </row>
        <row r="883">
          <cell r="I883">
            <v>3.53669E-2</v>
          </cell>
        </row>
        <row r="884">
          <cell r="I884">
            <v>3.5406899999999998E-2</v>
          </cell>
        </row>
        <row r="885">
          <cell r="I885">
            <v>3.5446900000000003E-2</v>
          </cell>
        </row>
        <row r="886">
          <cell r="I886">
            <v>3.5486900000000002E-2</v>
          </cell>
        </row>
        <row r="887">
          <cell r="I887">
            <v>3.55269E-2</v>
          </cell>
        </row>
        <row r="888">
          <cell r="I888">
            <v>3.5566899999999999E-2</v>
          </cell>
        </row>
        <row r="889">
          <cell r="I889">
            <v>3.5606899999999997E-2</v>
          </cell>
        </row>
        <row r="890">
          <cell r="I890">
            <v>3.5646900000000002E-2</v>
          </cell>
        </row>
        <row r="891">
          <cell r="I891">
            <v>3.5686900000000001E-2</v>
          </cell>
        </row>
        <row r="892">
          <cell r="I892">
            <v>3.5726899999999999E-2</v>
          </cell>
        </row>
        <row r="893">
          <cell r="I893">
            <v>3.5766899999999997E-2</v>
          </cell>
        </row>
        <row r="894">
          <cell r="I894">
            <v>3.5806900000000003E-2</v>
          </cell>
        </row>
        <row r="895">
          <cell r="I895">
            <v>3.5846900000000001E-2</v>
          </cell>
        </row>
        <row r="896">
          <cell r="I896">
            <v>3.5886899999999999E-2</v>
          </cell>
        </row>
        <row r="897">
          <cell r="I897">
            <v>3.5926899999999998E-2</v>
          </cell>
        </row>
        <row r="898">
          <cell r="I898">
            <v>3.5966900000000003E-2</v>
          </cell>
        </row>
        <row r="899">
          <cell r="I899">
            <v>3.6006900000000001E-2</v>
          </cell>
        </row>
        <row r="900">
          <cell r="I900">
            <v>3.60469E-2</v>
          </cell>
        </row>
        <row r="901">
          <cell r="I901">
            <v>3.6086899999999998E-2</v>
          </cell>
        </row>
        <row r="902">
          <cell r="I902">
            <v>3.6126900000000003E-2</v>
          </cell>
        </row>
        <row r="903">
          <cell r="I903">
            <v>3.6166900000000002E-2</v>
          </cell>
        </row>
        <row r="904">
          <cell r="I904">
            <v>3.62069E-2</v>
          </cell>
        </row>
        <row r="905">
          <cell r="I905">
            <v>3.6246899999999999E-2</v>
          </cell>
        </row>
        <row r="906">
          <cell r="I906">
            <v>3.6286899999999997E-2</v>
          </cell>
        </row>
        <row r="907">
          <cell r="I907">
            <v>3.6326900000000002E-2</v>
          </cell>
        </row>
        <row r="908">
          <cell r="I908">
            <v>3.6366900000000001E-2</v>
          </cell>
        </row>
        <row r="909">
          <cell r="I909">
            <v>3.6406899999999999E-2</v>
          </cell>
        </row>
        <row r="910">
          <cell r="I910">
            <v>3.6446899999999997E-2</v>
          </cell>
        </row>
        <row r="911">
          <cell r="I911">
            <v>3.6486900000000003E-2</v>
          </cell>
        </row>
        <row r="912">
          <cell r="I912">
            <v>3.6526900000000001E-2</v>
          </cell>
        </row>
        <row r="913">
          <cell r="I913">
            <v>3.6566899999999999E-2</v>
          </cell>
        </row>
        <row r="914">
          <cell r="I914">
            <v>3.6606899999999998E-2</v>
          </cell>
        </row>
        <row r="915">
          <cell r="I915">
            <v>3.6646900000000003E-2</v>
          </cell>
        </row>
        <row r="916">
          <cell r="I916">
            <v>3.6686900000000001E-2</v>
          </cell>
        </row>
        <row r="917">
          <cell r="I917">
            <v>3.67269E-2</v>
          </cell>
        </row>
        <row r="918">
          <cell r="I918">
            <v>3.6766899999999998E-2</v>
          </cell>
        </row>
        <row r="919">
          <cell r="I919">
            <v>3.6806899999999997E-2</v>
          </cell>
        </row>
        <row r="920">
          <cell r="I920">
            <v>3.6846900000000002E-2</v>
          </cell>
        </row>
        <row r="921">
          <cell r="I921">
            <v>3.68869E-2</v>
          </cell>
        </row>
        <row r="922">
          <cell r="I922">
            <v>3.6926899999999999E-2</v>
          </cell>
        </row>
        <row r="923">
          <cell r="I923">
            <v>3.6966899999999997E-2</v>
          </cell>
        </row>
        <row r="924">
          <cell r="I924">
            <v>3.7006900000000002E-2</v>
          </cell>
        </row>
        <row r="925">
          <cell r="I925">
            <v>3.7046900000000001E-2</v>
          </cell>
        </row>
        <row r="926">
          <cell r="I926">
            <v>3.7086899999999999E-2</v>
          </cell>
        </row>
        <row r="927">
          <cell r="I927">
            <v>3.7126899999999997E-2</v>
          </cell>
        </row>
        <row r="928">
          <cell r="I928">
            <v>3.7166900000000003E-2</v>
          </cell>
        </row>
        <row r="929">
          <cell r="I929">
            <v>3.7206900000000001E-2</v>
          </cell>
        </row>
        <row r="930">
          <cell r="I930">
            <v>3.7246899999999999E-2</v>
          </cell>
        </row>
        <row r="931">
          <cell r="I931">
            <v>3.7286899999999998E-2</v>
          </cell>
        </row>
        <row r="932">
          <cell r="I932">
            <v>3.7326900000000003E-2</v>
          </cell>
        </row>
        <row r="933">
          <cell r="I933">
            <v>3.7366900000000002E-2</v>
          </cell>
        </row>
        <row r="934">
          <cell r="I934">
            <v>3.74069E-2</v>
          </cell>
        </row>
        <row r="935">
          <cell r="I935">
            <v>3.7446899999999998E-2</v>
          </cell>
        </row>
        <row r="936">
          <cell r="I936">
            <v>3.7486899999999997E-2</v>
          </cell>
        </row>
        <row r="937">
          <cell r="I937">
            <v>3.7526900000000002E-2</v>
          </cell>
        </row>
        <row r="938">
          <cell r="I938">
            <v>3.75669E-2</v>
          </cell>
        </row>
        <row r="939">
          <cell r="I939">
            <v>3.7606899999999999E-2</v>
          </cell>
        </row>
        <row r="940">
          <cell r="I940">
            <v>3.7646899999999997E-2</v>
          </cell>
        </row>
        <row r="941">
          <cell r="I941">
            <v>3.7686900000000002E-2</v>
          </cell>
        </row>
        <row r="942">
          <cell r="I942">
            <v>3.7726900000000001E-2</v>
          </cell>
        </row>
        <row r="943">
          <cell r="I943">
            <v>3.7766899999999999E-2</v>
          </cell>
        </row>
        <row r="944">
          <cell r="I944">
            <v>3.7806899999999997E-2</v>
          </cell>
        </row>
        <row r="945">
          <cell r="I945">
            <v>3.7846900000000003E-2</v>
          </cell>
        </row>
        <row r="946">
          <cell r="I946">
            <v>3.7886900000000001E-2</v>
          </cell>
        </row>
        <row r="947">
          <cell r="I947">
            <v>3.79269E-2</v>
          </cell>
        </row>
        <row r="948">
          <cell r="I948">
            <v>3.7966899999999998E-2</v>
          </cell>
        </row>
        <row r="949">
          <cell r="I949">
            <v>3.8006900000000003E-2</v>
          </cell>
        </row>
        <row r="950">
          <cell r="I950">
            <v>3.8046900000000002E-2</v>
          </cell>
        </row>
        <row r="951">
          <cell r="I951">
            <v>3.80869E-2</v>
          </cell>
        </row>
        <row r="952">
          <cell r="I952">
            <v>3.8126899999999998E-2</v>
          </cell>
        </row>
        <row r="953">
          <cell r="I953">
            <v>3.8166899999999997E-2</v>
          </cell>
        </row>
        <row r="954">
          <cell r="I954">
            <v>3.8206900000000002E-2</v>
          </cell>
        </row>
        <row r="955">
          <cell r="I955">
            <v>3.82469E-2</v>
          </cell>
        </row>
        <row r="956">
          <cell r="I956">
            <v>3.8286899999999999E-2</v>
          </cell>
        </row>
        <row r="957">
          <cell r="I957">
            <v>3.8326899999999997E-2</v>
          </cell>
        </row>
        <row r="958">
          <cell r="I958">
            <v>3.8366900000000002E-2</v>
          </cell>
        </row>
        <row r="959">
          <cell r="I959">
            <v>3.8406900000000001E-2</v>
          </cell>
        </row>
        <row r="960">
          <cell r="I960">
            <v>3.8446899999999999E-2</v>
          </cell>
        </row>
        <row r="961">
          <cell r="I961">
            <v>3.8486899999999998E-2</v>
          </cell>
        </row>
        <row r="962">
          <cell r="I962">
            <v>3.8526900000000003E-2</v>
          </cell>
        </row>
        <row r="963">
          <cell r="I963">
            <v>3.8566900000000001E-2</v>
          </cell>
        </row>
        <row r="964">
          <cell r="I964">
            <v>3.86069E-2</v>
          </cell>
        </row>
        <row r="965">
          <cell r="I965">
            <v>3.8646899999999998E-2</v>
          </cell>
        </row>
        <row r="966">
          <cell r="I966">
            <v>3.8686900000000003E-2</v>
          </cell>
        </row>
        <row r="967">
          <cell r="I967">
            <v>3.8726900000000002E-2</v>
          </cell>
        </row>
        <row r="968">
          <cell r="I968">
            <v>3.87669E-2</v>
          </cell>
        </row>
        <row r="969">
          <cell r="I969">
            <v>3.8806899999999998E-2</v>
          </cell>
        </row>
        <row r="970">
          <cell r="I970">
            <v>3.8846899999999997E-2</v>
          </cell>
        </row>
        <row r="971">
          <cell r="I971">
            <v>3.8886900000000002E-2</v>
          </cell>
        </row>
        <row r="972">
          <cell r="I972">
            <v>3.89269E-2</v>
          </cell>
        </row>
        <row r="973">
          <cell r="I973">
            <v>3.8966899999999999E-2</v>
          </cell>
        </row>
        <row r="974">
          <cell r="I974">
            <v>3.9006899999999997E-2</v>
          </cell>
        </row>
        <row r="975">
          <cell r="I975">
            <v>3.9046900000000002E-2</v>
          </cell>
        </row>
        <row r="976">
          <cell r="I976">
            <v>3.9086900000000001E-2</v>
          </cell>
        </row>
        <row r="977">
          <cell r="I977">
            <v>3.9126899999999999E-2</v>
          </cell>
        </row>
        <row r="978">
          <cell r="I978">
            <v>3.9166899999999998E-2</v>
          </cell>
        </row>
        <row r="979">
          <cell r="I979">
            <v>3.9206900000000003E-2</v>
          </cell>
        </row>
        <row r="980">
          <cell r="I980">
            <v>3.9246900000000001E-2</v>
          </cell>
        </row>
        <row r="981">
          <cell r="I981">
            <v>3.92869E-2</v>
          </cell>
        </row>
        <row r="982">
          <cell r="I982">
            <v>3.9326899999999998E-2</v>
          </cell>
        </row>
        <row r="983">
          <cell r="I983">
            <v>3.9366900000000003E-2</v>
          </cell>
        </row>
        <row r="984">
          <cell r="I984">
            <v>3.9406900000000002E-2</v>
          </cell>
        </row>
        <row r="985">
          <cell r="I985">
            <v>3.94469E-2</v>
          </cell>
        </row>
        <row r="986">
          <cell r="I986">
            <v>3.9486899999999998E-2</v>
          </cell>
        </row>
        <row r="987">
          <cell r="I987">
            <v>3.9526899999999997E-2</v>
          </cell>
        </row>
        <row r="988">
          <cell r="I988">
            <v>3.9566900000000002E-2</v>
          </cell>
        </row>
        <row r="989">
          <cell r="I989">
            <v>3.96069E-2</v>
          </cell>
        </row>
        <row r="990">
          <cell r="I990">
            <v>3.9646899999999999E-2</v>
          </cell>
        </row>
        <row r="991">
          <cell r="I991">
            <v>3.9686899999999997E-2</v>
          </cell>
        </row>
        <row r="992">
          <cell r="I992">
            <v>3.9726900000000002E-2</v>
          </cell>
        </row>
        <row r="993">
          <cell r="I993">
            <v>3.9766900000000001E-2</v>
          </cell>
        </row>
        <row r="994">
          <cell r="I994">
            <v>3.9806899999999999E-2</v>
          </cell>
        </row>
        <row r="995">
          <cell r="I995">
            <v>3.9846899999999998E-2</v>
          </cell>
        </row>
        <row r="996">
          <cell r="I996">
            <v>3.9886900000000003E-2</v>
          </cell>
        </row>
        <row r="997">
          <cell r="I997">
            <v>3.9926900000000001E-2</v>
          </cell>
        </row>
        <row r="998">
          <cell r="I998">
            <v>3.99669E-2</v>
          </cell>
        </row>
        <row r="999">
          <cell r="I999">
            <v>4.0006899999999998E-2</v>
          </cell>
        </row>
        <row r="1000">
          <cell r="I1000">
            <v>4.0046900000000003E-2</v>
          </cell>
        </row>
        <row r="1001">
          <cell r="I1001">
            <v>4.0086900000000002E-2</v>
          </cell>
        </row>
        <row r="1002">
          <cell r="I1002">
            <v>4.01269E-2</v>
          </cell>
        </row>
        <row r="1003">
          <cell r="I1003">
            <v>4.0166899999999998E-2</v>
          </cell>
        </row>
        <row r="1004">
          <cell r="I1004">
            <v>4.0206899999999997E-2</v>
          </cell>
        </row>
        <row r="1005">
          <cell r="I1005">
            <v>4.0246900000000002E-2</v>
          </cell>
        </row>
        <row r="1006">
          <cell r="I1006">
            <v>4.02869E-2</v>
          </cell>
        </row>
        <row r="1007">
          <cell r="I1007">
            <v>4.0326899999999999E-2</v>
          </cell>
        </row>
        <row r="1008">
          <cell r="I1008">
            <v>4.0366899999999997E-2</v>
          </cell>
        </row>
        <row r="1009">
          <cell r="I1009">
            <v>4.0406900000000003E-2</v>
          </cell>
        </row>
        <row r="1010">
          <cell r="I1010">
            <v>4.0446900000000001E-2</v>
          </cell>
        </row>
        <row r="1011">
          <cell r="I1011">
            <v>4.0486899999999999E-2</v>
          </cell>
        </row>
        <row r="1012">
          <cell r="I1012">
            <v>4.0526899999999998E-2</v>
          </cell>
        </row>
        <row r="1013">
          <cell r="I1013">
            <v>4.0566900000000003E-2</v>
          </cell>
        </row>
        <row r="1014">
          <cell r="I1014">
            <v>4.0606900000000001E-2</v>
          </cell>
        </row>
        <row r="1015">
          <cell r="I1015">
            <v>4.06469E-2</v>
          </cell>
        </row>
        <row r="1016">
          <cell r="I1016">
            <v>4.0686899999999998E-2</v>
          </cell>
        </row>
        <row r="1017">
          <cell r="I1017">
            <v>4.0726900000000003E-2</v>
          </cell>
        </row>
        <row r="1018">
          <cell r="I1018">
            <v>4.0766900000000002E-2</v>
          </cell>
        </row>
        <row r="1019">
          <cell r="I1019">
            <v>4.08069E-2</v>
          </cell>
        </row>
        <row r="1020">
          <cell r="I1020">
            <v>4.0846899999999998E-2</v>
          </cell>
        </row>
        <row r="1021">
          <cell r="I1021">
            <v>4.0886899999999997E-2</v>
          </cell>
        </row>
        <row r="1022">
          <cell r="I1022">
            <v>4.0926900000000002E-2</v>
          </cell>
        </row>
        <row r="1023">
          <cell r="I1023">
            <v>4.0966900000000001E-2</v>
          </cell>
        </row>
        <row r="1024">
          <cell r="I1024">
            <v>4.1006899999999999E-2</v>
          </cell>
        </row>
        <row r="1025">
          <cell r="I1025">
            <v>4.1046899999999997E-2</v>
          </cell>
        </row>
        <row r="1026">
          <cell r="I1026">
            <v>4.1086900000000003E-2</v>
          </cell>
        </row>
        <row r="1027">
          <cell r="I1027">
            <v>4.1126900000000001E-2</v>
          </cell>
        </row>
        <row r="1028">
          <cell r="I1028">
            <v>4.1166899999999999E-2</v>
          </cell>
        </row>
        <row r="1029">
          <cell r="I1029">
            <v>4.1206899999999998E-2</v>
          </cell>
        </row>
        <row r="1030">
          <cell r="I1030">
            <v>4.1246900000000003E-2</v>
          </cell>
        </row>
        <row r="1031">
          <cell r="I1031">
            <v>4.1286900000000001E-2</v>
          </cell>
        </row>
        <row r="1032">
          <cell r="I1032">
            <v>4.13269E-2</v>
          </cell>
        </row>
        <row r="1033">
          <cell r="I1033">
            <v>4.1366899999999998E-2</v>
          </cell>
        </row>
        <row r="1034">
          <cell r="I1034">
            <v>4.1406900000000003E-2</v>
          </cell>
        </row>
        <row r="1035">
          <cell r="I1035">
            <v>4.1446900000000002E-2</v>
          </cell>
        </row>
        <row r="1036">
          <cell r="I1036">
            <v>4.14869E-2</v>
          </cell>
        </row>
        <row r="1037">
          <cell r="I1037">
            <v>4.1526899999999999E-2</v>
          </cell>
        </row>
        <row r="1038">
          <cell r="I1038">
            <v>4.1566899999999997E-2</v>
          </cell>
        </row>
        <row r="1039">
          <cell r="I1039">
            <v>4.1606900000000002E-2</v>
          </cell>
        </row>
        <row r="1040">
          <cell r="I1040">
            <v>4.1646900000000001E-2</v>
          </cell>
        </row>
        <row r="1041">
          <cell r="I1041">
            <v>4.1686899999999999E-2</v>
          </cell>
        </row>
        <row r="1042">
          <cell r="I1042">
            <v>4.1726899999999997E-2</v>
          </cell>
        </row>
        <row r="1043">
          <cell r="I1043">
            <v>4.1766900000000003E-2</v>
          </cell>
        </row>
        <row r="1044">
          <cell r="I1044">
            <v>4.1806900000000001E-2</v>
          </cell>
        </row>
        <row r="1045">
          <cell r="I1045">
            <v>4.1846899999999999E-2</v>
          </cell>
        </row>
        <row r="1046">
          <cell r="I1046">
            <v>4.1886899999999998E-2</v>
          </cell>
        </row>
        <row r="1047">
          <cell r="I1047">
            <v>4.1926900000000003E-2</v>
          </cell>
        </row>
        <row r="1048">
          <cell r="I1048">
            <v>4.1966900000000001E-2</v>
          </cell>
        </row>
        <row r="1049">
          <cell r="I1049">
            <v>4.20069E-2</v>
          </cell>
        </row>
        <row r="1050">
          <cell r="I1050">
            <v>4.2046899999999998E-2</v>
          </cell>
        </row>
        <row r="1051">
          <cell r="I1051">
            <v>4.2086899999999997E-2</v>
          </cell>
        </row>
        <row r="1052">
          <cell r="I1052">
            <v>4.2126900000000002E-2</v>
          </cell>
        </row>
        <row r="1053">
          <cell r="I1053">
            <v>4.21669E-2</v>
          </cell>
        </row>
        <row r="1054">
          <cell r="I1054">
            <v>4.2206899999999999E-2</v>
          </cell>
        </row>
        <row r="1055">
          <cell r="I1055">
            <v>4.2246899999999997E-2</v>
          </cell>
        </row>
        <row r="1056">
          <cell r="I1056">
            <v>4.2286900000000002E-2</v>
          </cell>
        </row>
        <row r="1057">
          <cell r="I1057">
            <v>4.2326900000000001E-2</v>
          </cell>
        </row>
        <row r="1058">
          <cell r="I1058">
            <v>4.2366899999999999E-2</v>
          </cell>
        </row>
        <row r="1059">
          <cell r="I1059">
            <v>4.2406899999999997E-2</v>
          </cell>
        </row>
        <row r="1060">
          <cell r="I1060">
            <v>4.2446900000000003E-2</v>
          </cell>
        </row>
        <row r="1061">
          <cell r="I1061">
            <v>4.2486900000000001E-2</v>
          </cell>
        </row>
        <row r="1062">
          <cell r="I1062">
            <v>4.2526899999999999E-2</v>
          </cell>
        </row>
        <row r="1063">
          <cell r="I1063">
            <v>4.2566899999999998E-2</v>
          </cell>
        </row>
        <row r="1064">
          <cell r="I1064">
            <v>4.2606900000000003E-2</v>
          </cell>
        </row>
        <row r="1065">
          <cell r="I1065">
            <v>4.2646900000000001E-2</v>
          </cell>
        </row>
        <row r="1066">
          <cell r="I1066">
            <v>4.26869E-2</v>
          </cell>
        </row>
        <row r="1067">
          <cell r="I1067">
            <v>4.2726899999999998E-2</v>
          </cell>
        </row>
        <row r="1068">
          <cell r="I1068">
            <v>4.2766899999999997E-2</v>
          </cell>
        </row>
        <row r="1069">
          <cell r="I1069">
            <v>4.2806900000000002E-2</v>
          </cell>
        </row>
        <row r="1070">
          <cell r="I1070">
            <v>4.28469E-2</v>
          </cell>
        </row>
        <row r="1071">
          <cell r="I1071">
            <v>4.2886899999999999E-2</v>
          </cell>
        </row>
        <row r="1072">
          <cell r="I1072">
            <v>4.2926899999999997E-2</v>
          </cell>
        </row>
        <row r="1073">
          <cell r="I1073">
            <v>4.2966900000000002E-2</v>
          </cell>
        </row>
        <row r="1074">
          <cell r="I1074">
            <v>4.3006900000000001E-2</v>
          </cell>
        </row>
        <row r="1075">
          <cell r="I1075">
            <v>4.3046899999999999E-2</v>
          </cell>
        </row>
        <row r="1076">
          <cell r="I1076">
            <v>4.3086899999999997E-2</v>
          </cell>
        </row>
        <row r="1077">
          <cell r="I1077">
            <v>4.3126900000000003E-2</v>
          </cell>
        </row>
        <row r="1078">
          <cell r="I1078">
            <v>4.3166900000000001E-2</v>
          </cell>
        </row>
        <row r="1079">
          <cell r="I1079">
            <v>4.3206899999999999E-2</v>
          </cell>
        </row>
        <row r="1080">
          <cell r="I1080">
            <v>4.3246899999999998E-2</v>
          </cell>
        </row>
        <row r="1081">
          <cell r="I1081">
            <v>4.3286900000000003E-2</v>
          </cell>
        </row>
        <row r="1082">
          <cell r="I1082">
            <v>4.3326900000000002E-2</v>
          </cell>
        </row>
        <row r="1083">
          <cell r="I1083">
            <v>4.33669E-2</v>
          </cell>
        </row>
        <row r="1084">
          <cell r="I1084">
            <v>4.3406899999999998E-2</v>
          </cell>
        </row>
        <row r="1085">
          <cell r="I1085">
            <v>4.3446899999999997E-2</v>
          </cell>
        </row>
        <row r="1086">
          <cell r="I1086">
            <v>4.3486900000000002E-2</v>
          </cell>
        </row>
        <row r="1087">
          <cell r="I1087">
            <v>4.35269E-2</v>
          </cell>
        </row>
        <row r="1088">
          <cell r="I1088">
            <v>4.3566899999999999E-2</v>
          </cell>
        </row>
        <row r="1089">
          <cell r="I1089">
            <v>4.3606899999999997E-2</v>
          </cell>
        </row>
        <row r="1090">
          <cell r="I1090">
            <v>4.3646900000000002E-2</v>
          </cell>
        </row>
        <row r="1091">
          <cell r="I1091">
            <v>4.3686900000000001E-2</v>
          </cell>
        </row>
        <row r="1092">
          <cell r="I1092">
            <v>4.3726899999999999E-2</v>
          </cell>
        </row>
        <row r="1093">
          <cell r="I1093">
            <v>4.3766899999999997E-2</v>
          </cell>
        </row>
        <row r="1094">
          <cell r="I1094">
            <v>4.3806900000000003E-2</v>
          </cell>
        </row>
        <row r="1095">
          <cell r="I1095">
            <v>4.3846900000000001E-2</v>
          </cell>
        </row>
        <row r="1096">
          <cell r="I1096">
            <v>4.38869E-2</v>
          </cell>
        </row>
        <row r="1097">
          <cell r="I1097">
            <v>4.3926899999999998E-2</v>
          </cell>
        </row>
        <row r="1098">
          <cell r="I1098">
            <v>4.3966900000000003E-2</v>
          </cell>
        </row>
        <row r="1099">
          <cell r="I1099">
            <v>4.4006900000000002E-2</v>
          </cell>
        </row>
        <row r="1100">
          <cell r="I1100">
            <v>4.40469E-2</v>
          </cell>
        </row>
        <row r="1101">
          <cell r="I1101">
            <v>4.4086899999999998E-2</v>
          </cell>
        </row>
        <row r="1102">
          <cell r="I1102">
            <v>4.4126899999999997E-2</v>
          </cell>
        </row>
        <row r="1103">
          <cell r="I1103">
            <v>4.4166900000000002E-2</v>
          </cell>
        </row>
        <row r="1104">
          <cell r="I1104">
            <v>4.42069E-2</v>
          </cell>
        </row>
        <row r="1105">
          <cell r="I1105">
            <v>4.4246899999999999E-2</v>
          </cell>
        </row>
        <row r="1106">
          <cell r="I1106">
            <v>4.4286899999999997E-2</v>
          </cell>
        </row>
        <row r="1107">
          <cell r="I1107">
            <v>4.4326900000000002E-2</v>
          </cell>
        </row>
        <row r="1108">
          <cell r="I1108">
            <v>4.4366900000000001E-2</v>
          </cell>
        </row>
        <row r="1109">
          <cell r="I1109">
            <v>4.4406899999999999E-2</v>
          </cell>
        </row>
        <row r="1110">
          <cell r="I1110">
            <v>4.4446899999999998E-2</v>
          </cell>
        </row>
        <row r="1111">
          <cell r="I1111">
            <v>4.4486900000000003E-2</v>
          </cell>
        </row>
        <row r="1112">
          <cell r="I1112">
            <v>4.4526900000000001E-2</v>
          </cell>
        </row>
        <row r="1113">
          <cell r="I1113">
            <v>4.45669E-2</v>
          </cell>
        </row>
        <row r="1114">
          <cell r="I1114">
            <v>4.4606899999999998E-2</v>
          </cell>
        </row>
        <row r="1115">
          <cell r="I1115">
            <v>4.4646900000000003E-2</v>
          </cell>
        </row>
        <row r="1116">
          <cell r="I1116">
            <v>4.4686900000000002E-2</v>
          </cell>
        </row>
        <row r="1117">
          <cell r="I1117">
            <v>4.47269E-2</v>
          </cell>
        </row>
        <row r="1118">
          <cell r="I1118">
            <v>4.4766899999999998E-2</v>
          </cell>
        </row>
        <row r="1119">
          <cell r="I1119">
            <v>4.4806899999999997E-2</v>
          </cell>
        </row>
        <row r="1120">
          <cell r="I1120">
            <v>4.4846900000000002E-2</v>
          </cell>
        </row>
        <row r="1121">
          <cell r="I1121">
            <v>4.48869E-2</v>
          </cell>
        </row>
        <row r="1122">
          <cell r="I1122">
            <v>4.4926899999999999E-2</v>
          </cell>
        </row>
        <row r="1123">
          <cell r="I1123">
            <v>4.4966899999999997E-2</v>
          </cell>
        </row>
        <row r="1124">
          <cell r="I1124">
            <v>4.5006900000000002E-2</v>
          </cell>
        </row>
        <row r="1125">
          <cell r="I1125">
            <v>4.5046900000000001E-2</v>
          </cell>
        </row>
        <row r="1126">
          <cell r="I1126">
            <v>4.5086899999999999E-2</v>
          </cell>
        </row>
        <row r="1127">
          <cell r="I1127">
            <v>4.5126899999999998E-2</v>
          </cell>
        </row>
        <row r="1128">
          <cell r="I1128">
            <v>4.5166900000000003E-2</v>
          </cell>
        </row>
        <row r="1129">
          <cell r="I1129">
            <v>4.5206900000000001E-2</v>
          </cell>
        </row>
        <row r="1130">
          <cell r="I1130">
            <v>4.52469E-2</v>
          </cell>
        </row>
        <row r="1131">
          <cell r="I1131">
            <v>4.5286899999999998E-2</v>
          </cell>
        </row>
        <row r="1132">
          <cell r="I1132">
            <v>4.5326900000000003E-2</v>
          </cell>
        </row>
        <row r="1133">
          <cell r="I1133">
            <v>4.5366900000000002E-2</v>
          </cell>
        </row>
        <row r="1134">
          <cell r="I1134">
            <v>4.54069E-2</v>
          </cell>
        </row>
        <row r="1135">
          <cell r="I1135">
            <v>4.5446899999999998E-2</v>
          </cell>
        </row>
        <row r="1136">
          <cell r="I1136">
            <v>4.5486899999999997E-2</v>
          </cell>
        </row>
        <row r="1137">
          <cell r="I1137">
            <v>4.5526900000000002E-2</v>
          </cell>
        </row>
        <row r="1138">
          <cell r="I1138">
            <v>4.55669E-2</v>
          </cell>
        </row>
        <row r="1139">
          <cell r="I1139">
            <v>4.5606899999999999E-2</v>
          </cell>
        </row>
        <row r="1140">
          <cell r="I1140">
            <v>4.5646899999999997E-2</v>
          </cell>
        </row>
        <row r="1141">
          <cell r="I1141">
            <v>4.5686900000000003E-2</v>
          </cell>
        </row>
        <row r="1142">
          <cell r="I1142">
            <v>4.5726900000000001E-2</v>
          </cell>
        </row>
        <row r="1143">
          <cell r="I1143">
            <v>4.5766899999999999E-2</v>
          </cell>
        </row>
        <row r="1144">
          <cell r="I1144">
            <v>4.5806899999999998E-2</v>
          </cell>
        </row>
        <row r="1145">
          <cell r="I1145">
            <v>4.5846900000000003E-2</v>
          </cell>
        </row>
        <row r="1146">
          <cell r="I1146">
            <v>4.5886900000000001E-2</v>
          </cell>
        </row>
        <row r="1147">
          <cell r="I1147">
            <v>4.59269E-2</v>
          </cell>
        </row>
        <row r="1148">
          <cell r="I1148">
            <v>4.5966899999999998E-2</v>
          </cell>
        </row>
        <row r="1149">
          <cell r="I1149">
            <v>4.6006900000000003E-2</v>
          </cell>
        </row>
        <row r="1150">
          <cell r="I1150">
            <v>4.6046900000000002E-2</v>
          </cell>
        </row>
        <row r="1151">
          <cell r="I1151">
            <v>4.60869E-2</v>
          </cell>
        </row>
        <row r="1152">
          <cell r="I1152">
            <v>4.6126899999999998E-2</v>
          </cell>
        </row>
        <row r="1153">
          <cell r="I1153">
            <v>4.6166899999999997E-2</v>
          </cell>
        </row>
        <row r="1154">
          <cell r="I1154">
            <v>4.6206900000000002E-2</v>
          </cell>
        </row>
        <row r="1155">
          <cell r="I1155">
            <v>4.6246900000000001E-2</v>
          </cell>
        </row>
        <row r="1156">
          <cell r="I1156">
            <v>4.6286899999999999E-2</v>
          </cell>
        </row>
        <row r="1157">
          <cell r="I1157">
            <v>4.6326899999999997E-2</v>
          </cell>
        </row>
        <row r="1158">
          <cell r="I1158">
            <v>4.6366900000000003E-2</v>
          </cell>
        </row>
        <row r="1159">
          <cell r="I1159">
            <v>4.6406900000000001E-2</v>
          </cell>
        </row>
        <row r="1160">
          <cell r="I1160">
            <v>4.6446899999999999E-2</v>
          </cell>
        </row>
        <row r="1161">
          <cell r="I1161">
            <v>4.6486899999999998E-2</v>
          </cell>
        </row>
        <row r="1162">
          <cell r="I1162">
            <v>4.6526900000000003E-2</v>
          </cell>
        </row>
        <row r="1163">
          <cell r="I1163">
            <v>4.6566900000000001E-2</v>
          </cell>
        </row>
        <row r="1164">
          <cell r="I1164">
            <v>4.66069E-2</v>
          </cell>
        </row>
        <row r="1165">
          <cell r="I1165">
            <v>4.6646899999999998E-2</v>
          </cell>
        </row>
        <row r="1166">
          <cell r="I1166">
            <v>4.6686900000000003E-2</v>
          </cell>
        </row>
        <row r="1167">
          <cell r="I1167">
            <v>4.6726900000000002E-2</v>
          </cell>
        </row>
        <row r="1168">
          <cell r="I1168">
            <v>4.67669E-2</v>
          </cell>
        </row>
        <row r="1169">
          <cell r="I1169">
            <v>4.6806899999999999E-2</v>
          </cell>
        </row>
        <row r="1170">
          <cell r="I1170">
            <v>4.6846899999999997E-2</v>
          </cell>
        </row>
        <row r="1171">
          <cell r="I1171">
            <v>4.6886900000000002E-2</v>
          </cell>
        </row>
        <row r="1172">
          <cell r="I1172">
            <v>4.6926900000000001E-2</v>
          </cell>
        </row>
        <row r="1173">
          <cell r="I1173">
            <v>4.6966899999999999E-2</v>
          </cell>
        </row>
        <row r="1174">
          <cell r="I1174">
            <v>4.7006899999999997E-2</v>
          </cell>
        </row>
        <row r="1175">
          <cell r="I1175">
            <v>4.7046900000000003E-2</v>
          </cell>
        </row>
        <row r="1176">
          <cell r="I1176">
            <v>4.7086900000000001E-2</v>
          </cell>
        </row>
        <row r="1177">
          <cell r="I1177">
            <v>4.7126899999999999E-2</v>
          </cell>
        </row>
        <row r="1178">
          <cell r="I1178">
            <v>4.7166899999999998E-2</v>
          </cell>
        </row>
        <row r="1179">
          <cell r="I1179">
            <v>4.7206900000000003E-2</v>
          </cell>
        </row>
        <row r="1180">
          <cell r="I1180">
            <v>4.7246900000000001E-2</v>
          </cell>
        </row>
        <row r="1181">
          <cell r="I1181">
            <v>4.72869E-2</v>
          </cell>
        </row>
        <row r="1182">
          <cell r="I1182">
            <v>4.7326899999999998E-2</v>
          </cell>
        </row>
        <row r="1183">
          <cell r="I1183">
            <v>4.7366900000000003E-2</v>
          </cell>
        </row>
        <row r="1184">
          <cell r="I1184">
            <v>4.7406900000000002E-2</v>
          </cell>
        </row>
        <row r="1185">
          <cell r="I1185">
            <v>4.74469E-2</v>
          </cell>
        </row>
        <row r="1186">
          <cell r="I1186">
            <v>4.7486899999999999E-2</v>
          </cell>
        </row>
        <row r="1187">
          <cell r="I1187">
            <v>4.7526899999999997E-2</v>
          </cell>
        </row>
        <row r="1188">
          <cell r="I1188">
            <v>4.7566900000000002E-2</v>
          </cell>
        </row>
        <row r="1189">
          <cell r="I1189">
            <v>4.7606900000000001E-2</v>
          </cell>
        </row>
        <row r="1190">
          <cell r="I1190">
            <v>4.7646899999999999E-2</v>
          </cell>
        </row>
        <row r="1191">
          <cell r="I1191">
            <v>4.7686899999999997E-2</v>
          </cell>
        </row>
        <row r="1192">
          <cell r="I1192">
            <v>4.7726900000000003E-2</v>
          </cell>
        </row>
        <row r="1193">
          <cell r="I1193">
            <v>4.7766900000000001E-2</v>
          </cell>
        </row>
        <row r="1194">
          <cell r="I1194">
            <v>4.7806899999999999E-2</v>
          </cell>
        </row>
        <row r="1195">
          <cell r="I1195">
            <v>4.7846899999999998E-2</v>
          </cell>
        </row>
        <row r="1196">
          <cell r="I1196">
            <v>4.7886900000000003E-2</v>
          </cell>
        </row>
        <row r="1197">
          <cell r="I1197">
            <v>4.7926900000000001E-2</v>
          </cell>
        </row>
        <row r="1198">
          <cell r="I1198">
            <v>4.79669E-2</v>
          </cell>
        </row>
        <row r="1199">
          <cell r="I1199">
            <v>4.8006899999999998E-2</v>
          </cell>
        </row>
        <row r="1200">
          <cell r="I1200">
            <v>4.8046899999999997E-2</v>
          </cell>
        </row>
        <row r="1201">
          <cell r="I1201">
            <v>4.8086900000000002E-2</v>
          </cell>
        </row>
        <row r="1202">
          <cell r="I1202">
            <v>4.81269E-2</v>
          </cell>
        </row>
        <row r="1203">
          <cell r="I1203">
            <v>4.8166899999999999E-2</v>
          </cell>
        </row>
        <row r="1204">
          <cell r="I1204">
            <v>4.8206899999999997E-2</v>
          </cell>
        </row>
        <row r="1205">
          <cell r="I1205">
            <v>4.8246900000000002E-2</v>
          </cell>
        </row>
        <row r="1206">
          <cell r="I1206">
            <v>4.8286900000000001E-2</v>
          </cell>
        </row>
        <row r="1207">
          <cell r="I1207">
            <v>4.8326899999999999E-2</v>
          </cell>
        </row>
        <row r="1208">
          <cell r="I1208">
            <v>4.8366899999999997E-2</v>
          </cell>
        </row>
        <row r="1209">
          <cell r="I1209">
            <v>4.8406900000000003E-2</v>
          </cell>
        </row>
        <row r="1210">
          <cell r="I1210">
            <v>4.8446900000000001E-2</v>
          </cell>
        </row>
        <row r="1211">
          <cell r="I1211">
            <v>4.8486899999999999E-2</v>
          </cell>
        </row>
        <row r="1212">
          <cell r="I1212">
            <v>4.8526899999999998E-2</v>
          </cell>
        </row>
        <row r="1213">
          <cell r="I1213">
            <v>4.8566900000000003E-2</v>
          </cell>
        </row>
        <row r="1214">
          <cell r="I1214">
            <v>4.8606900000000001E-2</v>
          </cell>
        </row>
        <row r="1215">
          <cell r="I1215">
            <v>4.86469E-2</v>
          </cell>
        </row>
        <row r="1216">
          <cell r="I1216">
            <v>4.8686899999999998E-2</v>
          </cell>
        </row>
        <row r="1217">
          <cell r="I1217">
            <v>4.8726899999999997E-2</v>
          </cell>
        </row>
        <row r="1218">
          <cell r="I1218">
            <v>4.8766900000000002E-2</v>
          </cell>
        </row>
        <row r="1219">
          <cell r="I1219">
            <v>4.88069E-2</v>
          </cell>
        </row>
        <row r="1220">
          <cell r="I1220">
            <v>4.8846899999999999E-2</v>
          </cell>
        </row>
        <row r="1221">
          <cell r="I1221">
            <v>4.8886899999999997E-2</v>
          </cell>
        </row>
        <row r="1222">
          <cell r="I1222">
            <v>4.8926900000000002E-2</v>
          </cell>
        </row>
        <row r="1223">
          <cell r="I1223">
            <v>4.8966900000000001E-2</v>
          </cell>
        </row>
        <row r="1224">
          <cell r="I1224">
            <v>4.9006899999999999E-2</v>
          </cell>
        </row>
        <row r="1225">
          <cell r="I1225">
            <v>4.9046899999999997E-2</v>
          </cell>
        </row>
        <row r="1226">
          <cell r="I1226">
            <v>4.9086900000000003E-2</v>
          </cell>
        </row>
        <row r="1227">
          <cell r="I1227">
            <v>4.9126900000000001E-2</v>
          </cell>
        </row>
        <row r="1228">
          <cell r="I1228">
            <v>4.9166899999999999E-2</v>
          </cell>
        </row>
        <row r="1229">
          <cell r="I1229">
            <v>4.9206899999999998E-2</v>
          </cell>
        </row>
        <row r="1230">
          <cell r="I1230">
            <v>4.9246900000000003E-2</v>
          </cell>
        </row>
        <row r="1231">
          <cell r="I1231">
            <v>4.9286900000000002E-2</v>
          </cell>
        </row>
        <row r="1232">
          <cell r="I1232">
            <v>4.93269E-2</v>
          </cell>
        </row>
        <row r="1233">
          <cell r="I1233">
            <v>4.9366899999999998E-2</v>
          </cell>
        </row>
        <row r="1234">
          <cell r="I1234">
            <v>4.9406899999999997E-2</v>
          </cell>
        </row>
        <row r="1235">
          <cell r="I1235">
            <v>4.9446900000000002E-2</v>
          </cell>
        </row>
        <row r="1236">
          <cell r="I1236">
            <v>4.94869E-2</v>
          </cell>
        </row>
        <row r="1237">
          <cell r="I1237">
            <v>4.9526899999999999E-2</v>
          </cell>
        </row>
        <row r="1238">
          <cell r="I1238">
            <v>4.9566899999999997E-2</v>
          </cell>
        </row>
        <row r="1239">
          <cell r="I1239">
            <v>4.9606900000000002E-2</v>
          </cell>
        </row>
        <row r="1240">
          <cell r="I1240">
            <v>4.9646900000000001E-2</v>
          </cell>
        </row>
        <row r="1241">
          <cell r="I1241">
            <v>4.9686899999999999E-2</v>
          </cell>
        </row>
        <row r="1242">
          <cell r="I1242">
            <v>4.9726899999999997E-2</v>
          </cell>
        </row>
        <row r="1243">
          <cell r="I1243">
            <v>4.9766900000000003E-2</v>
          </cell>
        </row>
        <row r="1244">
          <cell r="I1244">
            <v>4.9806900000000001E-2</v>
          </cell>
        </row>
        <row r="1245">
          <cell r="I1245">
            <v>4.98469E-2</v>
          </cell>
        </row>
        <row r="1246">
          <cell r="I1246">
            <v>4.9886899999999998E-2</v>
          </cell>
        </row>
        <row r="1247">
          <cell r="I1247">
            <v>4.9926900000000003E-2</v>
          </cell>
        </row>
        <row r="1248">
          <cell r="I1248">
            <v>4.9966900000000002E-2</v>
          </cell>
        </row>
        <row r="1249">
          <cell r="I1249">
            <v>5.00069E-2</v>
          </cell>
        </row>
        <row r="1250">
          <cell r="I1250">
            <v>5.0046899999999998E-2</v>
          </cell>
        </row>
        <row r="1251">
          <cell r="I1251">
            <v>5.0086899999999997E-2</v>
          </cell>
        </row>
        <row r="1252">
          <cell r="I1252">
            <v>5.0126900000000002E-2</v>
          </cell>
        </row>
        <row r="1253">
          <cell r="I1253">
            <v>5.01669E-2</v>
          </cell>
        </row>
        <row r="1254">
          <cell r="I1254">
            <v>5.0206899999999999E-2</v>
          </cell>
        </row>
        <row r="1255">
          <cell r="I1255">
            <v>5.0246899999999997E-2</v>
          </cell>
        </row>
        <row r="1256">
          <cell r="I1256">
            <v>5.0286900000000002E-2</v>
          </cell>
        </row>
        <row r="1257">
          <cell r="I1257">
            <v>5.0326900000000001E-2</v>
          </cell>
        </row>
        <row r="1258">
          <cell r="I1258">
            <v>5.0366899999999999E-2</v>
          </cell>
        </row>
        <row r="1259">
          <cell r="I1259">
            <v>5.0406899999999998E-2</v>
          </cell>
        </row>
        <row r="1260">
          <cell r="I1260">
            <v>5.0446900000000003E-2</v>
          </cell>
        </row>
        <row r="1261">
          <cell r="I1261">
            <v>5.0486900000000001E-2</v>
          </cell>
        </row>
        <row r="1262">
          <cell r="I1262">
            <v>5.05269E-2</v>
          </cell>
        </row>
        <row r="1263">
          <cell r="I1263">
            <v>5.0566899999999998E-2</v>
          </cell>
        </row>
        <row r="1264">
          <cell r="I1264">
            <v>5.0606900000000003E-2</v>
          </cell>
        </row>
        <row r="1265">
          <cell r="I1265">
            <v>5.0646900000000002E-2</v>
          </cell>
        </row>
        <row r="1266">
          <cell r="I1266">
            <v>5.06869E-2</v>
          </cell>
        </row>
        <row r="1267">
          <cell r="I1267">
            <v>5.0726899999999998E-2</v>
          </cell>
        </row>
        <row r="1268">
          <cell r="I1268">
            <v>5.0766899999999997E-2</v>
          </cell>
        </row>
        <row r="1269">
          <cell r="I1269">
            <v>5.0806900000000002E-2</v>
          </cell>
        </row>
        <row r="1270">
          <cell r="I1270">
            <v>5.08469E-2</v>
          </cell>
        </row>
        <row r="1271">
          <cell r="I1271">
            <v>5.0886899999999999E-2</v>
          </cell>
        </row>
        <row r="1272">
          <cell r="I1272">
            <v>5.0926899999999997E-2</v>
          </cell>
        </row>
        <row r="1273">
          <cell r="I1273">
            <v>5.0966900000000002E-2</v>
          </cell>
        </row>
        <row r="1274">
          <cell r="I1274">
            <v>5.1006900000000001E-2</v>
          </cell>
        </row>
        <row r="1275">
          <cell r="I1275">
            <v>5.1046899999999999E-2</v>
          </cell>
        </row>
        <row r="1276">
          <cell r="I1276">
            <v>5.1086899999999998E-2</v>
          </cell>
        </row>
        <row r="1277">
          <cell r="I1277">
            <v>5.1126900000000003E-2</v>
          </cell>
        </row>
        <row r="1278">
          <cell r="I1278">
            <v>5.1166900000000001E-2</v>
          </cell>
        </row>
        <row r="1279">
          <cell r="I1279">
            <v>5.12069E-2</v>
          </cell>
        </row>
        <row r="1280">
          <cell r="I1280">
            <v>5.1246899999999998E-2</v>
          </cell>
        </row>
        <row r="1281">
          <cell r="I1281">
            <v>5.1286900000000003E-2</v>
          </cell>
        </row>
        <row r="1282">
          <cell r="I1282">
            <v>5.1326900000000002E-2</v>
          </cell>
        </row>
        <row r="1283">
          <cell r="I1283">
            <v>5.13669E-2</v>
          </cell>
        </row>
        <row r="1284">
          <cell r="I1284">
            <v>5.1406899999999998E-2</v>
          </cell>
        </row>
        <row r="1285">
          <cell r="I1285">
            <v>5.1446899999999997E-2</v>
          </cell>
        </row>
        <row r="1286">
          <cell r="I1286">
            <v>5.1486900000000002E-2</v>
          </cell>
        </row>
        <row r="1287">
          <cell r="I1287">
            <v>5.15269E-2</v>
          </cell>
        </row>
        <row r="1288">
          <cell r="I1288">
            <v>5.1566899999999999E-2</v>
          </cell>
        </row>
        <row r="1289">
          <cell r="I1289">
            <v>5.1606899999999997E-2</v>
          </cell>
        </row>
        <row r="1290">
          <cell r="I1290">
            <v>5.1646900000000003E-2</v>
          </cell>
        </row>
        <row r="1291">
          <cell r="I1291">
            <v>5.1686900000000001E-2</v>
          </cell>
        </row>
        <row r="1292">
          <cell r="I1292">
            <v>5.1726899999999999E-2</v>
          </cell>
        </row>
        <row r="1293">
          <cell r="I1293">
            <v>5.1766899999999998E-2</v>
          </cell>
        </row>
        <row r="1294">
          <cell r="I1294">
            <v>5.1806900000000003E-2</v>
          </cell>
        </row>
        <row r="1295">
          <cell r="I1295">
            <v>5.1846900000000001E-2</v>
          </cell>
        </row>
        <row r="1296">
          <cell r="I1296">
            <v>5.18869E-2</v>
          </cell>
        </row>
        <row r="1297">
          <cell r="I1297">
            <v>5.1926899999999998E-2</v>
          </cell>
        </row>
        <row r="1298">
          <cell r="I1298">
            <v>5.1966900000000003E-2</v>
          </cell>
        </row>
        <row r="1299">
          <cell r="I1299">
            <v>5.2006900000000002E-2</v>
          </cell>
        </row>
        <row r="1300">
          <cell r="I1300">
            <v>5.20469E-2</v>
          </cell>
        </row>
        <row r="1301">
          <cell r="I1301">
            <v>5.2086899999999998E-2</v>
          </cell>
        </row>
        <row r="1302">
          <cell r="I1302">
            <v>5.2126899999999997E-2</v>
          </cell>
        </row>
        <row r="1303">
          <cell r="I1303">
            <v>5.2166900000000002E-2</v>
          </cell>
        </row>
        <row r="1304">
          <cell r="I1304">
            <v>5.2206900000000001E-2</v>
          </cell>
        </row>
        <row r="1305">
          <cell r="I1305">
            <v>5.2246899999999999E-2</v>
          </cell>
        </row>
        <row r="1306">
          <cell r="I1306">
            <v>5.2286899999999997E-2</v>
          </cell>
        </row>
        <row r="1307">
          <cell r="I1307">
            <v>5.2326900000000003E-2</v>
          </cell>
        </row>
        <row r="1308">
          <cell r="I1308">
            <v>5.2366900000000001E-2</v>
          </cell>
        </row>
        <row r="1309">
          <cell r="I1309">
            <v>5.2406899999999999E-2</v>
          </cell>
        </row>
        <row r="1310">
          <cell r="I1310">
            <v>5.2446899999999998E-2</v>
          </cell>
        </row>
        <row r="1311">
          <cell r="I1311">
            <v>5.2486900000000003E-2</v>
          </cell>
        </row>
        <row r="1312">
          <cell r="I1312">
            <v>5.2526900000000001E-2</v>
          </cell>
        </row>
        <row r="1313">
          <cell r="I1313">
            <v>5.25669E-2</v>
          </cell>
        </row>
        <row r="1314">
          <cell r="I1314">
            <v>5.2606899999999998E-2</v>
          </cell>
        </row>
        <row r="1315">
          <cell r="I1315">
            <v>5.2646900000000003E-2</v>
          </cell>
        </row>
        <row r="1316">
          <cell r="I1316">
            <v>5.2686900000000002E-2</v>
          </cell>
        </row>
        <row r="1317">
          <cell r="I1317">
            <v>5.27269E-2</v>
          </cell>
        </row>
        <row r="1318">
          <cell r="I1318">
            <v>5.2766899999999999E-2</v>
          </cell>
        </row>
        <row r="1319">
          <cell r="I1319">
            <v>5.2806899999999997E-2</v>
          </cell>
        </row>
        <row r="1320">
          <cell r="I1320">
            <v>5.2846900000000002E-2</v>
          </cell>
        </row>
        <row r="1321">
          <cell r="I1321">
            <v>5.2886900000000001E-2</v>
          </cell>
        </row>
        <row r="1322">
          <cell r="I1322">
            <v>5.2926899999999999E-2</v>
          </cell>
        </row>
        <row r="1323">
          <cell r="I1323">
            <v>5.2966899999999997E-2</v>
          </cell>
        </row>
        <row r="1324">
          <cell r="I1324">
            <v>5.3006900000000003E-2</v>
          </cell>
        </row>
        <row r="1325">
          <cell r="I1325">
            <v>5.3046900000000001E-2</v>
          </cell>
        </row>
        <row r="1326">
          <cell r="I1326">
            <v>5.3086899999999999E-2</v>
          </cell>
        </row>
        <row r="1327">
          <cell r="I1327">
            <v>5.3126899999999998E-2</v>
          </cell>
        </row>
        <row r="1328">
          <cell r="I1328">
            <v>5.3166900000000003E-2</v>
          </cell>
        </row>
        <row r="1329">
          <cell r="I1329">
            <v>5.3206900000000001E-2</v>
          </cell>
        </row>
        <row r="1330">
          <cell r="I1330">
            <v>5.32469E-2</v>
          </cell>
        </row>
        <row r="1331">
          <cell r="I1331">
            <v>5.3286899999999998E-2</v>
          </cell>
        </row>
        <row r="1332">
          <cell r="I1332">
            <v>5.3326900000000003E-2</v>
          </cell>
        </row>
        <row r="1333">
          <cell r="I1333">
            <v>5.3366900000000002E-2</v>
          </cell>
        </row>
        <row r="1334">
          <cell r="I1334">
            <v>5.34069E-2</v>
          </cell>
        </row>
        <row r="1335">
          <cell r="I1335">
            <v>5.3446899999999999E-2</v>
          </cell>
        </row>
        <row r="1336">
          <cell r="I1336">
            <v>5.3486899999999997E-2</v>
          </cell>
        </row>
        <row r="1337">
          <cell r="I1337">
            <v>5.3526900000000002E-2</v>
          </cell>
        </row>
        <row r="1338">
          <cell r="I1338">
            <v>5.3566900000000001E-2</v>
          </cell>
        </row>
        <row r="1339">
          <cell r="I1339">
            <v>5.3606899999999999E-2</v>
          </cell>
        </row>
        <row r="1340">
          <cell r="I1340">
            <v>5.3646899999999997E-2</v>
          </cell>
        </row>
        <row r="1341">
          <cell r="I1341">
            <v>5.3686900000000003E-2</v>
          </cell>
        </row>
        <row r="1342">
          <cell r="I1342">
            <v>5.3726900000000001E-2</v>
          </cell>
        </row>
        <row r="1343">
          <cell r="I1343">
            <v>5.3766899999999999E-2</v>
          </cell>
        </row>
        <row r="1344">
          <cell r="I1344">
            <v>5.3806899999999998E-2</v>
          </cell>
        </row>
        <row r="1345">
          <cell r="I1345">
            <v>5.3846900000000003E-2</v>
          </cell>
        </row>
        <row r="1346">
          <cell r="I1346">
            <v>5.3886900000000001E-2</v>
          </cell>
        </row>
        <row r="1347">
          <cell r="I1347">
            <v>5.39269E-2</v>
          </cell>
        </row>
        <row r="1348">
          <cell r="I1348">
            <v>5.3966899999999998E-2</v>
          </cell>
        </row>
        <row r="1349">
          <cell r="I1349">
            <v>5.4006899999999997E-2</v>
          </cell>
        </row>
        <row r="1350">
          <cell r="I1350">
            <v>5.4046900000000002E-2</v>
          </cell>
        </row>
        <row r="1351">
          <cell r="I1351">
            <v>5.40869E-2</v>
          </cell>
        </row>
        <row r="1352">
          <cell r="I1352">
            <v>5.4126899999999999E-2</v>
          </cell>
        </row>
        <row r="1353">
          <cell r="I1353">
            <v>5.4166899999999997E-2</v>
          </cell>
        </row>
        <row r="1354">
          <cell r="I1354">
            <v>5.4206900000000002E-2</v>
          </cell>
        </row>
        <row r="1355">
          <cell r="I1355">
            <v>5.4246900000000001E-2</v>
          </cell>
        </row>
        <row r="1356">
          <cell r="I1356">
            <v>5.4286899999999999E-2</v>
          </cell>
        </row>
        <row r="1357">
          <cell r="I1357">
            <v>5.4326899999999997E-2</v>
          </cell>
        </row>
        <row r="1358">
          <cell r="I1358">
            <v>5.4366900000000003E-2</v>
          </cell>
        </row>
        <row r="1359">
          <cell r="I1359">
            <v>5.4406900000000001E-2</v>
          </cell>
        </row>
        <row r="1360">
          <cell r="I1360">
            <v>5.4446899999999999E-2</v>
          </cell>
        </row>
        <row r="1361">
          <cell r="I1361">
            <v>5.4486899999999998E-2</v>
          </cell>
        </row>
        <row r="1362">
          <cell r="I1362">
            <v>5.4526900000000003E-2</v>
          </cell>
        </row>
        <row r="1363">
          <cell r="I1363">
            <v>5.4566900000000002E-2</v>
          </cell>
        </row>
        <row r="1364">
          <cell r="I1364">
            <v>5.46069E-2</v>
          </cell>
        </row>
        <row r="1365">
          <cell r="I1365">
            <v>5.4646899999999998E-2</v>
          </cell>
        </row>
        <row r="1366">
          <cell r="I1366">
            <v>5.4686899999999997E-2</v>
          </cell>
        </row>
        <row r="1367">
          <cell r="I1367">
            <v>5.4726900000000002E-2</v>
          </cell>
        </row>
        <row r="1368">
          <cell r="I1368">
            <v>5.47669E-2</v>
          </cell>
        </row>
        <row r="1369">
          <cell r="I1369">
            <v>5.4806899999999999E-2</v>
          </cell>
        </row>
        <row r="1370">
          <cell r="I1370">
            <v>5.4846899999999997E-2</v>
          </cell>
        </row>
        <row r="1371">
          <cell r="I1371">
            <v>5.4886900000000002E-2</v>
          </cell>
        </row>
        <row r="1372">
          <cell r="I1372">
            <v>5.4926900000000001E-2</v>
          </cell>
        </row>
        <row r="1373">
          <cell r="I1373">
            <v>5.4966899999999999E-2</v>
          </cell>
        </row>
        <row r="1374">
          <cell r="I1374">
            <v>5.5006899999999997E-2</v>
          </cell>
        </row>
        <row r="1375">
          <cell r="I1375">
            <v>5.5046900000000003E-2</v>
          </cell>
        </row>
        <row r="1376">
          <cell r="I1376">
            <v>5.5086900000000001E-2</v>
          </cell>
        </row>
        <row r="1377">
          <cell r="I1377">
            <v>5.51269E-2</v>
          </cell>
        </row>
        <row r="1378">
          <cell r="I1378">
            <v>5.5166899999999998E-2</v>
          </cell>
        </row>
        <row r="1379">
          <cell r="I1379">
            <v>5.5206900000000003E-2</v>
          </cell>
        </row>
        <row r="1380">
          <cell r="I1380">
            <v>5.5246900000000002E-2</v>
          </cell>
        </row>
        <row r="1381">
          <cell r="I1381">
            <v>5.52869E-2</v>
          </cell>
        </row>
        <row r="1382">
          <cell r="I1382">
            <v>5.5326899999999998E-2</v>
          </cell>
        </row>
        <row r="1383">
          <cell r="I1383">
            <v>5.5366899999999997E-2</v>
          </cell>
        </row>
        <row r="1384">
          <cell r="I1384">
            <v>5.5406900000000002E-2</v>
          </cell>
        </row>
        <row r="1385">
          <cell r="I1385">
            <v>5.54469E-2</v>
          </cell>
        </row>
        <row r="1386">
          <cell r="I1386">
            <v>5.5486899999999999E-2</v>
          </cell>
        </row>
        <row r="1387">
          <cell r="I1387">
            <v>5.5526899999999997E-2</v>
          </cell>
        </row>
        <row r="1388">
          <cell r="I1388">
            <v>5.5566900000000002E-2</v>
          </cell>
        </row>
        <row r="1389">
          <cell r="I1389">
            <v>5.5606900000000001E-2</v>
          </cell>
        </row>
        <row r="1390">
          <cell r="I1390">
            <v>5.5646899999999999E-2</v>
          </cell>
        </row>
        <row r="1391">
          <cell r="I1391">
            <v>5.5686899999999998E-2</v>
          </cell>
        </row>
        <row r="1392">
          <cell r="I1392">
            <v>5.5726900000000003E-2</v>
          </cell>
        </row>
        <row r="1393">
          <cell r="I1393">
            <v>5.5766900000000001E-2</v>
          </cell>
        </row>
        <row r="1394">
          <cell r="I1394">
            <v>5.58069E-2</v>
          </cell>
        </row>
        <row r="1395">
          <cell r="I1395">
            <v>5.5846899999999998E-2</v>
          </cell>
        </row>
        <row r="1396">
          <cell r="I1396">
            <v>5.5886900000000003E-2</v>
          </cell>
        </row>
        <row r="1397">
          <cell r="I1397">
            <v>5.5926900000000002E-2</v>
          </cell>
        </row>
        <row r="1398">
          <cell r="I1398">
            <v>5.59669E-2</v>
          </cell>
        </row>
        <row r="1399">
          <cell r="I1399">
            <v>5.6006899999999998E-2</v>
          </cell>
        </row>
        <row r="1400">
          <cell r="I1400">
            <v>5.6046899999999997E-2</v>
          </cell>
        </row>
        <row r="1401">
          <cell r="I1401">
            <v>5.6086900000000002E-2</v>
          </cell>
        </row>
        <row r="1402">
          <cell r="I1402">
            <v>5.61269E-2</v>
          </cell>
        </row>
        <row r="1403">
          <cell r="I1403">
            <v>5.6166899999999999E-2</v>
          </cell>
        </row>
        <row r="1404">
          <cell r="I1404">
            <v>5.6206899999999997E-2</v>
          </cell>
        </row>
        <row r="1405">
          <cell r="I1405">
            <v>5.6246900000000002E-2</v>
          </cell>
        </row>
        <row r="1406">
          <cell r="I1406">
            <v>5.6286900000000001E-2</v>
          </cell>
        </row>
        <row r="1407">
          <cell r="I1407">
            <v>5.6326899999999999E-2</v>
          </cell>
        </row>
        <row r="1408">
          <cell r="I1408">
            <v>5.6366899999999998E-2</v>
          </cell>
        </row>
        <row r="1409">
          <cell r="I1409">
            <v>5.6406900000000003E-2</v>
          </cell>
        </row>
        <row r="1410">
          <cell r="I1410">
            <v>5.6446900000000001E-2</v>
          </cell>
        </row>
        <row r="1411">
          <cell r="I1411">
            <v>5.64869E-2</v>
          </cell>
        </row>
        <row r="1412">
          <cell r="I1412">
            <v>5.6526899999999998E-2</v>
          </cell>
        </row>
        <row r="1413">
          <cell r="I1413">
            <v>5.6566900000000003E-2</v>
          </cell>
        </row>
        <row r="1414">
          <cell r="I1414">
            <v>5.6606900000000002E-2</v>
          </cell>
        </row>
        <row r="1415">
          <cell r="I1415">
            <v>5.66469E-2</v>
          </cell>
        </row>
        <row r="1416">
          <cell r="I1416">
            <v>5.6686899999999998E-2</v>
          </cell>
        </row>
        <row r="1417">
          <cell r="I1417">
            <v>5.6726899999999997E-2</v>
          </cell>
        </row>
        <row r="1418">
          <cell r="I1418">
            <v>5.6766900000000002E-2</v>
          </cell>
        </row>
        <row r="1419">
          <cell r="I1419">
            <v>5.68069E-2</v>
          </cell>
        </row>
        <row r="1420">
          <cell r="I1420">
            <v>5.6846899999999999E-2</v>
          </cell>
        </row>
        <row r="1421">
          <cell r="I1421">
            <v>5.6886899999999997E-2</v>
          </cell>
        </row>
        <row r="1422">
          <cell r="I1422">
            <v>5.6926900000000002E-2</v>
          </cell>
        </row>
        <row r="1423">
          <cell r="I1423">
            <v>5.6966900000000001E-2</v>
          </cell>
        </row>
        <row r="1424">
          <cell r="I1424">
            <v>5.7006899999999999E-2</v>
          </cell>
        </row>
        <row r="1425">
          <cell r="I1425">
            <v>5.7046899999999998E-2</v>
          </cell>
        </row>
        <row r="1426">
          <cell r="I1426">
            <v>5.7086900000000003E-2</v>
          </cell>
        </row>
        <row r="1427">
          <cell r="I1427">
            <v>5.7126900000000001E-2</v>
          </cell>
        </row>
        <row r="1428">
          <cell r="I1428">
            <v>5.71669E-2</v>
          </cell>
        </row>
        <row r="1429">
          <cell r="I1429">
            <v>5.7206899999999998E-2</v>
          </cell>
        </row>
        <row r="1430">
          <cell r="I1430">
            <v>5.7246900000000003E-2</v>
          </cell>
        </row>
        <row r="1431">
          <cell r="I1431">
            <v>5.7286900000000002E-2</v>
          </cell>
        </row>
        <row r="1432">
          <cell r="I1432">
            <v>5.73269E-2</v>
          </cell>
        </row>
        <row r="1433">
          <cell r="I1433">
            <v>5.7366899999999998E-2</v>
          </cell>
        </row>
        <row r="1434">
          <cell r="I1434">
            <v>5.7406899999999997E-2</v>
          </cell>
        </row>
        <row r="1435">
          <cell r="I1435">
            <v>5.7446900000000002E-2</v>
          </cell>
        </row>
        <row r="1436">
          <cell r="I1436">
            <v>5.74869E-2</v>
          </cell>
        </row>
        <row r="1437">
          <cell r="I1437">
            <v>5.7526899999999999E-2</v>
          </cell>
        </row>
        <row r="1438">
          <cell r="I1438">
            <v>5.7566899999999997E-2</v>
          </cell>
        </row>
        <row r="1439">
          <cell r="I1439">
            <v>5.7606900000000003E-2</v>
          </cell>
        </row>
        <row r="1440">
          <cell r="I1440">
            <v>5.7646900000000001E-2</v>
          </cell>
        </row>
        <row r="1441">
          <cell r="I1441">
            <v>5.7686899999999999E-2</v>
          </cell>
        </row>
        <row r="1442">
          <cell r="I1442">
            <v>5.7726899999999998E-2</v>
          </cell>
        </row>
        <row r="1443">
          <cell r="I1443">
            <v>5.7766900000000003E-2</v>
          </cell>
        </row>
        <row r="1444">
          <cell r="I1444">
            <v>5.7806900000000001E-2</v>
          </cell>
        </row>
        <row r="1445">
          <cell r="I1445">
            <v>5.78469E-2</v>
          </cell>
        </row>
        <row r="1446">
          <cell r="I1446">
            <v>5.7886899999999998E-2</v>
          </cell>
        </row>
        <row r="1447">
          <cell r="I1447">
            <v>5.7926900000000003E-2</v>
          </cell>
        </row>
        <row r="1448">
          <cell r="I1448">
            <v>5.7966900000000002E-2</v>
          </cell>
        </row>
        <row r="1449">
          <cell r="I1449">
            <v>5.80069E-2</v>
          </cell>
        </row>
        <row r="1450">
          <cell r="I1450">
            <v>5.8046899999999998E-2</v>
          </cell>
        </row>
        <row r="1451">
          <cell r="I1451">
            <v>5.8086899999999997E-2</v>
          </cell>
        </row>
        <row r="1452">
          <cell r="I1452">
            <v>5.8126900000000002E-2</v>
          </cell>
        </row>
        <row r="1453">
          <cell r="I1453">
            <v>5.8166900000000001E-2</v>
          </cell>
        </row>
        <row r="1454">
          <cell r="I1454">
            <v>5.8206899999999999E-2</v>
          </cell>
        </row>
        <row r="1455">
          <cell r="I1455">
            <v>5.8246899999999997E-2</v>
          </cell>
        </row>
        <row r="1456">
          <cell r="I1456">
            <v>5.8286900000000003E-2</v>
          </cell>
        </row>
        <row r="1457">
          <cell r="I1457">
            <v>5.8326900000000001E-2</v>
          </cell>
        </row>
        <row r="1458">
          <cell r="I1458">
            <v>5.8366899999999999E-2</v>
          </cell>
        </row>
        <row r="1459">
          <cell r="I1459">
            <v>5.8406899999999998E-2</v>
          </cell>
        </row>
        <row r="1460">
          <cell r="I1460">
            <v>5.8446900000000003E-2</v>
          </cell>
        </row>
        <row r="1461">
          <cell r="I1461">
            <v>5.8486900000000001E-2</v>
          </cell>
        </row>
        <row r="1462">
          <cell r="I1462">
            <v>5.85269E-2</v>
          </cell>
        </row>
        <row r="1463">
          <cell r="I1463">
            <v>5.8566899999999998E-2</v>
          </cell>
        </row>
        <row r="1464">
          <cell r="I1464">
            <v>5.8606900000000003E-2</v>
          </cell>
        </row>
        <row r="1465">
          <cell r="I1465">
            <v>5.8646900000000002E-2</v>
          </cell>
        </row>
        <row r="1466">
          <cell r="I1466">
            <v>5.86869E-2</v>
          </cell>
        </row>
        <row r="1467">
          <cell r="I1467">
            <v>5.8726899999999999E-2</v>
          </cell>
        </row>
        <row r="1468">
          <cell r="I1468">
            <v>5.8766899999999997E-2</v>
          </cell>
        </row>
        <row r="1469">
          <cell r="I1469">
            <v>5.8806900000000002E-2</v>
          </cell>
        </row>
        <row r="1470">
          <cell r="I1470">
            <v>5.8846900000000001E-2</v>
          </cell>
        </row>
        <row r="1471">
          <cell r="I1471">
            <v>5.8886899999999999E-2</v>
          </cell>
        </row>
        <row r="1472">
          <cell r="I1472">
            <v>5.8926899999999997E-2</v>
          </cell>
        </row>
        <row r="1473">
          <cell r="I1473">
            <v>5.8966900000000003E-2</v>
          </cell>
        </row>
        <row r="1474">
          <cell r="I1474">
            <v>5.9006900000000001E-2</v>
          </cell>
        </row>
        <row r="1475">
          <cell r="I1475">
            <v>5.9046899999999999E-2</v>
          </cell>
        </row>
        <row r="1476">
          <cell r="I1476">
            <v>5.9086899999999998E-2</v>
          </cell>
        </row>
        <row r="1477">
          <cell r="I1477">
            <v>5.9126900000000003E-2</v>
          </cell>
        </row>
        <row r="1478">
          <cell r="I1478">
            <v>5.9166900000000001E-2</v>
          </cell>
        </row>
        <row r="1479">
          <cell r="I1479">
            <v>5.92069E-2</v>
          </cell>
        </row>
        <row r="1480">
          <cell r="I1480">
            <v>5.9246899999999998E-2</v>
          </cell>
        </row>
        <row r="1481">
          <cell r="I1481">
            <v>5.9286899999999997E-2</v>
          </cell>
        </row>
        <row r="1482">
          <cell r="I1482">
            <v>5.9326900000000002E-2</v>
          </cell>
        </row>
        <row r="1483">
          <cell r="I1483">
            <v>5.93669E-2</v>
          </cell>
        </row>
        <row r="1484">
          <cell r="I1484">
            <v>5.9406899999999999E-2</v>
          </cell>
        </row>
        <row r="1485">
          <cell r="I1485">
            <v>5.9446899999999997E-2</v>
          </cell>
        </row>
        <row r="1486">
          <cell r="I1486">
            <v>5.9486900000000002E-2</v>
          </cell>
        </row>
        <row r="1487">
          <cell r="I1487">
            <v>5.9526900000000001E-2</v>
          </cell>
        </row>
        <row r="1488">
          <cell r="I1488">
            <v>5.9566899999999999E-2</v>
          </cell>
        </row>
        <row r="1489">
          <cell r="I1489">
            <v>5.9606899999999997E-2</v>
          </cell>
        </row>
        <row r="1490">
          <cell r="I1490">
            <v>5.9646900000000003E-2</v>
          </cell>
        </row>
        <row r="1491">
          <cell r="I1491">
            <v>5.9686900000000001E-2</v>
          </cell>
        </row>
        <row r="1492">
          <cell r="I1492">
            <v>5.9726899999999999E-2</v>
          </cell>
        </row>
        <row r="1493">
          <cell r="I1493">
            <v>5.9766899999999998E-2</v>
          </cell>
        </row>
        <row r="1494">
          <cell r="I1494">
            <v>5.9806900000000003E-2</v>
          </cell>
        </row>
        <row r="1495">
          <cell r="I1495">
            <v>5.9846900000000001E-2</v>
          </cell>
        </row>
        <row r="1496">
          <cell r="I1496">
            <v>5.98869E-2</v>
          </cell>
        </row>
        <row r="1497">
          <cell r="I1497">
            <v>5.9926899999999998E-2</v>
          </cell>
        </row>
        <row r="1498">
          <cell r="I1498">
            <v>5.9966899999999997E-2</v>
          </cell>
        </row>
        <row r="1499">
          <cell r="I1499">
            <v>6.0006900000000002E-2</v>
          </cell>
        </row>
        <row r="1500">
          <cell r="I1500">
            <v>6.00469E-2</v>
          </cell>
        </row>
        <row r="1501">
          <cell r="I1501">
            <v>6.0086899999999999E-2</v>
          </cell>
        </row>
        <row r="1502">
          <cell r="I1502">
            <v>6.0126899999999997E-2</v>
          </cell>
        </row>
        <row r="1503">
          <cell r="I1503">
            <v>6.0166900000000002E-2</v>
          </cell>
        </row>
        <row r="1504">
          <cell r="I1504">
            <v>6.0206900000000001E-2</v>
          </cell>
        </row>
        <row r="1505">
          <cell r="I1505">
            <v>6.0246899999999999E-2</v>
          </cell>
        </row>
        <row r="1506">
          <cell r="I1506">
            <v>6.0286899999999997E-2</v>
          </cell>
        </row>
        <row r="1507">
          <cell r="I1507">
            <v>6.0326900000000003E-2</v>
          </cell>
        </row>
        <row r="1508">
          <cell r="I1508">
            <v>6.0366900000000001E-2</v>
          </cell>
        </row>
        <row r="1509">
          <cell r="I1509">
            <v>6.0406899999999999E-2</v>
          </cell>
        </row>
        <row r="1510">
          <cell r="I1510">
            <v>6.0446899999999998E-2</v>
          </cell>
        </row>
        <row r="1511">
          <cell r="I1511">
            <v>6.0486900000000003E-2</v>
          </cell>
        </row>
        <row r="1512">
          <cell r="I1512">
            <v>6.0526900000000002E-2</v>
          </cell>
        </row>
        <row r="1513">
          <cell r="I1513">
            <v>6.05669E-2</v>
          </cell>
        </row>
        <row r="1514">
          <cell r="I1514">
            <v>6.0606899999999998E-2</v>
          </cell>
        </row>
        <row r="1515">
          <cell r="I1515">
            <v>6.0646899999999997E-2</v>
          </cell>
        </row>
        <row r="1516">
          <cell r="I1516">
            <v>6.0686900000000002E-2</v>
          </cell>
        </row>
        <row r="1517">
          <cell r="I1517">
            <v>6.07269E-2</v>
          </cell>
        </row>
        <row r="1518">
          <cell r="I1518">
            <v>6.0766899999999999E-2</v>
          </cell>
        </row>
        <row r="1519">
          <cell r="I1519">
            <v>6.0806899999999997E-2</v>
          </cell>
        </row>
        <row r="1520">
          <cell r="I1520">
            <v>6.0846900000000002E-2</v>
          </cell>
        </row>
        <row r="1521">
          <cell r="I1521">
            <v>6.0886900000000001E-2</v>
          </cell>
        </row>
        <row r="1522">
          <cell r="I1522">
            <v>6.0926899999999999E-2</v>
          </cell>
        </row>
        <row r="1523">
          <cell r="I1523">
            <v>6.0966899999999997E-2</v>
          </cell>
        </row>
        <row r="1524">
          <cell r="I1524">
            <v>6.1006900000000003E-2</v>
          </cell>
        </row>
        <row r="1525">
          <cell r="I1525">
            <v>6.1046900000000001E-2</v>
          </cell>
        </row>
        <row r="1526">
          <cell r="I1526">
            <v>6.10869E-2</v>
          </cell>
        </row>
        <row r="1527">
          <cell r="I1527">
            <v>6.1126899999999998E-2</v>
          </cell>
        </row>
        <row r="1528">
          <cell r="I1528">
            <v>6.1166900000000003E-2</v>
          </cell>
        </row>
        <row r="1529">
          <cell r="I1529">
            <v>6.1206900000000002E-2</v>
          </cell>
        </row>
        <row r="1530">
          <cell r="I1530">
            <v>6.12469E-2</v>
          </cell>
        </row>
        <row r="1531">
          <cell r="I1531">
            <v>6.1286899999999998E-2</v>
          </cell>
        </row>
        <row r="1532">
          <cell r="I1532">
            <v>6.1326899999999997E-2</v>
          </cell>
        </row>
        <row r="1533">
          <cell r="I1533">
            <v>6.1366900000000002E-2</v>
          </cell>
        </row>
        <row r="1534">
          <cell r="I1534">
            <v>6.14069E-2</v>
          </cell>
        </row>
        <row r="1535">
          <cell r="I1535">
            <v>6.1446899999999999E-2</v>
          </cell>
        </row>
        <row r="1536">
          <cell r="I1536">
            <v>6.1486899999999997E-2</v>
          </cell>
        </row>
        <row r="1537">
          <cell r="I1537">
            <v>6.1526900000000002E-2</v>
          </cell>
        </row>
        <row r="1538">
          <cell r="I1538">
            <v>6.1566900000000001E-2</v>
          </cell>
        </row>
        <row r="1539">
          <cell r="I1539">
            <v>6.1606899999999999E-2</v>
          </cell>
        </row>
        <row r="1540">
          <cell r="I1540">
            <v>6.1646899999999998E-2</v>
          </cell>
        </row>
        <row r="1541">
          <cell r="I1541">
            <v>6.1686900000000003E-2</v>
          </cell>
        </row>
        <row r="1542">
          <cell r="I1542">
            <v>6.1726900000000001E-2</v>
          </cell>
        </row>
        <row r="1543">
          <cell r="I1543">
            <v>6.17669E-2</v>
          </cell>
        </row>
        <row r="1544">
          <cell r="I1544">
            <v>6.1806899999999998E-2</v>
          </cell>
        </row>
        <row r="1545">
          <cell r="I1545">
            <v>6.1846900000000003E-2</v>
          </cell>
        </row>
        <row r="1546">
          <cell r="I1546">
            <v>6.1886900000000002E-2</v>
          </cell>
        </row>
        <row r="1547">
          <cell r="I1547">
            <v>6.19269E-2</v>
          </cell>
        </row>
        <row r="1548">
          <cell r="I1548">
            <v>6.1966899999999998E-2</v>
          </cell>
        </row>
        <row r="1549">
          <cell r="I1549">
            <v>6.2006899999999997E-2</v>
          </cell>
        </row>
        <row r="1550">
          <cell r="I1550">
            <v>6.2046900000000002E-2</v>
          </cell>
        </row>
        <row r="1551">
          <cell r="I1551">
            <v>6.20869E-2</v>
          </cell>
        </row>
        <row r="1552">
          <cell r="I1552">
            <v>6.2126899999999999E-2</v>
          </cell>
        </row>
        <row r="1553">
          <cell r="I1553">
            <v>6.2166899999999997E-2</v>
          </cell>
        </row>
        <row r="1554">
          <cell r="I1554">
            <v>6.2206900000000002E-2</v>
          </cell>
        </row>
        <row r="1555">
          <cell r="I1555">
            <v>6.2246900000000001E-2</v>
          </cell>
        </row>
        <row r="1556">
          <cell r="I1556">
            <v>6.2286899999999999E-2</v>
          </cell>
        </row>
        <row r="1557">
          <cell r="I1557">
            <v>6.2326899999999998E-2</v>
          </cell>
        </row>
        <row r="1558">
          <cell r="I1558">
            <v>6.2366900000000003E-2</v>
          </cell>
        </row>
        <row r="1559">
          <cell r="I1559">
            <v>6.2406900000000001E-2</v>
          </cell>
        </row>
        <row r="1560">
          <cell r="I1560">
            <v>6.24469E-2</v>
          </cell>
        </row>
        <row r="1561">
          <cell r="I1561">
            <v>6.2486899999999998E-2</v>
          </cell>
        </row>
        <row r="1562">
          <cell r="I1562">
            <v>6.2526899999999996E-2</v>
          </cell>
        </row>
        <row r="1563">
          <cell r="I1563">
            <v>6.2566899999999995E-2</v>
          </cell>
        </row>
        <row r="1564">
          <cell r="I1564">
            <v>6.2606899999999993E-2</v>
          </cell>
        </row>
        <row r="1565">
          <cell r="I1565">
            <v>6.2646900000000005E-2</v>
          </cell>
        </row>
        <row r="1566">
          <cell r="I1566">
            <v>6.2686900000000004E-2</v>
          </cell>
        </row>
        <row r="1567">
          <cell r="I1567">
            <v>6.2726900000000002E-2</v>
          </cell>
        </row>
        <row r="1568">
          <cell r="I1568">
            <v>6.27669E-2</v>
          </cell>
        </row>
        <row r="1569">
          <cell r="I1569">
            <v>6.2806899999999999E-2</v>
          </cell>
        </row>
        <row r="1570">
          <cell r="I1570">
            <v>6.2846899999999997E-2</v>
          </cell>
        </row>
        <row r="1571">
          <cell r="I1571">
            <v>6.2886899999999996E-2</v>
          </cell>
        </row>
        <row r="1572">
          <cell r="I1572">
            <v>6.2926899999999994E-2</v>
          </cell>
        </row>
        <row r="1573">
          <cell r="I1573">
            <v>6.2966900000000006E-2</v>
          </cell>
        </row>
        <row r="1574">
          <cell r="I1574">
            <v>6.3006900000000005E-2</v>
          </cell>
        </row>
        <row r="1575">
          <cell r="I1575">
            <v>6.3046900000000003E-2</v>
          </cell>
        </row>
        <row r="1576">
          <cell r="I1576">
            <v>6.3086900000000001E-2</v>
          </cell>
        </row>
        <row r="1577">
          <cell r="I1577">
            <v>6.31269E-2</v>
          </cell>
        </row>
        <row r="1578">
          <cell r="I1578">
            <v>6.3166899999999998E-2</v>
          </cell>
        </row>
        <row r="1579">
          <cell r="I1579">
            <v>6.3206899999999996E-2</v>
          </cell>
        </row>
        <row r="1580">
          <cell r="I1580">
            <v>6.3246899999999995E-2</v>
          </cell>
        </row>
        <row r="1581">
          <cell r="I1581">
            <v>6.3286899999999993E-2</v>
          </cell>
        </row>
        <row r="1582">
          <cell r="I1582">
            <v>6.3326900000000005E-2</v>
          </cell>
        </row>
        <row r="1583">
          <cell r="I1583">
            <v>6.3366900000000004E-2</v>
          </cell>
        </row>
        <row r="1584">
          <cell r="I1584">
            <v>6.3406900000000002E-2</v>
          </cell>
        </row>
        <row r="1585">
          <cell r="I1585">
            <v>6.3446900000000001E-2</v>
          </cell>
        </row>
        <row r="1586">
          <cell r="I1586">
            <v>6.3486899999999999E-2</v>
          </cell>
        </row>
        <row r="1587">
          <cell r="I1587">
            <v>6.3526899999999997E-2</v>
          </cell>
        </row>
        <row r="1588">
          <cell r="I1588">
            <v>6.3566899999999996E-2</v>
          </cell>
        </row>
        <row r="1589">
          <cell r="I1589">
            <v>6.3606899999999994E-2</v>
          </cell>
        </row>
        <row r="1590">
          <cell r="I1590">
            <v>6.3646900000000006E-2</v>
          </cell>
        </row>
        <row r="1591">
          <cell r="I1591">
            <v>6.3686900000000005E-2</v>
          </cell>
        </row>
        <row r="1592">
          <cell r="I1592">
            <v>6.3726900000000003E-2</v>
          </cell>
        </row>
        <row r="1593">
          <cell r="I1593">
            <v>6.3766900000000001E-2</v>
          </cell>
        </row>
        <row r="1594">
          <cell r="I1594">
            <v>6.38069E-2</v>
          </cell>
        </row>
        <row r="1595">
          <cell r="I1595">
            <v>6.3846899999999998E-2</v>
          </cell>
        </row>
        <row r="1596">
          <cell r="I1596">
            <v>6.3886899999999996E-2</v>
          </cell>
        </row>
        <row r="1597">
          <cell r="I1597">
            <v>6.3926899999999995E-2</v>
          </cell>
        </row>
        <row r="1598">
          <cell r="I1598">
            <v>6.3966899999999993E-2</v>
          </cell>
        </row>
        <row r="1599">
          <cell r="I1599">
            <v>6.4006900000000005E-2</v>
          </cell>
        </row>
        <row r="1600">
          <cell r="I1600">
            <v>6.4046900000000004E-2</v>
          </cell>
        </row>
        <row r="1601">
          <cell r="I1601">
            <v>6.4086900000000002E-2</v>
          </cell>
        </row>
        <row r="1602">
          <cell r="I1602">
            <v>6.4126900000000001E-2</v>
          </cell>
        </row>
        <row r="1603">
          <cell r="I1603">
            <v>6.4166899999999999E-2</v>
          </cell>
        </row>
        <row r="1604">
          <cell r="I1604">
            <v>6.4206899999999997E-2</v>
          </cell>
        </row>
        <row r="1605">
          <cell r="I1605">
            <v>6.4246899999999996E-2</v>
          </cell>
        </row>
        <row r="1606">
          <cell r="I1606">
            <v>6.4286899999999994E-2</v>
          </cell>
        </row>
        <row r="1607">
          <cell r="I1607">
            <v>6.4326900000000006E-2</v>
          </cell>
        </row>
        <row r="1608">
          <cell r="I1608">
            <v>6.4366900000000005E-2</v>
          </cell>
        </row>
        <row r="1609">
          <cell r="I1609">
            <v>6.4406900000000003E-2</v>
          </cell>
        </row>
        <row r="1610">
          <cell r="I1610">
            <v>6.4446900000000001E-2</v>
          </cell>
        </row>
        <row r="1611">
          <cell r="I1611">
            <v>6.44869E-2</v>
          </cell>
        </row>
        <row r="1612">
          <cell r="I1612">
            <v>6.4526899999999998E-2</v>
          </cell>
        </row>
        <row r="1613">
          <cell r="I1613">
            <v>6.4566899999999997E-2</v>
          </cell>
        </row>
        <row r="1614">
          <cell r="I1614">
            <v>6.4606899999999995E-2</v>
          </cell>
        </row>
        <row r="1615">
          <cell r="I1615">
            <v>6.4646899999999993E-2</v>
          </cell>
        </row>
        <row r="1616">
          <cell r="I1616">
            <v>6.4686900000000006E-2</v>
          </cell>
        </row>
        <row r="1617">
          <cell r="I1617">
            <v>6.4726900000000004E-2</v>
          </cell>
        </row>
        <row r="1618">
          <cell r="I1618">
            <v>6.4766900000000002E-2</v>
          </cell>
        </row>
        <row r="1619">
          <cell r="I1619">
            <v>6.4806900000000001E-2</v>
          </cell>
        </row>
        <row r="1620">
          <cell r="I1620">
            <v>6.4846899999999999E-2</v>
          </cell>
        </row>
        <row r="1621">
          <cell r="I1621">
            <v>6.4886899999999997E-2</v>
          </cell>
        </row>
        <row r="1622">
          <cell r="I1622">
            <v>6.4926899999999996E-2</v>
          </cell>
        </row>
        <row r="1623">
          <cell r="I1623">
            <v>6.4966899999999994E-2</v>
          </cell>
        </row>
        <row r="1624">
          <cell r="I1624">
            <v>6.5006900000000006E-2</v>
          </cell>
        </row>
        <row r="1625">
          <cell r="I1625">
            <v>6.5046900000000005E-2</v>
          </cell>
        </row>
        <row r="1626">
          <cell r="I1626">
            <v>6.5086900000000003E-2</v>
          </cell>
        </row>
        <row r="1627">
          <cell r="I1627">
            <v>6.5126900000000001E-2</v>
          </cell>
        </row>
        <row r="1628">
          <cell r="I1628">
            <v>6.51669E-2</v>
          </cell>
        </row>
        <row r="1629">
          <cell r="I1629">
            <v>6.5206899999999998E-2</v>
          </cell>
        </row>
        <row r="1630">
          <cell r="I1630">
            <v>6.5246899999999997E-2</v>
          </cell>
        </row>
        <row r="1631">
          <cell r="I1631">
            <v>6.5286899999999995E-2</v>
          </cell>
        </row>
        <row r="1632">
          <cell r="I1632">
            <v>6.5326899999999993E-2</v>
          </cell>
        </row>
        <row r="1633">
          <cell r="I1633">
            <v>6.5366900000000006E-2</v>
          </cell>
        </row>
        <row r="1634">
          <cell r="I1634">
            <v>6.5406900000000004E-2</v>
          </cell>
        </row>
        <row r="1635">
          <cell r="I1635">
            <v>6.5446900000000002E-2</v>
          </cell>
        </row>
        <row r="1636">
          <cell r="I1636">
            <v>6.5486900000000001E-2</v>
          </cell>
        </row>
        <row r="1637">
          <cell r="I1637">
            <v>6.5526899999999999E-2</v>
          </cell>
        </row>
        <row r="1638">
          <cell r="I1638">
            <v>6.5566899999999997E-2</v>
          </cell>
        </row>
        <row r="1639">
          <cell r="I1639">
            <v>6.5606899999999996E-2</v>
          </cell>
        </row>
        <row r="1640">
          <cell r="I1640">
            <v>6.5646899999999994E-2</v>
          </cell>
        </row>
        <row r="1641">
          <cell r="I1641">
            <v>6.5686900000000006E-2</v>
          </cell>
        </row>
        <row r="1642">
          <cell r="I1642">
            <v>6.5726900000000005E-2</v>
          </cell>
        </row>
        <row r="1643">
          <cell r="I1643">
            <v>6.5766900000000003E-2</v>
          </cell>
        </row>
        <row r="1644">
          <cell r="I1644">
            <v>6.5806900000000002E-2</v>
          </cell>
        </row>
        <row r="1645">
          <cell r="I1645">
            <v>6.58469E-2</v>
          </cell>
        </row>
        <row r="1646">
          <cell r="I1646">
            <v>6.5886899999999998E-2</v>
          </cell>
        </row>
        <row r="1647">
          <cell r="I1647">
            <v>6.5926899999999997E-2</v>
          </cell>
        </row>
        <row r="1648">
          <cell r="I1648">
            <v>6.5966899999999995E-2</v>
          </cell>
        </row>
        <row r="1649">
          <cell r="I1649">
            <v>6.6006899999999993E-2</v>
          </cell>
        </row>
        <row r="1650">
          <cell r="I1650">
            <v>6.6046900000000006E-2</v>
          </cell>
        </row>
        <row r="1651">
          <cell r="I1651">
            <v>6.6086900000000004E-2</v>
          </cell>
        </row>
        <row r="1652">
          <cell r="I1652">
            <v>6.6126900000000002E-2</v>
          </cell>
        </row>
        <row r="1653">
          <cell r="I1653">
            <v>6.6166900000000001E-2</v>
          </cell>
        </row>
        <row r="1654">
          <cell r="I1654">
            <v>6.6206899999999999E-2</v>
          </cell>
        </row>
        <row r="1655">
          <cell r="I1655">
            <v>6.6246899999999997E-2</v>
          </cell>
        </row>
        <row r="1656">
          <cell r="I1656">
            <v>6.6286899999999996E-2</v>
          </cell>
        </row>
        <row r="1657">
          <cell r="I1657">
            <v>6.6326899999999994E-2</v>
          </cell>
        </row>
        <row r="1658">
          <cell r="I1658">
            <v>6.6366900000000006E-2</v>
          </cell>
        </row>
        <row r="1659">
          <cell r="I1659">
            <v>6.6406900000000005E-2</v>
          </cell>
        </row>
        <row r="1660">
          <cell r="I1660">
            <v>6.6446900000000003E-2</v>
          </cell>
        </row>
        <row r="1661">
          <cell r="I1661">
            <v>6.6486900000000002E-2</v>
          </cell>
        </row>
        <row r="1662">
          <cell r="I1662">
            <v>6.65269E-2</v>
          </cell>
        </row>
        <row r="1663">
          <cell r="I1663">
            <v>6.6566899999999998E-2</v>
          </cell>
        </row>
        <row r="1664">
          <cell r="I1664">
            <v>6.6606899999999997E-2</v>
          </cell>
        </row>
        <row r="1665">
          <cell r="I1665">
            <v>6.6646899999999995E-2</v>
          </cell>
        </row>
        <row r="1666">
          <cell r="I1666">
            <v>6.6686899999999993E-2</v>
          </cell>
        </row>
        <row r="1667">
          <cell r="I1667">
            <v>6.6726900000000006E-2</v>
          </cell>
        </row>
        <row r="1668">
          <cell r="I1668">
            <v>6.6766900000000004E-2</v>
          </cell>
        </row>
        <row r="1669">
          <cell r="I1669">
            <v>6.6806900000000002E-2</v>
          </cell>
        </row>
        <row r="1670">
          <cell r="I1670">
            <v>6.6846900000000001E-2</v>
          </cell>
        </row>
        <row r="1671">
          <cell r="I1671">
            <v>6.6886899999999999E-2</v>
          </cell>
        </row>
        <row r="1672">
          <cell r="I1672">
            <v>6.6926899999999998E-2</v>
          </cell>
        </row>
        <row r="1673">
          <cell r="I1673">
            <v>6.6966899999999996E-2</v>
          </cell>
        </row>
        <row r="1674">
          <cell r="I1674">
            <v>6.7006899999999994E-2</v>
          </cell>
        </row>
        <row r="1675">
          <cell r="I1675">
            <v>6.7046900000000006E-2</v>
          </cell>
        </row>
        <row r="1676">
          <cell r="I1676">
            <v>6.7086900000000005E-2</v>
          </cell>
        </row>
        <row r="1677">
          <cell r="I1677">
            <v>6.7126900000000003E-2</v>
          </cell>
        </row>
        <row r="1678">
          <cell r="I1678">
            <v>6.7166900000000002E-2</v>
          </cell>
        </row>
        <row r="1679">
          <cell r="I1679">
            <v>6.72069E-2</v>
          </cell>
        </row>
        <row r="1680">
          <cell r="I1680">
            <v>6.7246899999999998E-2</v>
          </cell>
        </row>
        <row r="1681">
          <cell r="I1681">
            <v>6.7286899999999997E-2</v>
          </cell>
        </row>
        <row r="1682">
          <cell r="I1682">
            <v>6.7326899999999995E-2</v>
          </cell>
        </row>
        <row r="1683">
          <cell r="I1683">
            <v>6.7366899999999993E-2</v>
          </cell>
        </row>
        <row r="1684">
          <cell r="I1684">
            <v>6.7406900000000006E-2</v>
          </cell>
        </row>
        <row r="1685">
          <cell r="I1685">
            <v>6.7446900000000004E-2</v>
          </cell>
        </row>
        <row r="1686">
          <cell r="I1686">
            <v>6.7486900000000002E-2</v>
          </cell>
        </row>
        <row r="1687">
          <cell r="I1687">
            <v>6.7526900000000001E-2</v>
          </cell>
        </row>
        <row r="1688">
          <cell r="I1688">
            <v>6.7566899999999999E-2</v>
          </cell>
        </row>
        <row r="1689">
          <cell r="I1689">
            <v>6.7606899999999998E-2</v>
          </cell>
        </row>
        <row r="1690">
          <cell r="I1690">
            <v>6.7646899999999996E-2</v>
          </cell>
        </row>
        <row r="1691">
          <cell r="I1691">
            <v>6.7686899999999994E-2</v>
          </cell>
        </row>
        <row r="1692">
          <cell r="I1692">
            <v>6.7726900000000007E-2</v>
          </cell>
        </row>
        <row r="1693">
          <cell r="I1693">
            <v>6.7766900000000005E-2</v>
          </cell>
        </row>
        <row r="1694">
          <cell r="I1694">
            <v>6.7806900000000003E-2</v>
          </cell>
        </row>
        <row r="1695">
          <cell r="I1695">
            <v>6.7846900000000002E-2</v>
          </cell>
        </row>
        <row r="1696">
          <cell r="I1696">
            <v>6.78869E-2</v>
          </cell>
        </row>
        <row r="1697">
          <cell r="I1697">
            <v>6.7926899999999998E-2</v>
          </cell>
        </row>
        <row r="1698">
          <cell r="I1698">
            <v>6.7966899999999997E-2</v>
          </cell>
        </row>
        <row r="1699">
          <cell r="I1699">
            <v>6.8006899999999995E-2</v>
          </cell>
        </row>
        <row r="1700">
          <cell r="I1700">
            <v>6.8046899999999994E-2</v>
          </cell>
        </row>
        <row r="1701">
          <cell r="I1701">
            <v>6.8086900000000006E-2</v>
          </cell>
        </row>
        <row r="1702">
          <cell r="I1702">
            <v>6.8126900000000004E-2</v>
          </cell>
        </row>
        <row r="1703">
          <cell r="I1703">
            <v>6.8166900000000002E-2</v>
          </cell>
        </row>
        <row r="1704">
          <cell r="I1704">
            <v>6.8206900000000001E-2</v>
          </cell>
        </row>
        <row r="1705">
          <cell r="I1705">
            <v>6.8246899999999999E-2</v>
          </cell>
        </row>
        <row r="1706">
          <cell r="I1706">
            <v>6.8286899999999998E-2</v>
          </cell>
        </row>
        <row r="1707">
          <cell r="I1707">
            <v>6.8326899999999996E-2</v>
          </cell>
        </row>
        <row r="1708">
          <cell r="I1708">
            <v>6.8366899999999994E-2</v>
          </cell>
        </row>
        <row r="1709">
          <cell r="I1709">
            <v>6.8406900000000007E-2</v>
          </cell>
        </row>
        <row r="1710">
          <cell r="I1710">
            <v>6.8446900000000005E-2</v>
          </cell>
        </row>
        <row r="1711">
          <cell r="I1711">
            <v>6.8486900000000003E-2</v>
          </cell>
        </row>
        <row r="1712">
          <cell r="I1712">
            <v>6.8526900000000002E-2</v>
          </cell>
        </row>
        <row r="1713">
          <cell r="I1713">
            <v>6.85669E-2</v>
          </cell>
        </row>
        <row r="1714">
          <cell r="I1714">
            <v>6.8606899999999998E-2</v>
          </cell>
        </row>
        <row r="1715">
          <cell r="I1715">
            <v>6.8646899999999997E-2</v>
          </cell>
        </row>
        <row r="1716">
          <cell r="I1716">
            <v>6.8686899999999995E-2</v>
          </cell>
        </row>
        <row r="1717">
          <cell r="I1717">
            <v>6.8726899999999994E-2</v>
          </cell>
        </row>
        <row r="1718">
          <cell r="I1718">
            <v>6.8766900000000006E-2</v>
          </cell>
        </row>
        <row r="1719">
          <cell r="I1719">
            <v>6.8806900000000004E-2</v>
          </cell>
        </row>
        <row r="1720">
          <cell r="I1720">
            <v>6.8846900000000003E-2</v>
          </cell>
        </row>
        <row r="1721">
          <cell r="I1721">
            <v>6.8886900000000001E-2</v>
          </cell>
        </row>
        <row r="1722">
          <cell r="I1722">
            <v>6.8926899999999999E-2</v>
          </cell>
        </row>
        <row r="1723">
          <cell r="I1723">
            <v>6.8966899999999998E-2</v>
          </cell>
        </row>
        <row r="1724">
          <cell r="I1724">
            <v>6.9006899999999996E-2</v>
          </cell>
        </row>
        <row r="1725">
          <cell r="I1725">
            <v>6.9046899999999994E-2</v>
          </cell>
        </row>
        <row r="1726">
          <cell r="I1726">
            <v>6.9086900000000007E-2</v>
          </cell>
        </row>
        <row r="1727">
          <cell r="I1727">
            <v>6.9126900000000005E-2</v>
          </cell>
        </row>
        <row r="1728">
          <cell r="I1728">
            <v>6.9166900000000003E-2</v>
          </cell>
        </row>
        <row r="1729">
          <cell r="I1729">
            <v>6.9206900000000002E-2</v>
          </cell>
        </row>
        <row r="1730">
          <cell r="I1730">
            <v>6.92469E-2</v>
          </cell>
        </row>
        <row r="1731">
          <cell r="I1731">
            <v>6.9286899999999998E-2</v>
          </cell>
        </row>
        <row r="1732">
          <cell r="I1732">
            <v>6.9326899999999997E-2</v>
          </cell>
        </row>
        <row r="1733">
          <cell r="I1733">
            <v>6.9366899999999995E-2</v>
          </cell>
        </row>
        <row r="1734">
          <cell r="I1734">
            <v>6.9406899999999994E-2</v>
          </cell>
        </row>
        <row r="1735">
          <cell r="I1735">
            <v>6.9446900000000006E-2</v>
          </cell>
        </row>
        <row r="1736">
          <cell r="I1736">
            <v>6.9486900000000004E-2</v>
          </cell>
        </row>
        <row r="1737">
          <cell r="I1737">
            <v>6.9526900000000003E-2</v>
          </cell>
        </row>
        <row r="1738">
          <cell r="I1738">
            <v>6.9566900000000001E-2</v>
          </cell>
        </row>
        <row r="1739">
          <cell r="I1739">
            <v>6.9606899999999999E-2</v>
          </cell>
        </row>
        <row r="1740">
          <cell r="I1740">
            <v>6.9646899999999998E-2</v>
          </cell>
        </row>
        <row r="1741">
          <cell r="I1741">
            <v>6.9686899999999996E-2</v>
          </cell>
        </row>
        <row r="1742">
          <cell r="I1742">
            <v>6.9726899999999994E-2</v>
          </cell>
        </row>
        <row r="1743">
          <cell r="I1743">
            <v>6.9766900000000007E-2</v>
          </cell>
        </row>
        <row r="1744">
          <cell r="I1744">
            <v>6.9806900000000005E-2</v>
          </cell>
        </row>
        <row r="1745">
          <cell r="I1745">
            <v>6.9846900000000003E-2</v>
          </cell>
        </row>
        <row r="1746">
          <cell r="I1746">
            <v>6.9886900000000002E-2</v>
          </cell>
        </row>
        <row r="1747">
          <cell r="I1747">
            <v>6.99269E-2</v>
          </cell>
        </row>
        <row r="1748">
          <cell r="I1748">
            <v>6.9966899999999999E-2</v>
          </cell>
        </row>
        <row r="1749">
          <cell r="I1749">
            <v>7.0006899999999997E-2</v>
          </cell>
        </row>
        <row r="1750">
          <cell r="I1750">
            <v>7.0046899999999995E-2</v>
          </cell>
        </row>
        <row r="1751">
          <cell r="I1751">
            <v>7.0086899999999994E-2</v>
          </cell>
        </row>
        <row r="1752">
          <cell r="I1752">
            <v>7.0126900000000006E-2</v>
          </cell>
        </row>
        <row r="1753">
          <cell r="I1753">
            <v>7.0166900000000004E-2</v>
          </cell>
        </row>
        <row r="1754">
          <cell r="I1754">
            <v>7.0206900000000003E-2</v>
          </cell>
        </row>
        <row r="1755">
          <cell r="I1755">
            <v>7.0246900000000001E-2</v>
          </cell>
        </row>
        <row r="1756">
          <cell r="I1756">
            <v>7.0286899999999999E-2</v>
          </cell>
        </row>
        <row r="1757">
          <cell r="I1757">
            <v>7.0326899999999998E-2</v>
          </cell>
        </row>
        <row r="1758">
          <cell r="I1758">
            <v>7.0366899999999996E-2</v>
          </cell>
        </row>
        <row r="1759">
          <cell r="I1759">
            <v>7.0406899999999994E-2</v>
          </cell>
        </row>
        <row r="1760">
          <cell r="I1760">
            <v>7.0446900000000007E-2</v>
          </cell>
        </row>
        <row r="1761">
          <cell r="I1761">
            <v>7.0486900000000005E-2</v>
          </cell>
        </row>
        <row r="1762">
          <cell r="I1762">
            <v>7.0526900000000003E-2</v>
          </cell>
        </row>
        <row r="1763">
          <cell r="I1763">
            <v>7.0566900000000002E-2</v>
          </cell>
        </row>
        <row r="1764">
          <cell r="I1764">
            <v>7.06069E-2</v>
          </cell>
        </row>
        <row r="1765">
          <cell r="I1765">
            <v>7.0646899999999999E-2</v>
          </cell>
        </row>
        <row r="1766">
          <cell r="I1766">
            <v>7.0686899999999997E-2</v>
          </cell>
        </row>
        <row r="1767">
          <cell r="I1767">
            <v>7.0726899999999995E-2</v>
          </cell>
        </row>
        <row r="1768">
          <cell r="I1768">
            <v>7.0766899999999994E-2</v>
          </cell>
        </row>
        <row r="1769">
          <cell r="I1769">
            <v>7.0806900000000006E-2</v>
          </cell>
        </row>
        <row r="1770">
          <cell r="I1770">
            <v>7.0846900000000004E-2</v>
          </cell>
        </row>
        <row r="1771">
          <cell r="I1771">
            <v>7.0886900000000003E-2</v>
          </cell>
        </row>
        <row r="1772">
          <cell r="I1772">
            <v>7.0926900000000001E-2</v>
          </cell>
        </row>
        <row r="1773">
          <cell r="I1773">
            <v>7.0966899999999999E-2</v>
          </cell>
        </row>
        <row r="1774">
          <cell r="I1774">
            <v>7.1006899999999998E-2</v>
          </cell>
        </row>
        <row r="1775">
          <cell r="I1775">
            <v>7.1046899999999996E-2</v>
          </cell>
        </row>
        <row r="1776">
          <cell r="I1776">
            <v>7.1086899999999995E-2</v>
          </cell>
        </row>
        <row r="1777">
          <cell r="I1777">
            <v>7.1126900000000007E-2</v>
          </cell>
        </row>
        <row r="1778">
          <cell r="I1778">
            <v>7.1166900000000005E-2</v>
          </cell>
        </row>
        <row r="1779">
          <cell r="I1779">
            <v>7.1206900000000004E-2</v>
          </cell>
        </row>
        <row r="1780">
          <cell r="I1780">
            <v>7.1246900000000002E-2</v>
          </cell>
        </row>
        <row r="1781">
          <cell r="I1781">
            <v>7.12869E-2</v>
          </cell>
        </row>
        <row r="1782">
          <cell r="I1782">
            <v>7.1326899999999999E-2</v>
          </cell>
        </row>
        <row r="1783">
          <cell r="I1783">
            <v>7.1366899999999997E-2</v>
          </cell>
        </row>
        <row r="1784">
          <cell r="I1784">
            <v>7.1406899999999995E-2</v>
          </cell>
        </row>
        <row r="1785">
          <cell r="I1785">
            <v>7.1446899999999994E-2</v>
          </cell>
        </row>
        <row r="1786">
          <cell r="I1786">
            <v>7.1486900000000006E-2</v>
          </cell>
        </row>
        <row r="1787">
          <cell r="I1787">
            <v>7.1526900000000004E-2</v>
          </cell>
        </row>
        <row r="1788">
          <cell r="I1788">
            <v>7.1566900000000003E-2</v>
          </cell>
        </row>
        <row r="1789">
          <cell r="I1789">
            <v>7.1606900000000001E-2</v>
          </cell>
        </row>
        <row r="1790">
          <cell r="I1790">
            <v>7.1646899999999999E-2</v>
          </cell>
        </row>
        <row r="1791">
          <cell r="I1791">
            <v>7.1686899999999998E-2</v>
          </cell>
        </row>
        <row r="1792">
          <cell r="I1792">
            <v>7.1726899999999996E-2</v>
          </cell>
        </row>
        <row r="1793">
          <cell r="I1793">
            <v>7.1766899999999995E-2</v>
          </cell>
        </row>
        <row r="1794">
          <cell r="I1794">
            <v>7.1806900000000007E-2</v>
          </cell>
        </row>
        <row r="1795">
          <cell r="I1795">
            <v>7.1846900000000005E-2</v>
          </cell>
        </row>
        <row r="1796">
          <cell r="I1796">
            <v>7.1886900000000004E-2</v>
          </cell>
        </row>
        <row r="1797">
          <cell r="I1797">
            <v>7.1926900000000002E-2</v>
          </cell>
        </row>
        <row r="1798">
          <cell r="I1798">
            <v>7.19669E-2</v>
          </cell>
        </row>
        <row r="1799">
          <cell r="I1799">
            <v>7.2006899999999999E-2</v>
          </cell>
        </row>
        <row r="1800">
          <cell r="I1800">
            <v>7.2046899999999997E-2</v>
          </cell>
        </row>
        <row r="1801">
          <cell r="I1801">
            <v>7.2086899999999995E-2</v>
          </cell>
        </row>
        <row r="1802">
          <cell r="I1802">
            <v>7.2126899999999994E-2</v>
          </cell>
        </row>
        <row r="1803">
          <cell r="I1803">
            <v>7.2166900000000006E-2</v>
          </cell>
        </row>
        <row r="1804">
          <cell r="I1804">
            <v>7.2206900000000004E-2</v>
          </cell>
        </row>
        <row r="1805">
          <cell r="I1805">
            <v>7.2246900000000003E-2</v>
          </cell>
        </row>
        <row r="1806">
          <cell r="I1806">
            <v>7.2286900000000001E-2</v>
          </cell>
        </row>
        <row r="1807">
          <cell r="I1807">
            <v>7.23269E-2</v>
          </cell>
        </row>
        <row r="1808">
          <cell r="I1808">
            <v>7.2366899999999998E-2</v>
          </cell>
        </row>
        <row r="1809">
          <cell r="I1809">
            <v>7.2406899999999996E-2</v>
          </cell>
        </row>
        <row r="1810">
          <cell r="I1810">
            <v>7.2446899999999995E-2</v>
          </cell>
        </row>
        <row r="1811">
          <cell r="I1811">
            <v>7.2486900000000007E-2</v>
          </cell>
        </row>
        <row r="1812">
          <cell r="I1812">
            <v>7.2526900000000005E-2</v>
          </cell>
        </row>
        <row r="1813">
          <cell r="I1813">
            <v>7.2566900000000004E-2</v>
          </cell>
        </row>
        <row r="1814">
          <cell r="I1814">
            <v>7.2606900000000002E-2</v>
          </cell>
        </row>
        <row r="1815">
          <cell r="I1815">
            <v>7.26469E-2</v>
          </cell>
        </row>
        <row r="1816">
          <cell r="I1816">
            <v>7.2686899999999999E-2</v>
          </cell>
        </row>
        <row r="1817">
          <cell r="I1817">
            <v>7.2726899999999997E-2</v>
          </cell>
        </row>
        <row r="1818">
          <cell r="I1818">
            <v>7.2766899999999995E-2</v>
          </cell>
        </row>
        <row r="1819">
          <cell r="I1819">
            <v>7.2806899999999994E-2</v>
          </cell>
        </row>
        <row r="1820">
          <cell r="I1820">
            <v>7.2846900000000006E-2</v>
          </cell>
        </row>
        <row r="1821">
          <cell r="I1821">
            <v>7.2886900000000004E-2</v>
          </cell>
        </row>
        <row r="1822">
          <cell r="I1822">
            <v>7.2926900000000003E-2</v>
          </cell>
        </row>
        <row r="1823">
          <cell r="I1823">
            <v>7.2966900000000001E-2</v>
          </cell>
        </row>
        <row r="1824">
          <cell r="I1824">
            <v>7.30069E-2</v>
          </cell>
        </row>
        <row r="1825">
          <cell r="I1825">
            <v>7.3046899999999998E-2</v>
          </cell>
        </row>
        <row r="1826">
          <cell r="I1826">
            <v>7.3086899999999996E-2</v>
          </cell>
        </row>
        <row r="1827">
          <cell r="I1827">
            <v>7.3126899999999995E-2</v>
          </cell>
        </row>
        <row r="1828">
          <cell r="I1828">
            <v>7.3166900000000007E-2</v>
          </cell>
        </row>
        <row r="1829">
          <cell r="I1829">
            <v>7.3206900000000005E-2</v>
          </cell>
        </row>
        <row r="1830">
          <cell r="I1830">
            <v>7.3246900000000004E-2</v>
          </cell>
        </row>
        <row r="1831">
          <cell r="I1831">
            <v>7.3286900000000002E-2</v>
          </cell>
        </row>
        <row r="1832">
          <cell r="I1832">
            <v>7.33269E-2</v>
          </cell>
        </row>
        <row r="1833">
          <cell r="I1833">
            <v>7.3366899999999999E-2</v>
          </cell>
        </row>
        <row r="1834">
          <cell r="I1834">
            <v>7.3406899999999997E-2</v>
          </cell>
        </row>
        <row r="1835">
          <cell r="I1835">
            <v>7.3446899999999996E-2</v>
          </cell>
        </row>
        <row r="1836">
          <cell r="I1836">
            <v>7.3486899999999994E-2</v>
          </cell>
        </row>
        <row r="1837">
          <cell r="I1837">
            <v>7.3526900000000006E-2</v>
          </cell>
        </row>
        <row r="1838">
          <cell r="I1838">
            <v>7.3566900000000005E-2</v>
          </cell>
        </row>
        <row r="1839">
          <cell r="I1839">
            <v>7.3606900000000003E-2</v>
          </cell>
        </row>
        <row r="1840">
          <cell r="I1840">
            <v>7.3646900000000001E-2</v>
          </cell>
        </row>
        <row r="1841">
          <cell r="I1841">
            <v>7.36869E-2</v>
          </cell>
        </row>
        <row r="1842">
          <cell r="I1842">
            <v>7.3726899999999998E-2</v>
          </cell>
        </row>
        <row r="1843">
          <cell r="I1843">
            <v>7.3766899999999996E-2</v>
          </cell>
        </row>
        <row r="1844">
          <cell r="I1844">
            <v>7.3806899999999995E-2</v>
          </cell>
        </row>
        <row r="1845">
          <cell r="I1845">
            <v>7.3846899999999993E-2</v>
          </cell>
        </row>
        <row r="1846">
          <cell r="I1846">
            <v>7.3886900000000005E-2</v>
          </cell>
        </row>
        <row r="1847">
          <cell r="I1847">
            <v>7.3926900000000004E-2</v>
          </cell>
        </row>
        <row r="1848">
          <cell r="I1848">
            <v>7.3966900000000002E-2</v>
          </cell>
        </row>
        <row r="1849">
          <cell r="I1849">
            <v>7.40069E-2</v>
          </cell>
        </row>
        <row r="1850">
          <cell r="I1850">
            <v>7.4046899999999999E-2</v>
          </cell>
        </row>
        <row r="1851">
          <cell r="I1851">
            <v>7.4086899999999997E-2</v>
          </cell>
        </row>
        <row r="1852">
          <cell r="I1852">
            <v>7.4126899999999996E-2</v>
          </cell>
        </row>
        <row r="1853">
          <cell r="I1853">
            <v>7.4166899999999994E-2</v>
          </cell>
        </row>
        <row r="1854">
          <cell r="I1854">
            <v>7.4206900000000006E-2</v>
          </cell>
        </row>
        <row r="1855">
          <cell r="I1855">
            <v>7.4246900000000005E-2</v>
          </cell>
        </row>
        <row r="1856">
          <cell r="I1856">
            <v>7.4286900000000003E-2</v>
          </cell>
        </row>
        <row r="1857">
          <cell r="I1857">
            <v>7.4326900000000001E-2</v>
          </cell>
        </row>
        <row r="1858">
          <cell r="I1858">
            <v>7.43669E-2</v>
          </cell>
        </row>
        <row r="1859">
          <cell r="I1859">
            <v>7.4406899999999998E-2</v>
          </cell>
        </row>
        <row r="1860">
          <cell r="I1860">
            <v>7.4446899999999996E-2</v>
          </cell>
        </row>
        <row r="1861">
          <cell r="I1861">
            <v>7.4486899999999995E-2</v>
          </cell>
        </row>
        <row r="1862">
          <cell r="I1862">
            <v>7.4526899999999993E-2</v>
          </cell>
        </row>
        <row r="1863">
          <cell r="I1863">
            <v>7.4566900000000005E-2</v>
          </cell>
        </row>
        <row r="1864">
          <cell r="I1864">
            <v>7.4606900000000004E-2</v>
          </cell>
        </row>
        <row r="1865">
          <cell r="I1865">
            <v>7.4646900000000002E-2</v>
          </cell>
        </row>
        <row r="1866">
          <cell r="I1866">
            <v>7.4686900000000001E-2</v>
          </cell>
        </row>
        <row r="1867">
          <cell r="I1867">
            <v>7.4726899999999999E-2</v>
          </cell>
        </row>
        <row r="1868">
          <cell r="I1868">
            <v>7.4766899999999997E-2</v>
          </cell>
        </row>
        <row r="1869">
          <cell r="I1869">
            <v>7.4806899999999996E-2</v>
          </cell>
        </row>
        <row r="1870">
          <cell r="I1870">
            <v>7.4846899999999994E-2</v>
          </cell>
        </row>
        <row r="1871">
          <cell r="I1871">
            <v>7.4886900000000006E-2</v>
          </cell>
        </row>
        <row r="1872">
          <cell r="I1872">
            <v>7.4926900000000005E-2</v>
          </cell>
        </row>
        <row r="1873">
          <cell r="I1873">
            <v>7.4966900000000003E-2</v>
          </cell>
        </row>
        <row r="1874">
          <cell r="I1874">
            <v>7.5006900000000001E-2</v>
          </cell>
        </row>
        <row r="1875">
          <cell r="I1875">
            <v>7.50469E-2</v>
          </cell>
        </row>
        <row r="1876">
          <cell r="I1876">
            <v>7.5086899999999998E-2</v>
          </cell>
        </row>
        <row r="1877">
          <cell r="I1877">
            <v>7.5126899999999996E-2</v>
          </cell>
        </row>
        <row r="1878">
          <cell r="I1878">
            <v>7.5166899999999995E-2</v>
          </cell>
        </row>
        <row r="1879">
          <cell r="I1879">
            <v>7.5206899999999993E-2</v>
          </cell>
        </row>
        <row r="1880">
          <cell r="I1880">
            <v>7.5246900000000005E-2</v>
          </cell>
        </row>
        <row r="1881">
          <cell r="I1881">
            <v>7.5286900000000004E-2</v>
          </cell>
        </row>
        <row r="1882">
          <cell r="I1882">
            <v>7.5326900000000002E-2</v>
          </cell>
        </row>
        <row r="1883">
          <cell r="I1883">
            <v>7.5366900000000001E-2</v>
          </cell>
        </row>
        <row r="1884">
          <cell r="I1884">
            <v>7.5406899999999999E-2</v>
          </cell>
        </row>
        <row r="1885">
          <cell r="I1885">
            <v>7.5446899999999997E-2</v>
          </cell>
        </row>
        <row r="1886">
          <cell r="I1886">
            <v>7.5486899999999996E-2</v>
          </cell>
        </row>
        <row r="1887">
          <cell r="I1887">
            <v>7.5526899999999994E-2</v>
          </cell>
        </row>
        <row r="1888">
          <cell r="I1888">
            <v>7.5566900000000006E-2</v>
          </cell>
        </row>
        <row r="1889">
          <cell r="I1889">
            <v>7.5606900000000005E-2</v>
          </cell>
        </row>
        <row r="1890">
          <cell r="I1890">
            <v>7.5646900000000003E-2</v>
          </cell>
        </row>
        <row r="1891">
          <cell r="I1891">
            <v>7.5686900000000001E-2</v>
          </cell>
        </row>
        <row r="1892">
          <cell r="I1892">
            <v>7.57269E-2</v>
          </cell>
        </row>
        <row r="1893">
          <cell r="I1893">
            <v>7.5766899999999998E-2</v>
          </cell>
        </row>
        <row r="1894">
          <cell r="I1894">
            <v>7.5806899999999997E-2</v>
          </cell>
        </row>
        <row r="1895">
          <cell r="I1895">
            <v>7.5846899999999995E-2</v>
          </cell>
        </row>
        <row r="1896">
          <cell r="I1896">
            <v>7.5886899999999993E-2</v>
          </cell>
        </row>
        <row r="1897">
          <cell r="I1897">
            <v>7.5926900000000005E-2</v>
          </cell>
        </row>
        <row r="1898">
          <cell r="I1898">
            <v>7.5966900000000004E-2</v>
          </cell>
        </row>
        <row r="1899">
          <cell r="I1899">
            <v>7.6006900000000002E-2</v>
          </cell>
        </row>
        <row r="1900">
          <cell r="I1900">
            <v>7.6046900000000001E-2</v>
          </cell>
        </row>
        <row r="1901">
          <cell r="I1901">
            <v>7.6086899999999999E-2</v>
          </cell>
        </row>
        <row r="1902">
          <cell r="I1902">
            <v>7.6126899999999997E-2</v>
          </cell>
        </row>
        <row r="1903">
          <cell r="I1903">
            <v>7.6166899999999996E-2</v>
          </cell>
        </row>
        <row r="1904">
          <cell r="I1904">
            <v>7.6206899999999994E-2</v>
          </cell>
        </row>
        <row r="1905">
          <cell r="I1905">
            <v>7.6246900000000006E-2</v>
          </cell>
        </row>
        <row r="1906">
          <cell r="I1906">
            <v>7.6286900000000005E-2</v>
          </cell>
        </row>
        <row r="1907">
          <cell r="I1907">
            <v>7.6326900000000003E-2</v>
          </cell>
        </row>
        <row r="1908">
          <cell r="I1908">
            <v>7.6366900000000001E-2</v>
          </cell>
        </row>
        <row r="1909">
          <cell r="I1909">
            <v>7.64069E-2</v>
          </cell>
        </row>
        <row r="1910">
          <cell r="I1910">
            <v>7.6446899999999998E-2</v>
          </cell>
        </row>
        <row r="1911">
          <cell r="I1911">
            <v>7.6486899999999997E-2</v>
          </cell>
        </row>
        <row r="1912">
          <cell r="I1912">
            <v>7.6526899999999995E-2</v>
          </cell>
        </row>
        <row r="1913">
          <cell r="I1913">
            <v>7.6566899999999993E-2</v>
          </cell>
        </row>
        <row r="1914">
          <cell r="I1914">
            <v>7.6606900000000006E-2</v>
          </cell>
        </row>
        <row r="1915">
          <cell r="I1915">
            <v>7.6646900000000004E-2</v>
          </cell>
        </row>
        <row r="1916">
          <cell r="I1916">
            <v>7.6686900000000002E-2</v>
          </cell>
        </row>
        <row r="1917">
          <cell r="I1917">
            <v>7.6726900000000001E-2</v>
          </cell>
        </row>
        <row r="1918">
          <cell r="I1918">
            <v>7.6766899999999999E-2</v>
          </cell>
        </row>
        <row r="1919">
          <cell r="I1919">
            <v>7.6806899999999997E-2</v>
          </cell>
        </row>
        <row r="1920">
          <cell r="I1920">
            <v>7.6846899999999996E-2</v>
          </cell>
        </row>
        <row r="1921">
          <cell r="I1921">
            <v>7.6886899999999994E-2</v>
          </cell>
        </row>
        <row r="1922">
          <cell r="I1922">
            <v>7.6926900000000006E-2</v>
          </cell>
        </row>
        <row r="1923">
          <cell r="I1923">
            <v>7.6966900000000005E-2</v>
          </cell>
        </row>
        <row r="1924">
          <cell r="I1924">
            <v>7.7006900000000003E-2</v>
          </cell>
        </row>
        <row r="1925">
          <cell r="I1925">
            <v>7.7046900000000001E-2</v>
          </cell>
        </row>
        <row r="1926">
          <cell r="I1926">
            <v>7.70869E-2</v>
          </cell>
        </row>
        <row r="1927">
          <cell r="I1927">
            <v>7.7126899999999998E-2</v>
          </cell>
        </row>
        <row r="1928">
          <cell r="I1928">
            <v>7.7166899999999997E-2</v>
          </cell>
        </row>
        <row r="1929">
          <cell r="I1929">
            <v>7.7206899999999995E-2</v>
          </cell>
        </row>
        <row r="1930">
          <cell r="I1930">
            <v>7.7246899999999993E-2</v>
          </cell>
        </row>
        <row r="1931">
          <cell r="I1931">
            <v>7.7286900000000006E-2</v>
          </cell>
        </row>
        <row r="1932">
          <cell r="I1932">
            <v>7.7326900000000004E-2</v>
          </cell>
        </row>
        <row r="1933">
          <cell r="I1933">
            <v>7.7366900000000002E-2</v>
          </cell>
        </row>
        <row r="1934">
          <cell r="I1934">
            <v>7.7406900000000001E-2</v>
          </cell>
        </row>
        <row r="1935">
          <cell r="I1935">
            <v>7.7446899999999999E-2</v>
          </cell>
        </row>
        <row r="1936">
          <cell r="I1936">
            <v>7.7486899999999997E-2</v>
          </cell>
        </row>
        <row r="1937">
          <cell r="I1937">
            <v>7.7526899999999996E-2</v>
          </cell>
        </row>
        <row r="1938">
          <cell r="I1938">
            <v>7.7566899999999994E-2</v>
          </cell>
        </row>
        <row r="1939">
          <cell r="I1939">
            <v>7.7606900000000006E-2</v>
          </cell>
        </row>
        <row r="1940">
          <cell r="I1940">
            <v>7.7646900000000005E-2</v>
          </cell>
        </row>
        <row r="1941">
          <cell r="I1941">
            <v>7.7686900000000003E-2</v>
          </cell>
        </row>
        <row r="1942">
          <cell r="I1942">
            <v>7.7726900000000002E-2</v>
          </cell>
        </row>
        <row r="1943">
          <cell r="I1943">
            <v>7.77669E-2</v>
          </cell>
        </row>
        <row r="1944">
          <cell r="I1944">
            <v>7.7806899999999998E-2</v>
          </cell>
        </row>
        <row r="1945">
          <cell r="I1945">
            <v>7.7846899999999997E-2</v>
          </cell>
        </row>
        <row r="1946">
          <cell r="I1946">
            <v>7.7886899999999995E-2</v>
          </cell>
        </row>
        <row r="1947">
          <cell r="I1947">
            <v>7.7926899999999993E-2</v>
          </cell>
        </row>
        <row r="1948">
          <cell r="I1948">
            <v>7.7966900000000006E-2</v>
          </cell>
        </row>
        <row r="1949">
          <cell r="I1949">
            <v>7.8006900000000004E-2</v>
          </cell>
        </row>
        <row r="1950">
          <cell r="I1950">
            <v>7.8046900000000002E-2</v>
          </cell>
        </row>
        <row r="1951">
          <cell r="I1951">
            <v>7.8086900000000001E-2</v>
          </cell>
        </row>
        <row r="1952">
          <cell r="I1952">
            <v>7.8126899999999999E-2</v>
          </cell>
        </row>
        <row r="1953">
          <cell r="I1953">
            <v>7.8166899999999997E-2</v>
          </cell>
        </row>
        <row r="1954">
          <cell r="I1954">
            <v>7.8206899999999996E-2</v>
          </cell>
        </row>
        <row r="1955">
          <cell r="I1955">
            <v>7.8246899999999994E-2</v>
          </cell>
        </row>
        <row r="1956">
          <cell r="I1956">
            <v>7.8286900000000006E-2</v>
          </cell>
        </row>
        <row r="1957">
          <cell r="I1957">
            <v>7.8326900000000005E-2</v>
          </cell>
        </row>
        <row r="1958">
          <cell r="I1958">
            <v>7.8366900000000003E-2</v>
          </cell>
        </row>
        <row r="1959">
          <cell r="I1959">
            <v>7.8406900000000002E-2</v>
          </cell>
        </row>
        <row r="1960">
          <cell r="I1960">
            <v>7.84469E-2</v>
          </cell>
        </row>
        <row r="1961">
          <cell r="I1961">
            <v>7.8486899999999998E-2</v>
          </cell>
        </row>
        <row r="1962">
          <cell r="I1962">
            <v>7.8526899999999997E-2</v>
          </cell>
        </row>
        <row r="1963">
          <cell r="I1963">
            <v>7.8566899999999995E-2</v>
          </cell>
        </row>
        <row r="1964">
          <cell r="I1964">
            <v>7.8606899999999993E-2</v>
          </cell>
        </row>
        <row r="1965">
          <cell r="I1965">
            <v>7.8646900000000006E-2</v>
          </cell>
        </row>
        <row r="1966">
          <cell r="I1966">
            <v>7.8686900000000004E-2</v>
          </cell>
        </row>
        <row r="1967">
          <cell r="I1967">
            <v>7.8726900000000002E-2</v>
          </cell>
        </row>
        <row r="1968">
          <cell r="I1968">
            <v>7.8766900000000001E-2</v>
          </cell>
        </row>
        <row r="1969">
          <cell r="I1969">
            <v>7.8806899999999999E-2</v>
          </cell>
        </row>
        <row r="1970">
          <cell r="I1970">
            <v>7.8846899999999998E-2</v>
          </cell>
        </row>
        <row r="1971">
          <cell r="I1971">
            <v>7.8886899999999996E-2</v>
          </cell>
        </row>
        <row r="1972">
          <cell r="I1972">
            <v>7.8926899999999994E-2</v>
          </cell>
        </row>
        <row r="1973">
          <cell r="I1973">
            <v>7.8966900000000007E-2</v>
          </cell>
        </row>
        <row r="1974">
          <cell r="I1974">
            <v>7.9006900000000005E-2</v>
          </cell>
        </row>
        <row r="1975">
          <cell r="I1975">
            <v>7.9046900000000003E-2</v>
          </cell>
        </row>
        <row r="1976">
          <cell r="I1976">
            <v>7.9086900000000002E-2</v>
          </cell>
        </row>
        <row r="1977">
          <cell r="I1977">
            <v>7.91269E-2</v>
          </cell>
        </row>
        <row r="1978">
          <cell r="I1978">
            <v>7.9166899999999998E-2</v>
          </cell>
        </row>
        <row r="1979">
          <cell r="I1979">
            <v>7.9206899999999997E-2</v>
          </cell>
        </row>
        <row r="1980">
          <cell r="I1980">
            <v>7.9246899999999995E-2</v>
          </cell>
        </row>
        <row r="1981">
          <cell r="I1981">
            <v>7.9286899999999993E-2</v>
          </cell>
        </row>
        <row r="1982">
          <cell r="I1982">
            <v>7.9326900000000006E-2</v>
          </cell>
        </row>
        <row r="1983">
          <cell r="I1983">
            <v>7.9366900000000004E-2</v>
          </cell>
        </row>
        <row r="1984">
          <cell r="I1984">
            <v>7.9406900000000002E-2</v>
          </cell>
        </row>
        <row r="1985">
          <cell r="I1985">
            <v>7.9446900000000001E-2</v>
          </cell>
        </row>
        <row r="1986">
          <cell r="I1986">
            <v>7.9486899999999999E-2</v>
          </cell>
        </row>
        <row r="1987">
          <cell r="I1987">
            <v>7.9526899999999998E-2</v>
          </cell>
        </row>
        <row r="1988">
          <cell r="I1988">
            <v>7.9566899999999996E-2</v>
          </cell>
        </row>
        <row r="1989">
          <cell r="I1989">
            <v>7.9606899999999994E-2</v>
          </cell>
        </row>
        <row r="1990">
          <cell r="I1990">
            <v>7.9646900000000007E-2</v>
          </cell>
        </row>
        <row r="1991">
          <cell r="I1991">
            <v>7.9686900000000005E-2</v>
          </cell>
        </row>
        <row r="1992">
          <cell r="I1992">
            <v>7.9726900000000003E-2</v>
          </cell>
        </row>
        <row r="1993">
          <cell r="I1993">
            <v>7.9766900000000002E-2</v>
          </cell>
        </row>
        <row r="1994">
          <cell r="I1994">
            <v>7.98069E-2</v>
          </cell>
        </row>
        <row r="1995">
          <cell r="I1995">
            <v>7.9846899999999998E-2</v>
          </cell>
        </row>
        <row r="1996">
          <cell r="I1996">
            <v>7.9886899999999997E-2</v>
          </cell>
        </row>
        <row r="1997">
          <cell r="I1997">
            <v>7.9926899999999995E-2</v>
          </cell>
        </row>
        <row r="1998">
          <cell r="I1998">
            <v>7.9966899999999994E-2</v>
          </cell>
        </row>
        <row r="1999">
          <cell r="I1999">
            <v>8.0006900000000006E-2</v>
          </cell>
        </row>
        <row r="2000">
          <cell r="I2000">
            <v>8.0046900000000004E-2</v>
          </cell>
        </row>
        <row r="2001">
          <cell r="I2001">
            <v>8.0086900000000003E-2</v>
          </cell>
        </row>
        <row r="2002">
          <cell r="I2002">
            <v>8.0126900000000001E-2</v>
          </cell>
        </row>
        <row r="2003">
          <cell r="I2003">
            <v>8.0166899999999999E-2</v>
          </cell>
        </row>
        <row r="2004">
          <cell r="I2004">
            <v>8.0206899999999998E-2</v>
          </cell>
        </row>
        <row r="2005">
          <cell r="I2005">
            <v>8.0246899999999996E-2</v>
          </cell>
        </row>
        <row r="2006">
          <cell r="I2006">
            <v>8.0286899999999994E-2</v>
          </cell>
        </row>
        <row r="2007">
          <cell r="I2007">
            <v>8.0326900000000007E-2</v>
          </cell>
        </row>
        <row r="2008">
          <cell r="I2008">
            <v>8.0366900000000005E-2</v>
          </cell>
        </row>
        <row r="2009">
          <cell r="I2009">
            <v>8.0406900000000003E-2</v>
          </cell>
        </row>
        <row r="2010">
          <cell r="I2010">
            <v>8.0446900000000002E-2</v>
          </cell>
        </row>
        <row r="2011">
          <cell r="I2011">
            <v>8.04869E-2</v>
          </cell>
        </row>
        <row r="2012">
          <cell r="I2012">
            <v>8.0526899999999998E-2</v>
          </cell>
        </row>
        <row r="2013">
          <cell r="I2013">
            <v>8.0566899999999997E-2</v>
          </cell>
        </row>
        <row r="2014">
          <cell r="I2014">
            <v>8.0606899999999995E-2</v>
          </cell>
        </row>
        <row r="2015">
          <cell r="I2015">
            <v>8.0646899999999994E-2</v>
          </cell>
        </row>
        <row r="2016">
          <cell r="I2016">
            <v>8.0686900000000006E-2</v>
          </cell>
        </row>
        <row r="2017">
          <cell r="I2017">
            <v>8.0726900000000004E-2</v>
          </cell>
        </row>
        <row r="2018">
          <cell r="I2018">
            <v>8.0766900000000003E-2</v>
          </cell>
        </row>
        <row r="2019">
          <cell r="I2019">
            <v>8.0806900000000001E-2</v>
          </cell>
        </row>
        <row r="2020">
          <cell r="I2020">
            <v>8.0846899999999999E-2</v>
          </cell>
        </row>
        <row r="2021">
          <cell r="I2021">
            <v>8.0886899999999998E-2</v>
          </cell>
        </row>
        <row r="2022">
          <cell r="I2022">
            <v>8.0926899999999996E-2</v>
          </cell>
        </row>
        <row r="2023">
          <cell r="I2023">
            <v>8.0966899999999994E-2</v>
          </cell>
        </row>
        <row r="2024">
          <cell r="I2024">
            <v>8.1006900000000007E-2</v>
          </cell>
        </row>
        <row r="2025">
          <cell r="I2025">
            <v>8.1046900000000005E-2</v>
          </cell>
        </row>
        <row r="2026">
          <cell r="I2026">
            <v>8.1086900000000003E-2</v>
          </cell>
        </row>
        <row r="2027">
          <cell r="I2027">
            <v>8.1126900000000002E-2</v>
          </cell>
        </row>
        <row r="2028">
          <cell r="I2028">
            <v>8.11669E-2</v>
          </cell>
        </row>
        <row r="2029">
          <cell r="I2029">
            <v>8.1206899999999999E-2</v>
          </cell>
        </row>
        <row r="2030">
          <cell r="I2030">
            <v>8.1246899999999997E-2</v>
          </cell>
        </row>
        <row r="2031">
          <cell r="I2031">
            <v>8.1286899999999995E-2</v>
          </cell>
        </row>
        <row r="2032">
          <cell r="I2032">
            <v>8.1326899999999994E-2</v>
          </cell>
        </row>
        <row r="2033">
          <cell r="I2033">
            <v>8.1366900000000006E-2</v>
          </cell>
        </row>
        <row r="2034">
          <cell r="I2034">
            <v>8.1406900000000004E-2</v>
          </cell>
        </row>
        <row r="2035">
          <cell r="I2035">
            <v>8.1446900000000003E-2</v>
          </cell>
        </row>
        <row r="2036">
          <cell r="I2036">
            <v>8.1486900000000001E-2</v>
          </cell>
        </row>
        <row r="2037">
          <cell r="I2037">
            <v>8.1526899999999999E-2</v>
          </cell>
        </row>
        <row r="2038">
          <cell r="I2038">
            <v>8.1566899999999998E-2</v>
          </cell>
        </row>
        <row r="2039">
          <cell r="I2039">
            <v>8.1606899999999996E-2</v>
          </cell>
        </row>
        <row r="2040">
          <cell r="I2040">
            <v>8.1646899999999994E-2</v>
          </cell>
        </row>
        <row r="2041">
          <cell r="I2041">
            <v>8.1686900000000007E-2</v>
          </cell>
        </row>
        <row r="2042">
          <cell r="I2042">
            <v>8.1726900000000005E-2</v>
          </cell>
        </row>
        <row r="2043">
          <cell r="I2043">
            <v>8.1766900000000003E-2</v>
          </cell>
        </row>
        <row r="2044">
          <cell r="I2044">
            <v>8.1806900000000002E-2</v>
          </cell>
        </row>
        <row r="2045">
          <cell r="I2045">
            <v>8.18469E-2</v>
          </cell>
        </row>
        <row r="2046">
          <cell r="I2046">
            <v>8.1886899999999999E-2</v>
          </cell>
        </row>
        <row r="2047">
          <cell r="I2047">
            <v>8.1926899999999997E-2</v>
          </cell>
        </row>
        <row r="2048">
          <cell r="I2048">
            <v>8.1966899999999995E-2</v>
          </cell>
        </row>
        <row r="2049">
          <cell r="I2049">
            <v>8.2006899999999994E-2</v>
          </cell>
        </row>
        <row r="2050">
          <cell r="I2050">
            <v>8.2046900000000006E-2</v>
          </cell>
        </row>
        <row r="2051">
          <cell r="I2051">
            <v>8.2086900000000004E-2</v>
          </cell>
        </row>
        <row r="2052">
          <cell r="I2052">
            <v>8.2126900000000003E-2</v>
          </cell>
        </row>
        <row r="2053">
          <cell r="I2053">
            <v>8.2166900000000001E-2</v>
          </cell>
        </row>
        <row r="2054">
          <cell r="I2054">
            <v>8.2206899999999999E-2</v>
          </cell>
        </row>
        <row r="2055">
          <cell r="I2055">
            <v>8.2246899999999998E-2</v>
          </cell>
        </row>
        <row r="2056">
          <cell r="I2056">
            <v>8.2286899999999996E-2</v>
          </cell>
        </row>
        <row r="2057">
          <cell r="I2057">
            <v>8.2326899999999995E-2</v>
          </cell>
        </row>
        <row r="2058">
          <cell r="I2058">
            <v>8.2366900000000007E-2</v>
          </cell>
        </row>
        <row r="2059">
          <cell r="I2059">
            <v>8.2406900000000005E-2</v>
          </cell>
        </row>
        <row r="2060">
          <cell r="I2060">
            <v>8.2446900000000004E-2</v>
          </cell>
        </row>
        <row r="2061">
          <cell r="I2061">
            <v>8.2486900000000002E-2</v>
          </cell>
        </row>
        <row r="2062">
          <cell r="I2062">
            <v>8.25269E-2</v>
          </cell>
        </row>
        <row r="2063">
          <cell r="I2063">
            <v>8.2566899999999999E-2</v>
          </cell>
        </row>
        <row r="2064">
          <cell r="I2064">
            <v>8.2606899999999997E-2</v>
          </cell>
        </row>
        <row r="2065">
          <cell r="I2065">
            <v>8.2646899999999995E-2</v>
          </cell>
        </row>
        <row r="2066">
          <cell r="I2066">
            <v>8.2686899999999994E-2</v>
          </cell>
        </row>
        <row r="2067">
          <cell r="I2067">
            <v>8.2726900000000006E-2</v>
          </cell>
        </row>
        <row r="2068">
          <cell r="I2068">
            <v>8.2766900000000004E-2</v>
          </cell>
        </row>
        <row r="2069">
          <cell r="I2069">
            <v>8.2806900000000003E-2</v>
          </cell>
        </row>
        <row r="2070">
          <cell r="I2070">
            <v>8.2846900000000001E-2</v>
          </cell>
        </row>
        <row r="2071">
          <cell r="I2071">
            <v>8.2886899999999999E-2</v>
          </cell>
        </row>
        <row r="2072">
          <cell r="I2072">
            <v>8.2926899999999998E-2</v>
          </cell>
        </row>
        <row r="2073">
          <cell r="I2073">
            <v>8.2966899999999996E-2</v>
          </cell>
        </row>
        <row r="2074">
          <cell r="I2074">
            <v>8.3006899999999995E-2</v>
          </cell>
        </row>
        <row r="2075">
          <cell r="I2075">
            <v>8.3046900000000007E-2</v>
          </cell>
        </row>
        <row r="2076">
          <cell r="I2076">
            <v>8.3086900000000005E-2</v>
          </cell>
        </row>
        <row r="2077">
          <cell r="I2077">
            <v>8.3126900000000004E-2</v>
          </cell>
        </row>
        <row r="2078">
          <cell r="I2078">
            <v>8.3166900000000002E-2</v>
          </cell>
        </row>
        <row r="2079">
          <cell r="I2079">
            <v>8.32069E-2</v>
          </cell>
        </row>
        <row r="2080">
          <cell r="I2080">
            <v>8.3246899999999999E-2</v>
          </cell>
        </row>
        <row r="2081">
          <cell r="I2081">
            <v>8.3286899999999997E-2</v>
          </cell>
        </row>
        <row r="2082">
          <cell r="I2082">
            <v>8.3326899999999995E-2</v>
          </cell>
        </row>
        <row r="2083">
          <cell r="I2083">
            <v>8.3366899999999994E-2</v>
          </cell>
        </row>
        <row r="2084">
          <cell r="I2084">
            <v>8.3406900000000006E-2</v>
          </cell>
        </row>
        <row r="2085">
          <cell r="I2085">
            <v>8.3446900000000004E-2</v>
          </cell>
        </row>
        <row r="2086">
          <cell r="I2086">
            <v>8.3486900000000003E-2</v>
          </cell>
        </row>
        <row r="2087">
          <cell r="I2087">
            <v>8.3526900000000001E-2</v>
          </cell>
        </row>
        <row r="2088">
          <cell r="I2088">
            <v>8.35669E-2</v>
          </cell>
        </row>
        <row r="2089">
          <cell r="I2089">
            <v>8.3606899999999998E-2</v>
          </cell>
        </row>
        <row r="2090">
          <cell r="I2090">
            <v>8.3646899999999996E-2</v>
          </cell>
        </row>
        <row r="2091">
          <cell r="I2091">
            <v>8.3686899999999995E-2</v>
          </cell>
        </row>
        <row r="2092">
          <cell r="I2092">
            <v>8.3726900000000007E-2</v>
          </cell>
        </row>
        <row r="2093">
          <cell r="I2093">
            <v>8.3766900000000005E-2</v>
          </cell>
        </row>
        <row r="2094">
          <cell r="I2094">
            <v>8.3806900000000004E-2</v>
          </cell>
        </row>
        <row r="2095">
          <cell r="I2095">
            <v>8.3846900000000002E-2</v>
          </cell>
        </row>
        <row r="2096">
          <cell r="I2096">
            <v>8.38869E-2</v>
          </cell>
        </row>
        <row r="2097">
          <cell r="I2097">
            <v>8.3926899999999999E-2</v>
          </cell>
        </row>
        <row r="2098">
          <cell r="I2098">
            <v>8.3966899999999997E-2</v>
          </cell>
        </row>
        <row r="2099">
          <cell r="I2099">
            <v>8.4006899999999995E-2</v>
          </cell>
        </row>
        <row r="2100">
          <cell r="I2100">
            <v>8.4046899999999994E-2</v>
          </cell>
        </row>
        <row r="2101">
          <cell r="I2101">
            <v>8.4086900000000006E-2</v>
          </cell>
        </row>
        <row r="2102">
          <cell r="I2102">
            <v>8.4126900000000004E-2</v>
          </cell>
        </row>
        <row r="2103">
          <cell r="I2103">
            <v>8.4166900000000003E-2</v>
          </cell>
        </row>
        <row r="2104">
          <cell r="I2104">
            <v>8.4206900000000001E-2</v>
          </cell>
        </row>
        <row r="2105">
          <cell r="I2105">
            <v>8.42469E-2</v>
          </cell>
        </row>
        <row r="2106">
          <cell r="I2106">
            <v>8.4286899999999998E-2</v>
          </cell>
        </row>
        <row r="2107">
          <cell r="I2107">
            <v>8.4326899999999996E-2</v>
          </cell>
        </row>
        <row r="2108">
          <cell r="I2108">
            <v>8.4366899999999995E-2</v>
          </cell>
        </row>
        <row r="2109">
          <cell r="I2109">
            <v>8.4406900000000007E-2</v>
          </cell>
        </row>
        <row r="2110">
          <cell r="I2110">
            <v>8.4446900000000005E-2</v>
          </cell>
        </row>
        <row r="2111">
          <cell r="I2111">
            <v>8.4486900000000004E-2</v>
          </cell>
        </row>
        <row r="2112">
          <cell r="I2112">
            <v>8.4526900000000002E-2</v>
          </cell>
        </row>
        <row r="2113">
          <cell r="I2113">
            <v>8.45669E-2</v>
          </cell>
        </row>
        <row r="2114">
          <cell r="I2114">
            <v>8.4606899999999999E-2</v>
          </cell>
        </row>
        <row r="2115">
          <cell r="I2115">
            <v>8.4646899999999997E-2</v>
          </cell>
        </row>
        <row r="2116">
          <cell r="I2116">
            <v>8.4686899999999996E-2</v>
          </cell>
        </row>
        <row r="2117">
          <cell r="I2117">
            <v>8.4726899999999994E-2</v>
          </cell>
        </row>
        <row r="2118">
          <cell r="I2118">
            <v>8.4766900000000006E-2</v>
          </cell>
        </row>
        <row r="2119">
          <cell r="I2119">
            <v>8.4806900000000005E-2</v>
          </cell>
        </row>
        <row r="2120">
          <cell r="I2120">
            <v>8.4846900000000003E-2</v>
          </cell>
        </row>
        <row r="2121">
          <cell r="I2121">
            <v>8.4886900000000001E-2</v>
          </cell>
        </row>
        <row r="2122">
          <cell r="I2122">
            <v>8.49269E-2</v>
          </cell>
        </row>
        <row r="2123">
          <cell r="I2123">
            <v>8.4966899999999998E-2</v>
          </cell>
        </row>
        <row r="2124">
          <cell r="I2124">
            <v>8.5006899999999996E-2</v>
          </cell>
        </row>
        <row r="2125">
          <cell r="I2125">
            <v>8.5046899999999995E-2</v>
          </cell>
        </row>
        <row r="2126">
          <cell r="I2126">
            <v>8.5086899999999993E-2</v>
          </cell>
        </row>
        <row r="2127">
          <cell r="I2127">
            <v>8.5126900000000005E-2</v>
          </cell>
        </row>
        <row r="2128">
          <cell r="I2128">
            <v>8.5166900000000004E-2</v>
          </cell>
        </row>
        <row r="2129">
          <cell r="I2129">
            <v>8.5206900000000002E-2</v>
          </cell>
        </row>
        <row r="2130">
          <cell r="I2130">
            <v>8.52469E-2</v>
          </cell>
        </row>
        <row r="2131">
          <cell r="I2131">
            <v>8.5286899999999999E-2</v>
          </cell>
        </row>
        <row r="2132">
          <cell r="I2132">
            <v>8.5326899999999997E-2</v>
          </cell>
        </row>
        <row r="2133">
          <cell r="I2133">
            <v>8.5366899999999996E-2</v>
          </cell>
        </row>
        <row r="2134">
          <cell r="I2134">
            <v>8.5406899999999994E-2</v>
          </cell>
        </row>
        <row r="2135">
          <cell r="I2135">
            <v>8.5446900000000006E-2</v>
          </cell>
        </row>
        <row r="2136">
          <cell r="I2136">
            <v>8.5486900000000005E-2</v>
          </cell>
        </row>
        <row r="2137">
          <cell r="I2137">
            <v>8.5526900000000003E-2</v>
          </cell>
        </row>
        <row r="2138">
          <cell r="I2138">
            <v>8.5566900000000001E-2</v>
          </cell>
        </row>
        <row r="2139">
          <cell r="I2139">
            <v>8.56069E-2</v>
          </cell>
        </row>
        <row r="2140">
          <cell r="I2140">
            <v>8.5646899999999998E-2</v>
          </cell>
        </row>
        <row r="2141">
          <cell r="I2141">
            <v>8.5686899999999996E-2</v>
          </cell>
        </row>
        <row r="2142">
          <cell r="I2142">
            <v>8.5726899999999995E-2</v>
          </cell>
        </row>
        <row r="2143">
          <cell r="I2143">
            <v>8.5766899999999993E-2</v>
          </cell>
        </row>
        <row r="2144">
          <cell r="I2144">
            <v>8.5806900000000005E-2</v>
          </cell>
        </row>
        <row r="2145">
          <cell r="I2145">
            <v>8.5846900000000004E-2</v>
          </cell>
        </row>
        <row r="2146">
          <cell r="I2146">
            <v>8.5886900000000002E-2</v>
          </cell>
        </row>
        <row r="2147">
          <cell r="I2147">
            <v>8.5926900000000001E-2</v>
          </cell>
        </row>
        <row r="2148">
          <cell r="I2148">
            <v>8.5966899999999999E-2</v>
          </cell>
        </row>
        <row r="2149">
          <cell r="I2149">
            <v>8.6006899999999997E-2</v>
          </cell>
        </row>
        <row r="2150">
          <cell r="I2150">
            <v>8.6046899999999996E-2</v>
          </cell>
        </row>
        <row r="2151">
          <cell r="I2151">
            <v>8.6086899999999994E-2</v>
          </cell>
        </row>
        <row r="2152">
          <cell r="I2152">
            <v>8.6126900000000006E-2</v>
          </cell>
        </row>
        <row r="2153">
          <cell r="I2153">
            <v>8.6166900000000005E-2</v>
          </cell>
        </row>
        <row r="2154">
          <cell r="I2154">
            <v>8.6206900000000003E-2</v>
          </cell>
        </row>
        <row r="2155">
          <cell r="I2155">
            <v>8.6246900000000001E-2</v>
          </cell>
        </row>
        <row r="2156">
          <cell r="I2156">
            <v>8.62869E-2</v>
          </cell>
        </row>
        <row r="2157">
          <cell r="I2157">
            <v>8.6326899999999998E-2</v>
          </cell>
        </row>
        <row r="2158">
          <cell r="I2158">
            <v>8.6366899999999996E-2</v>
          </cell>
        </row>
        <row r="2159">
          <cell r="I2159">
            <v>8.6406899999999995E-2</v>
          </cell>
        </row>
        <row r="2160">
          <cell r="I2160">
            <v>8.6446899999999993E-2</v>
          </cell>
        </row>
        <row r="2161">
          <cell r="I2161">
            <v>8.6486900000000005E-2</v>
          </cell>
        </row>
        <row r="2162">
          <cell r="I2162">
            <v>8.6526900000000004E-2</v>
          </cell>
        </row>
        <row r="2163">
          <cell r="I2163">
            <v>8.6566900000000002E-2</v>
          </cell>
        </row>
        <row r="2164">
          <cell r="I2164">
            <v>8.6606900000000001E-2</v>
          </cell>
        </row>
        <row r="2165">
          <cell r="I2165">
            <v>8.6646899999999999E-2</v>
          </cell>
        </row>
        <row r="2166">
          <cell r="I2166">
            <v>8.6686899999999997E-2</v>
          </cell>
        </row>
        <row r="2167">
          <cell r="I2167">
            <v>8.6726899999999996E-2</v>
          </cell>
        </row>
        <row r="2168">
          <cell r="I2168">
            <v>8.6766899999999994E-2</v>
          </cell>
        </row>
        <row r="2169">
          <cell r="I2169">
            <v>8.6806900000000006E-2</v>
          </cell>
        </row>
        <row r="2170">
          <cell r="I2170">
            <v>8.6846900000000005E-2</v>
          </cell>
        </row>
        <row r="2171">
          <cell r="I2171">
            <v>8.6886900000000003E-2</v>
          </cell>
        </row>
        <row r="2172">
          <cell r="I2172">
            <v>8.6926900000000001E-2</v>
          </cell>
        </row>
        <row r="2173">
          <cell r="I2173">
            <v>8.69669E-2</v>
          </cell>
        </row>
        <row r="2174">
          <cell r="I2174">
            <v>8.7006899999999998E-2</v>
          </cell>
        </row>
        <row r="2175">
          <cell r="I2175">
            <v>8.7046899999999997E-2</v>
          </cell>
        </row>
        <row r="2176">
          <cell r="I2176">
            <v>8.7086899999999995E-2</v>
          </cell>
        </row>
        <row r="2177">
          <cell r="I2177">
            <v>8.7126899999999993E-2</v>
          </cell>
        </row>
        <row r="2178">
          <cell r="I2178">
            <v>8.7166900000000005E-2</v>
          </cell>
        </row>
        <row r="2179">
          <cell r="I2179">
            <v>8.7206900000000004E-2</v>
          </cell>
        </row>
        <row r="2180">
          <cell r="I2180">
            <v>8.7246900000000002E-2</v>
          </cell>
        </row>
        <row r="2181">
          <cell r="I2181">
            <v>8.7286900000000001E-2</v>
          </cell>
        </row>
        <row r="2182">
          <cell r="I2182">
            <v>8.7326899999999999E-2</v>
          </cell>
        </row>
        <row r="2183">
          <cell r="I2183">
            <v>8.7366899999999997E-2</v>
          </cell>
        </row>
        <row r="2184">
          <cell r="I2184">
            <v>8.7406899999999996E-2</v>
          </cell>
        </row>
        <row r="2185">
          <cell r="I2185">
            <v>8.7446899999999994E-2</v>
          </cell>
        </row>
        <row r="2186">
          <cell r="I2186">
            <v>8.7486900000000006E-2</v>
          </cell>
        </row>
        <row r="2187">
          <cell r="I2187">
            <v>8.7526900000000005E-2</v>
          </cell>
        </row>
        <row r="2188">
          <cell r="I2188">
            <v>8.7566900000000003E-2</v>
          </cell>
        </row>
        <row r="2189">
          <cell r="I2189">
            <v>8.7606900000000001E-2</v>
          </cell>
        </row>
        <row r="2190">
          <cell r="I2190">
            <v>8.76469E-2</v>
          </cell>
        </row>
        <row r="2191">
          <cell r="I2191">
            <v>8.7686899999999998E-2</v>
          </cell>
        </row>
        <row r="2192">
          <cell r="I2192">
            <v>8.7726899999999997E-2</v>
          </cell>
        </row>
        <row r="2193">
          <cell r="I2193">
            <v>8.7766899999999995E-2</v>
          </cell>
        </row>
        <row r="2194">
          <cell r="I2194">
            <v>8.7806899999999993E-2</v>
          </cell>
        </row>
        <row r="2195">
          <cell r="I2195">
            <v>8.7846900000000006E-2</v>
          </cell>
        </row>
        <row r="2196">
          <cell r="I2196">
            <v>8.7886900000000004E-2</v>
          </cell>
        </row>
        <row r="2197">
          <cell r="I2197">
            <v>8.7926900000000002E-2</v>
          </cell>
        </row>
        <row r="2198">
          <cell r="I2198">
            <v>8.7966900000000001E-2</v>
          </cell>
        </row>
        <row r="2199">
          <cell r="I2199">
            <v>8.8006899999999999E-2</v>
          </cell>
        </row>
        <row r="2200">
          <cell r="I2200">
            <v>8.8046899999999997E-2</v>
          </cell>
        </row>
        <row r="2201">
          <cell r="I2201">
            <v>8.8086899999999996E-2</v>
          </cell>
        </row>
        <row r="2202">
          <cell r="I2202">
            <v>8.8126899999999994E-2</v>
          </cell>
        </row>
        <row r="2203">
          <cell r="I2203">
            <v>8.8166900000000006E-2</v>
          </cell>
        </row>
        <row r="2204">
          <cell r="I2204">
            <v>8.8206900000000005E-2</v>
          </cell>
        </row>
        <row r="2205">
          <cell r="I2205">
            <v>8.8246900000000003E-2</v>
          </cell>
        </row>
        <row r="2206">
          <cell r="I2206">
            <v>8.8286900000000001E-2</v>
          </cell>
        </row>
        <row r="2207">
          <cell r="I2207">
            <v>8.83269E-2</v>
          </cell>
        </row>
        <row r="2208">
          <cell r="I2208">
            <v>8.8366899999999998E-2</v>
          </cell>
        </row>
        <row r="2209">
          <cell r="I2209">
            <v>8.8406899999999997E-2</v>
          </cell>
        </row>
        <row r="2210">
          <cell r="I2210">
            <v>8.8446899999999995E-2</v>
          </cell>
        </row>
        <row r="2211">
          <cell r="I2211">
            <v>8.8486899999999993E-2</v>
          </cell>
        </row>
        <row r="2212">
          <cell r="I2212">
            <v>8.8526900000000006E-2</v>
          </cell>
        </row>
        <row r="2213">
          <cell r="I2213">
            <v>8.8566900000000004E-2</v>
          </cell>
        </row>
        <row r="2214">
          <cell r="I2214">
            <v>8.8606900000000002E-2</v>
          </cell>
        </row>
        <row r="2215">
          <cell r="I2215">
            <v>8.8646900000000001E-2</v>
          </cell>
        </row>
        <row r="2216">
          <cell r="I2216">
            <v>8.8686899999999999E-2</v>
          </cell>
        </row>
        <row r="2217">
          <cell r="I2217">
            <v>8.8726899999999997E-2</v>
          </cell>
        </row>
        <row r="2218">
          <cell r="I2218">
            <v>8.8766899999999996E-2</v>
          </cell>
        </row>
        <row r="2219">
          <cell r="I2219">
            <v>8.8806899999999994E-2</v>
          </cell>
        </row>
        <row r="2220">
          <cell r="I2220">
            <v>8.8846900000000006E-2</v>
          </cell>
        </row>
        <row r="2221">
          <cell r="I2221">
            <v>8.8886900000000005E-2</v>
          </cell>
        </row>
        <row r="2222">
          <cell r="I2222">
            <v>8.8926900000000003E-2</v>
          </cell>
        </row>
        <row r="2223">
          <cell r="I2223">
            <v>8.8966900000000002E-2</v>
          </cell>
        </row>
        <row r="2224">
          <cell r="I2224">
            <v>8.90069E-2</v>
          </cell>
        </row>
        <row r="2225">
          <cell r="I2225">
            <v>8.9046899999999998E-2</v>
          </cell>
        </row>
        <row r="2226">
          <cell r="I2226">
            <v>8.9086899999999997E-2</v>
          </cell>
        </row>
        <row r="2227">
          <cell r="I2227">
            <v>8.9126899999999995E-2</v>
          </cell>
        </row>
        <row r="2228">
          <cell r="I2228">
            <v>8.9166899999999993E-2</v>
          </cell>
        </row>
        <row r="2229">
          <cell r="I2229">
            <v>8.9206900000000006E-2</v>
          </cell>
        </row>
        <row r="2230">
          <cell r="I2230">
            <v>8.9246900000000004E-2</v>
          </cell>
        </row>
        <row r="2231">
          <cell r="I2231">
            <v>8.9286900000000002E-2</v>
          </cell>
        </row>
        <row r="2232">
          <cell r="I2232">
            <v>8.9326900000000001E-2</v>
          </cell>
        </row>
        <row r="2233">
          <cell r="I2233">
            <v>8.9366899999999999E-2</v>
          </cell>
        </row>
        <row r="2234">
          <cell r="I2234">
            <v>8.9406899999999997E-2</v>
          </cell>
        </row>
        <row r="2235">
          <cell r="I2235">
            <v>8.9446899999999996E-2</v>
          </cell>
        </row>
        <row r="2236">
          <cell r="I2236">
            <v>8.9486899999999994E-2</v>
          </cell>
        </row>
        <row r="2237">
          <cell r="I2237">
            <v>8.9526900000000006E-2</v>
          </cell>
        </row>
        <row r="2238">
          <cell r="I2238">
            <v>8.9566900000000005E-2</v>
          </cell>
        </row>
        <row r="2239">
          <cell r="I2239">
            <v>8.9606900000000003E-2</v>
          </cell>
        </row>
        <row r="2240">
          <cell r="I2240">
            <v>8.9646900000000002E-2</v>
          </cell>
        </row>
        <row r="2241">
          <cell r="I2241">
            <v>8.96869E-2</v>
          </cell>
        </row>
        <row r="2242">
          <cell r="I2242">
            <v>8.9726899999999998E-2</v>
          </cell>
        </row>
        <row r="2243">
          <cell r="I2243">
            <v>8.9766899999999997E-2</v>
          </cell>
        </row>
        <row r="2244">
          <cell r="I2244">
            <v>8.9806899999999995E-2</v>
          </cell>
        </row>
        <row r="2245">
          <cell r="I2245">
            <v>8.9846899999999993E-2</v>
          </cell>
        </row>
        <row r="2246">
          <cell r="I2246">
            <v>8.9886900000000006E-2</v>
          </cell>
        </row>
        <row r="2247">
          <cell r="I2247">
            <v>8.9926900000000004E-2</v>
          </cell>
        </row>
        <row r="2248">
          <cell r="I2248">
            <v>8.9966900000000002E-2</v>
          </cell>
        </row>
        <row r="2249">
          <cell r="I2249">
            <v>9.0006900000000001E-2</v>
          </cell>
        </row>
        <row r="2250">
          <cell r="I2250">
            <v>9.0046899999999999E-2</v>
          </cell>
        </row>
        <row r="2251">
          <cell r="I2251">
            <v>9.0086899999999998E-2</v>
          </cell>
        </row>
        <row r="2252">
          <cell r="I2252">
            <v>9.0126899999999996E-2</v>
          </cell>
        </row>
        <row r="2253">
          <cell r="I2253">
            <v>9.0166899999999994E-2</v>
          </cell>
        </row>
        <row r="2254">
          <cell r="I2254">
            <v>9.0206900000000007E-2</v>
          </cell>
        </row>
        <row r="2255">
          <cell r="I2255">
            <v>9.0246900000000005E-2</v>
          </cell>
        </row>
        <row r="2256">
          <cell r="I2256">
            <v>9.0286900000000003E-2</v>
          </cell>
        </row>
        <row r="2257">
          <cell r="I2257">
            <v>9.0326900000000002E-2</v>
          </cell>
        </row>
        <row r="2258">
          <cell r="I2258">
            <v>9.03669E-2</v>
          </cell>
        </row>
        <row r="2259">
          <cell r="I2259">
            <v>9.0406899999999998E-2</v>
          </cell>
        </row>
        <row r="2260">
          <cell r="I2260">
            <v>9.0446899999999997E-2</v>
          </cell>
        </row>
        <row r="2261">
          <cell r="I2261">
            <v>9.0486899999999995E-2</v>
          </cell>
        </row>
        <row r="2262">
          <cell r="I2262">
            <v>9.0526899999999993E-2</v>
          </cell>
        </row>
        <row r="2263">
          <cell r="I2263">
            <v>9.0566900000000006E-2</v>
          </cell>
        </row>
        <row r="2264">
          <cell r="I2264">
            <v>9.0606900000000004E-2</v>
          </cell>
        </row>
        <row r="2265">
          <cell r="I2265">
            <v>9.0646900000000002E-2</v>
          </cell>
        </row>
        <row r="2266">
          <cell r="I2266">
            <v>9.0686900000000001E-2</v>
          </cell>
        </row>
        <row r="2267">
          <cell r="I2267">
            <v>9.0726899999999999E-2</v>
          </cell>
        </row>
        <row r="2268">
          <cell r="I2268">
            <v>9.0766899999999998E-2</v>
          </cell>
        </row>
        <row r="2269">
          <cell r="I2269">
            <v>9.0806899999999996E-2</v>
          </cell>
        </row>
        <row r="2270">
          <cell r="I2270">
            <v>9.0846899999999994E-2</v>
          </cell>
        </row>
        <row r="2271">
          <cell r="I2271">
            <v>9.0886900000000007E-2</v>
          </cell>
        </row>
        <row r="2272">
          <cell r="I2272">
            <v>9.0926900000000005E-2</v>
          </cell>
        </row>
        <row r="2273">
          <cell r="I2273">
            <v>9.0966900000000003E-2</v>
          </cell>
        </row>
        <row r="2274">
          <cell r="I2274">
            <v>9.1006900000000002E-2</v>
          </cell>
        </row>
        <row r="2275">
          <cell r="I2275">
            <v>9.10469E-2</v>
          </cell>
        </row>
        <row r="2276">
          <cell r="I2276">
            <v>9.1086899999999998E-2</v>
          </cell>
        </row>
        <row r="2277">
          <cell r="I2277">
            <v>9.1126899999999997E-2</v>
          </cell>
        </row>
        <row r="2278">
          <cell r="I2278">
            <v>9.1166899999999995E-2</v>
          </cell>
        </row>
        <row r="2279">
          <cell r="I2279">
            <v>9.1206899999999994E-2</v>
          </cell>
        </row>
        <row r="2280">
          <cell r="I2280">
            <v>9.1246900000000006E-2</v>
          </cell>
        </row>
        <row r="2281">
          <cell r="I2281">
            <v>9.1286900000000004E-2</v>
          </cell>
        </row>
        <row r="2282">
          <cell r="I2282">
            <v>9.1326900000000003E-2</v>
          </cell>
        </row>
        <row r="2283">
          <cell r="I2283">
            <v>9.1366900000000001E-2</v>
          </cell>
        </row>
        <row r="2284">
          <cell r="I2284">
            <v>9.1406899999999999E-2</v>
          </cell>
        </row>
        <row r="2285">
          <cell r="I2285">
            <v>9.1446899999999998E-2</v>
          </cell>
        </row>
        <row r="2286">
          <cell r="I2286">
            <v>9.1486899999999996E-2</v>
          </cell>
        </row>
        <row r="2287">
          <cell r="I2287">
            <v>9.1526899999999994E-2</v>
          </cell>
        </row>
        <row r="2288">
          <cell r="I2288">
            <v>9.1566900000000007E-2</v>
          </cell>
        </row>
        <row r="2289">
          <cell r="I2289">
            <v>9.1606900000000005E-2</v>
          </cell>
        </row>
        <row r="2290">
          <cell r="I2290">
            <v>9.1646900000000003E-2</v>
          </cell>
        </row>
        <row r="2291">
          <cell r="I2291">
            <v>9.1686900000000002E-2</v>
          </cell>
        </row>
        <row r="2292">
          <cell r="I2292">
            <v>9.17269E-2</v>
          </cell>
        </row>
        <row r="2293">
          <cell r="I2293">
            <v>9.1766899999999998E-2</v>
          </cell>
        </row>
        <row r="2294">
          <cell r="I2294">
            <v>9.1806899999999997E-2</v>
          </cell>
        </row>
        <row r="2295">
          <cell r="I2295">
            <v>9.1846899999999995E-2</v>
          </cell>
        </row>
        <row r="2296">
          <cell r="I2296">
            <v>9.1886899999999994E-2</v>
          </cell>
        </row>
        <row r="2297">
          <cell r="I2297">
            <v>9.1926900000000006E-2</v>
          </cell>
        </row>
        <row r="2298">
          <cell r="I2298">
            <v>9.1966900000000004E-2</v>
          </cell>
        </row>
        <row r="2299">
          <cell r="I2299">
            <v>9.2006900000000003E-2</v>
          </cell>
        </row>
        <row r="2300">
          <cell r="I2300">
            <v>9.2046900000000001E-2</v>
          </cell>
        </row>
        <row r="2301">
          <cell r="I2301">
            <v>9.2086899999999999E-2</v>
          </cell>
        </row>
        <row r="2302">
          <cell r="I2302">
            <v>9.2126899999999998E-2</v>
          </cell>
        </row>
        <row r="2303">
          <cell r="I2303">
            <v>9.2166899999999996E-2</v>
          </cell>
        </row>
        <row r="2304">
          <cell r="I2304">
            <v>9.2206899999999994E-2</v>
          </cell>
        </row>
        <row r="2305">
          <cell r="I2305">
            <v>9.2246900000000007E-2</v>
          </cell>
        </row>
        <row r="2306">
          <cell r="I2306">
            <v>9.2286900000000005E-2</v>
          </cell>
        </row>
        <row r="2307">
          <cell r="I2307">
            <v>9.2326900000000003E-2</v>
          </cell>
        </row>
        <row r="2308">
          <cell r="I2308">
            <v>9.2366900000000002E-2</v>
          </cell>
        </row>
        <row r="2309">
          <cell r="I2309">
            <v>9.24069E-2</v>
          </cell>
        </row>
        <row r="2310">
          <cell r="I2310">
            <v>9.2446899999999999E-2</v>
          </cell>
        </row>
        <row r="2311">
          <cell r="I2311">
            <v>9.2486899999999997E-2</v>
          </cell>
        </row>
        <row r="2312">
          <cell r="I2312">
            <v>9.2526899999999995E-2</v>
          </cell>
        </row>
        <row r="2313">
          <cell r="I2313">
            <v>9.2566899999999994E-2</v>
          </cell>
        </row>
        <row r="2314">
          <cell r="I2314">
            <v>9.2606900000000006E-2</v>
          </cell>
        </row>
        <row r="2315">
          <cell r="I2315">
            <v>9.2646900000000004E-2</v>
          </cell>
        </row>
        <row r="2316">
          <cell r="I2316">
            <v>9.2686900000000003E-2</v>
          </cell>
        </row>
        <row r="2317">
          <cell r="I2317">
            <v>9.2726900000000001E-2</v>
          </cell>
        </row>
        <row r="2318">
          <cell r="I2318">
            <v>9.2766899999999999E-2</v>
          </cell>
        </row>
        <row r="2319">
          <cell r="I2319">
            <v>9.2806899999999998E-2</v>
          </cell>
        </row>
        <row r="2320">
          <cell r="I2320">
            <v>9.2846899999999996E-2</v>
          </cell>
        </row>
        <row r="2321">
          <cell r="I2321">
            <v>9.2886899999999994E-2</v>
          </cell>
        </row>
        <row r="2322">
          <cell r="I2322">
            <v>9.2926900000000007E-2</v>
          </cell>
        </row>
        <row r="2323">
          <cell r="I2323">
            <v>9.2966900000000005E-2</v>
          </cell>
        </row>
        <row r="2324">
          <cell r="I2324">
            <v>9.3006900000000003E-2</v>
          </cell>
        </row>
        <row r="2325">
          <cell r="I2325">
            <v>9.3046900000000002E-2</v>
          </cell>
        </row>
        <row r="2326">
          <cell r="I2326">
            <v>9.30869E-2</v>
          </cell>
        </row>
        <row r="2327">
          <cell r="I2327">
            <v>9.3126899999999999E-2</v>
          </cell>
        </row>
        <row r="2328">
          <cell r="I2328">
            <v>9.3166899999999997E-2</v>
          </cell>
        </row>
        <row r="2329">
          <cell r="I2329">
            <v>9.3206899999999995E-2</v>
          </cell>
        </row>
        <row r="2330">
          <cell r="I2330">
            <v>9.3246899999999994E-2</v>
          </cell>
        </row>
        <row r="2331">
          <cell r="I2331">
            <v>9.3286900000000006E-2</v>
          </cell>
        </row>
        <row r="2332">
          <cell r="I2332">
            <v>9.3326900000000004E-2</v>
          </cell>
        </row>
        <row r="2333">
          <cell r="I2333">
            <v>9.3366900000000003E-2</v>
          </cell>
        </row>
        <row r="2334">
          <cell r="I2334">
            <v>9.3406900000000001E-2</v>
          </cell>
        </row>
        <row r="2335">
          <cell r="I2335">
            <v>9.3446899999999999E-2</v>
          </cell>
        </row>
        <row r="2336">
          <cell r="I2336">
            <v>9.3486899999999998E-2</v>
          </cell>
        </row>
        <row r="2337">
          <cell r="I2337">
            <v>9.3526899999999996E-2</v>
          </cell>
        </row>
        <row r="2338">
          <cell r="I2338">
            <v>9.3566899999999995E-2</v>
          </cell>
        </row>
        <row r="2339">
          <cell r="I2339">
            <v>9.3606900000000007E-2</v>
          </cell>
        </row>
        <row r="2340">
          <cell r="I2340">
            <v>9.3646900000000005E-2</v>
          </cell>
        </row>
        <row r="2341">
          <cell r="I2341">
            <v>9.3686900000000004E-2</v>
          </cell>
        </row>
        <row r="2342">
          <cell r="I2342">
            <v>9.3726900000000002E-2</v>
          </cell>
        </row>
        <row r="2343">
          <cell r="I2343">
            <v>9.37669E-2</v>
          </cell>
        </row>
        <row r="2344">
          <cell r="I2344">
            <v>9.3806899999999999E-2</v>
          </cell>
        </row>
        <row r="2345">
          <cell r="I2345">
            <v>9.3846899999999997E-2</v>
          </cell>
        </row>
        <row r="2346">
          <cell r="I2346">
            <v>9.3886899999999995E-2</v>
          </cell>
        </row>
        <row r="2347">
          <cell r="I2347">
            <v>9.3926899999999994E-2</v>
          </cell>
        </row>
        <row r="2348">
          <cell r="I2348">
            <v>9.3966900000000006E-2</v>
          </cell>
        </row>
        <row r="2349">
          <cell r="I2349">
            <v>9.4006900000000004E-2</v>
          </cell>
        </row>
        <row r="2350">
          <cell r="I2350">
            <v>9.4046900000000003E-2</v>
          </cell>
        </row>
        <row r="2351">
          <cell r="I2351">
            <v>9.4086900000000001E-2</v>
          </cell>
        </row>
        <row r="2352">
          <cell r="I2352">
            <v>9.4126899999999999E-2</v>
          </cell>
        </row>
        <row r="2353">
          <cell r="I2353">
            <v>9.4166899999999998E-2</v>
          </cell>
        </row>
        <row r="2354">
          <cell r="I2354">
            <v>9.4206899999999996E-2</v>
          </cell>
        </row>
        <row r="2355">
          <cell r="I2355">
            <v>9.4246899999999995E-2</v>
          </cell>
        </row>
        <row r="2356">
          <cell r="I2356">
            <v>9.4286900000000007E-2</v>
          </cell>
        </row>
        <row r="2357">
          <cell r="I2357">
            <v>9.4326900000000005E-2</v>
          </cell>
        </row>
        <row r="2358">
          <cell r="I2358">
            <v>9.4366900000000004E-2</v>
          </cell>
        </row>
        <row r="2359">
          <cell r="I2359">
            <v>9.4406900000000002E-2</v>
          </cell>
        </row>
        <row r="2360">
          <cell r="I2360">
            <v>9.44469E-2</v>
          </cell>
        </row>
        <row r="2361">
          <cell r="I2361">
            <v>9.4486899999999999E-2</v>
          </cell>
        </row>
        <row r="2362">
          <cell r="I2362">
            <v>9.4526899999999997E-2</v>
          </cell>
        </row>
        <row r="2363">
          <cell r="I2363">
            <v>9.4566899999999995E-2</v>
          </cell>
        </row>
        <row r="2364">
          <cell r="I2364">
            <v>9.4606899999999994E-2</v>
          </cell>
        </row>
        <row r="2365">
          <cell r="I2365">
            <v>9.4646900000000006E-2</v>
          </cell>
        </row>
        <row r="2366">
          <cell r="I2366">
            <v>9.4686900000000004E-2</v>
          </cell>
        </row>
        <row r="2367">
          <cell r="I2367">
            <v>9.4726900000000003E-2</v>
          </cell>
        </row>
        <row r="2368">
          <cell r="I2368">
            <v>9.4766900000000001E-2</v>
          </cell>
        </row>
        <row r="2369">
          <cell r="I2369">
            <v>9.48069E-2</v>
          </cell>
        </row>
        <row r="2370">
          <cell r="I2370">
            <v>9.4846899999999998E-2</v>
          </cell>
        </row>
        <row r="2371">
          <cell r="I2371">
            <v>9.4886899999999996E-2</v>
          </cell>
        </row>
        <row r="2372">
          <cell r="I2372">
            <v>9.4926899999999995E-2</v>
          </cell>
        </row>
        <row r="2373">
          <cell r="I2373">
            <v>9.4966900000000007E-2</v>
          </cell>
        </row>
        <row r="2374">
          <cell r="I2374">
            <v>9.5006900000000005E-2</v>
          </cell>
        </row>
        <row r="2375">
          <cell r="I2375">
            <v>9.5046900000000004E-2</v>
          </cell>
        </row>
        <row r="2376">
          <cell r="I2376">
            <v>9.5086900000000002E-2</v>
          </cell>
        </row>
        <row r="2377">
          <cell r="I2377">
            <v>9.51269E-2</v>
          </cell>
        </row>
        <row r="2378">
          <cell r="I2378">
            <v>9.5166899999999999E-2</v>
          </cell>
        </row>
        <row r="2379">
          <cell r="I2379">
            <v>9.5206899999999997E-2</v>
          </cell>
        </row>
        <row r="2380">
          <cell r="I2380">
            <v>9.5246899999999995E-2</v>
          </cell>
        </row>
        <row r="2381">
          <cell r="I2381">
            <v>9.5286899999999994E-2</v>
          </cell>
        </row>
        <row r="2382">
          <cell r="I2382">
            <v>9.5326900000000006E-2</v>
          </cell>
        </row>
        <row r="2383">
          <cell r="I2383">
            <v>9.5366900000000004E-2</v>
          </cell>
        </row>
        <row r="2384">
          <cell r="I2384">
            <v>9.5406900000000003E-2</v>
          </cell>
        </row>
        <row r="2385">
          <cell r="I2385">
            <v>9.5446900000000001E-2</v>
          </cell>
        </row>
        <row r="2386">
          <cell r="I2386">
            <v>9.54869E-2</v>
          </cell>
        </row>
        <row r="2387">
          <cell r="I2387">
            <v>9.5526899999999998E-2</v>
          </cell>
        </row>
        <row r="2388">
          <cell r="I2388">
            <v>9.5566899999999996E-2</v>
          </cell>
        </row>
        <row r="2389">
          <cell r="I2389">
            <v>9.5606899999999995E-2</v>
          </cell>
        </row>
        <row r="2390">
          <cell r="I2390">
            <v>9.5646900000000007E-2</v>
          </cell>
        </row>
        <row r="2391">
          <cell r="I2391">
            <v>9.5686900000000005E-2</v>
          </cell>
        </row>
        <row r="2392">
          <cell r="I2392">
            <v>9.5726900000000004E-2</v>
          </cell>
        </row>
        <row r="2393">
          <cell r="I2393">
            <v>9.5766900000000002E-2</v>
          </cell>
        </row>
        <row r="2394">
          <cell r="I2394">
            <v>9.58069E-2</v>
          </cell>
        </row>
        <row r="2395">
          <cell r="I2395">
            <v>9.5846899999999999E-2</v>
          </cell>
        </row>
        <row r="2396">
          <cell r="I2396">
            <v>9.5886899999999997E-2</v>
          </cell>
        </row>
        <row r="2397">
          <cell r="I2397">
            <v>9.5926899999999996E-2</v>
          </cell>
        </row>
        <row r="2398">
          <cell r="I2398">
            <v>9.5966899999999994E-2</v>
          </cell>
        </row>
        <row r="2399">
          <cell r="I2399">
            <v>9.6006900000000006E-2</v>
          </cell>
        </row>
        <row r="2400">
          <cell r="I2400">
            <v>9.6046900000000004E-2</v>
          </cell>
        </row>
        <row r="2401">
          <cell r="I2401">
            <v>9.6086900000000003E-2</v>
          </cell>
        </row>
        <row r="2402">
          <cell r="I2402">
            <v>9.6126900000000001E-2</v>
          </cell>
        </row>
        <row r="2403">
          <cell r="I2403">
            <v>9.61669E-2</v>
          </cell>
        </row>
        <row r="2404">
          <cell r="I2404">
            <v>9.6206899999999998E-2</v>
          </cell>
        </row>
        <row r="2405">
          <cell r="I2405">
            <v>9.6246899999999996E-2</v>
          </cell>
        </row>
        <row r="2406">
          <cell r="I2406">
            <v>9.6286899999999995E-2</v>
          </cell>
        </row>
        <row r="2407">
          <cell r="I2407">
            <v>9.6326899999999993E-2</v>
          </cell>
        </row>
        <row r="2408">
          <cell r="I2408">
            <v>9.6366900000000005E-2</v>
          </cell>
        </row>
        <row r="2409">
          <cell r="I2409">
            <v>9.6406900000000004E-2</v>
          </cell>
        </row>
        <row r="2410">
          <cell r="I2410">
            <v>9.6446900000000002E-2</v>
          </cell>
        </row>
        <row r="2411">
          <cell r="I2411">
            <v>9.64869E-2</v>
          </cell>
        </row>
        <row r="2412">
          <cell r="I2412">
            <v>9.6526899999999999E-2</v>
          </cell>
        </row>
        <row r="2413">
          <cell r="I2413">
            <v>9.6566899999999997E-2</v>
          </cell>
        </row>
        <row r="2414">
          <cell r="I2414">
            <v>9.6606899999999996E-2</v>
          </cell>
        </row>
        <row r="2415">
          <cell r="I2415">
            <v>9.6646899999999994E-2</v>
          </cell>
        </row>
        <row r="2416">
          <cell r="I2416">
            <v>9.6686900000000006E-2</v>
          </cell>
        </row>
        <row r="2417">
          <cell r="I2417">
            <v>9.6726900000000005E-2</v>
          </cell>
        </row>
        <row r="2418">
          <cell r="I2418">
            <v>9.6766900000000003E-2</v>
          </cell>
        </row>
        <row r="2419">
          <cell r="I2419">
            <v>9.6806900000000001E-2</v>
          </cell>
        </row>
        <row r="2420">
          <cell r="I2420">
            <v>9.68469E-2</v>
          </cell>
        </row>
        <row r="2421">
          <cell r="I2421">
            <v>9.6886899999999998E-2</v>
          </cell>
        </row>
        <row r="2422">
          <cell r="I2422">
            <v>9.6926899999999996E-2</v>
          </cell>
        </row>
        <row r="2423">
          <cell r="I2423">
            <v>9.6966899999999995E-2</v>
          </cell>
        </row>
        <row r="2424">
          <cell r="I2424">
            <v>9.7006899999999993E-2</v>
          </cell>
        </row>
        <row r="2425">
          <cell r="I2425">
            <v>9.7046900000000005E-2</v>
          </cell>
        </row>
        <row r="2426">
          <cell r="I2426">
            <v>9.7086900000000004E-2</v>
          </cell>
        </row>
        <row r="2427">
          <cell r="I2427">
            <v>9.7126900000000002E-2</v>
          </cell>
        </row>
        <row r="2428">
          <cell r="I2428">
            <v>9.71669E-2</v>
          </cell>
        </row>
        <row r="2429">
          <cell r="I2429">
            <v>9.7206899999999999E-2</v>
          </cell>
        </row>
        <row r="2430">
          <cell r="I2430">
            <v>9.7246899999999997E-2</v>
          </cell>
        </row>
        <row r="2431">
          <cell r="I2431">
            <v>9.7286899999999996E-2</v>
          </cell>
        </row>
        <row r="2432">
          <cell r="I2432">
            <v>9.7326899999999994E-2</v>
          </cell>
        </row>
        <row r="2433">
          <cell r="I2433">
            <v>9.7366900000000006E-2</v>
          </cell>
        </row>
        <row r="2434">
          <cell r="I2434">
            <v>9.7406900000000005E-2</v>
          </cell>
        </row>
        <row r="2435">
          <cell r="I2435">
            <v>9.7446900000000003E-2</v>
          </cell>
        </row>
        <row r="2436">
          <cell r="I2436">
            <v>9.7486900000000001E-2</v>
          </cell>
        </row>
        <row r="2437">
          <cell r="I2437">
            <v>9.75269E-2</v>
          </cell>
        </row>
        <row r="2438">
          <cell r="I2438">
            <v>9.7566899999999998E-2</v>
          </cell>
        </row>
        <row r="2439">
          <cell r="I2439">
            <v>9.7606899999999996E-2</v>
          </cell>
        </row>
        <row r="2440">
          <cell r="I2440">
            <v>9.7646899999999995E-2</v>
          </cell>
        </row>
        <row r="2441">
          <cell r="I2441">
            <v>9.7686899999999993E-2</v>
          </cell>
        </row>
        <row r="2442">
          <cell r="I2442">
            <v>9.7726900000000005E-2</v>
          </cell>
        </row>
        <row r="2443">
          <cell r="I2443">
            <v>9.7766900000000004E-2</v>
          </cell>
        </row>
        <row r="2444">
          <cell r="I2444">
            <v>9.7806900000000002E-2</v>
          </cell>
        </row>
        <row r="2445">
          <cell r="I2445">
            <v>9.7846900000000001E-2</v>
          </cell>
        </row>
        <row r="2446">
          <cell r="I2446">
            <v>9.7886899999999999E-2</v>
          </cell>
        </row>
        <row r="2447">
          <cell r="I2447">
            <v>9.7926899999999997E-2</v>
          </cell>
        </row>
        <row r="2448">
          <cell r="I2448">
            <v>9.7966899999999996E-2</v>
          </cell>
        </row>
        <row r="2449">
          <cell r="I2449">
            <v>9.8006899999999994E-2</v>
          </cell>
        </row>
        <row r="2450">
          <cell r="I2450">
            <v>9.8046900000000006E-2</v>
          </cell>
        </row>
        <row r="2451">
          <cell r="I2451">
            <v>9.8086900000000005E-2</v>
          </cell>
        </row>
        <row r="2452">
          <cell r="I2452">
            <v>9.8126900000000003E-2</v>
          </cell>
        </row>
        <row r="2453">
          <cell r="I2453">
            <v>9.8166900000000001E-2</v>
          </cell>
        </row>
        <row r="2454">
          <cell r="I2454">
            <v>9.82069E-2</v>
          </cell>
        </row>
        <row r="2455">
          <cell r="I2455">
            <v>9.8246899999999998E-2</v>
          </cell>
        </row>
        <row r="2456">
          <cell r="I2456">
            <v>9.8286899999999996E-2</v>
          </cell>
        </row>
        <row r="2457">
          <cell r="I2457">
            <v>9.8326899999999995E-2</v>
          </cell>
        </row>
        <row r="2458">
          <cell r="I2458">
            <v>9.8366899999999993E-2</v>
          </cell>
        </row>
        <row r="2459">
          <cell r="I2459">
            <v>9.8406900000000005E-2</v>
          </cell>
        </row>
        <row r="2460">
          <cell r="I2460">
            <v>9.8446900000000004E-2</v>
          </cell>
        </row>
        <row r="2461">
          <cell r="I2461">
            <v>9.8486900000000002E-2</v>
          </cell>
        </row>
        <row r="2462">
          <cell r="I2462">
            <v>9.8526900000000001E-2</v>
          </cell>
        </row>
        <row r="2463">
          <cell r="I2463">
            <v>9.8566899999999999E-2</v>
          </cell>
        </row>
        <row r="2464">
          <cell r="I2464">
            <v>9.8606899999999997E-2</v>
          </cell>
        </row>
        <row r="2465">
          <cell r="I2465">
            <v>9.8646899999999996E-2</v>
          </cell>
        </row>
        <row r="2466">
          <cell r="I2466">
            <v>9.8686899999999994E-2</v>
          </cell>
        </row>
        <row r="2467">
          <cell r="I2467">
            <v>9.8726900000000006E-2</v>
          </cell>
        </row>
        <row r="2468">
          <cell r="I2468">
            <v>9.8766900000000005E-2</v>
          </cell>
        </row>
        <row r="2469">
          <cell r="I2469">
            <v>9.8806900000000003E-2</v>
          </cell>
        </row>
        <row r="2470">
          <cell r="I2470">
            <v>9.8846900000000001E-2</v>
          </cell>
        </row>
        <row r="2471">
          <cell r="I2471">
            <v>9.88869E-2</v>
          </cell>
        </row>
        <row r="2472">
          <cell r="I2472">
            <v>9.8926899999999998E-2</v>
          </cell>
        </row>
        <row r="2473">
          <cell r="I2473">
            <v>9.8966899999999997E-2</v>
          </cell>
        </row>
        <row r="2474">
          <cell r="I2474">
            <v>9.9006899999999995E-2</v>
          </cell>
        </row>
        <row r="2475">
          <cell r="I2475">
            <v>9.9046899999999993E-2</v>
          </cell>
        </row>
        <row r="2476">
          <cell r="I2476">
            <v>9.9086900000000006E-2</v>
          </cell>
        </row>
        <row r="2477">
          <cell r="I2477">
            <v>9.9126900000000004E-2</v>
          </cell>
        </row>
        <row r="2478">
          <cell r="I2478">
            <v>9.9166900000000002E-2</v>
          </cell>
        </row>
        <row r="2479">
          <cell r="I2479">
            <v>9.9206900000000001E-2</v>
          </cell>
        </row>
        <row r="2480">
          <cell r="I2480">
            <v>9.9246899999999999E-2</v>
          </cell>
        </row>
        <row r="2481">
          <cell r="I2481">
            <v>9.9286899999999997E-2</v>
          </cell>
        </row>
        <row r="2482">
          <cell r="I2482">
            <v>9.9326899999999996E-2</v>
          </cell>
        </row>
        <row r="2483">
          <cell r="I2483">
            <v>9.9366899999999994E-2</v>
          </cell>
        </row>
        <row r="2484">
          <cell r="I2484">
            <v>9.9406900000000006E-2</v>
          </cell>
        </row>
        <row r="2485">
          <cell r="I2485">
            <v>9.9446900000000005E-2</v>
          </cell>
        </row>
        <row r="2486">
          <cell r="I2486">
            <v>9.9486900000000003E-2</v>
          </cell>
        </row>
        <row r="2487">
          <cell r="I2487">
            <v>9.9526900000000001E-2</v>
          </cell>
        </row>
        <row r="2488">
          <cell r="I2488">
            <v>9.95669E-2</v>
          </cell>
        </row>
        <row r="2489">
          <cell r="I2489">
            <v>9.9606899999999998E-2</v>
          </cell>
        </row>
        <row r="2490">
          <cell r="I2490">
            <v>9.9646899999999997E-2</v>
          </cell>
        </row>
        <row r="2491">
          <cell r="I2491">
            <v>9.9686899999999995E-2</v>
          </cell>
        </row>
        <row r="2492">
          <cell r="I2492">
            <v>9.9726899999999993E-2</v>
          </cell>
        </row>
        <row r="2493">
          <cell r="I2493">
            <v>9.9766900000000006E-2</v>
          </cell>
        </row>
        <row r="2494">
          <cell r="I2494">
            <v>9.9806900000000004E-2</v>
          </cell>
        </row>
        <row r="2495">
          <cell r="I2495">
            <v>9.9846900000000002E-2</v>
          </cell>
        </row>
        <row r="2496">
          <cell r="I2496">
            <v>9.9886900000000001E-2</v>
          </cell>
        </row>
        <row r="2497">
          <cell r="I2497">
            <v>9.9926899999999999E-2</v>
          </cell>
        </row>
        <row r="2498">
          <cell r="I2498">
            <v>9.9966899999999997E-2</v>
          </cell>
        </row>
        <row r="2499">
          <cell r="I2499">
            <v>0.100007</v>
          </cell>
        </row>
        <row r="2500">
          <cell r="I2500">
            <v>0.100047</v>
          </cell>
        </row>
        <row r="2501">
          <cell r="I2501">
            <v>0.100087</v>
          </cell>
        </row>
        <row r="2502">
          <cell r="I2502">
            <v>0.10012699999999999</v>
          </cell>
        </row>
        <row r="2503">
          <cell r="I2503">
            <v>0.10016700000000001</v>
          </cell>
        </row>
        <row r="2504">
          <cell r="I2504">
            <v>0.100207</v>
          </cell>
        </row>
        <row r="2505">
          <cell r="I2505">
            <v>0.100247</v>
          </cell>
        </row>
        <row r="2506">
          <cell r="I2506">
            <v>0.100287</v>
          </cell>
        </row>
        <row r="2507">
          <cell r="I2507">
            <v>0.100327</v>
          </cell>
        </row>
        <row r="2508">
          <cell r="I2508">
            <v>0.100367</v>
          </cell>
        </row>
        <row r="2509">
          <cell r="I2509">
            <v>0.100407</v>
          </cell>
        </row>
        <row r="2510">
          <cell r="I2510">
            <v>0.10044699999999999</v>
          </cell>
        </row>
        <row r="2511">
          <cell r="I2511">
            <v>0.10048700000000001</v>
          </cell>
        </row>
        <row r="2512">
          <cell r="I2512">
            <v>0.10052700000000001</v>
          </cell>
        </row>
        <row r="2513">
          <cell r="I2513">
            <v>0.100567</v>
          </cell>
        </row>
        <row r="2514">
          <cell r="I2514">
            <v>0.100607</v>
          </cell>
        </row>
        <row r="2515">
          <cell r="I2515">
            <v>0.100647</v>
          </cell>
        </row>
        <row r="2516">
          <cell r="I2516">
            <v>0.100687</v>
          </cell>
        </row>
        <row r="2517">
          <cell r="I2517">
            <v>0.100727</v>
          </cell>
        </row>
        <row r="2518">
          <cell r="I2518">
            <v>0.100767</v>
          </cell>
        </row>
        <row r="2519">
          <cell r="I2519">
            <v>0.10080699999999999</v>
          </cell>
        </row>
        <row r="2520">
          <cell r="I2520">
            <v>0.10084700000000001</v>
          </cell>
        </row>
        <row r="2521">
          <cell r="I2521">
            <v>0.100887</v>
          </cell>
        </row>
        <row r="2522">
          <cell r="I2522">
            <v>0.100927</v>
          </cell>
        </row>
        <row r="2523">
          <cell r="I2523">
            <v>0.100967</v>
          </cell>
        </row>
        <row r="2524">
          <cell r="I2524">
            <v>0.101007</v>
          </cell>
        </row>
        <row r="2525">
          <cell r="I2525">
            <v>0.101047</v>
          </cell>
        </row>
        <row r="2526">
          <cell r="I2526">
            <v>0.101087</v>
          </cell>
        </row>
        <row r="2527">
          <cell r="I2527">
            <v>0.10112699999999999</v>
          </cell>
        </row>
        <row r="2528">
          <cell r="I2528">
            <v>0.10116700000000001</v>
          </cell>
        </row>
        <row r="2529">
          <cell r="I2529">
            <v>0.10120700000000001</v>
          </cell>
        </row>
        <row r="2530">
          <cell r="I2530">
            <v>0.101247</v>
          </cell>
        </row>
        <row r="2531">
          <cell r="I2531">
            <v>0.101287</v>
          </cell>
        </row>
        <row r="2532">
          <cell r="I2532">
            <v>0.101327</v>
          </cell>
        </row>
        <row r="2533">
          <cell r="I2533">
            <v>0.101367</v>
          </cell>
        </row>
        <row r="2534">
          <cell r="I2534">
            <v>0.101407</v>
          </cell>
        </row>
        <row r="2535">
          <cell r="I2535">
            <v>0.101447</v>
          </cell>
        </row>
        <row r="2536">
          <cell r="I2536">
            <v>0.10148699999999999</v>
          </cell>
        </row>
        <row r="2537">
          <cell r="I2537">
            <v>0.10152700000000001</v>
          </cell>
        </row>
        <row r="2538">
          <cell r="I2538">
            <v>0.101567</v>
          </cell>
        </row>
        <row r="2539">
          <cell r="I2539">
            <v>0.101607</v>
          </cell>
        </row>
        <row r="2540">
          <cell r="I2540">
            <v>0.101647</v>
          </cell>
        </row>
        <row r="2541">
          <cell r="I2541">
            <v>0.101687</v>
          </cell>
        </row>
        <row r="2542">
          <cell r="I2542">
            <v>0.101727</v>
          </cell>
        </row>
        <row r="2543">
          <cell r="I2543">
            <v>0.101767</v>
          </cell>
        </row>
        <row r="2544">
          <cell r="I2544">
            <v>0.10180699999999999</v>
          </cell>
        </row>
        <row r="2545">
          <cell r="I2545">
            <v>0.10184699999999999</v>
          </cell>
        </row>
        <row r="2546">
          <cell r="I2546">
            <v>0.10188700000000001</v>
          </cell>
        </row>
        <row r="2547">
          <cell r="I2547">
            <v>0.101927</v>
          </cell>
        </row>
        <row r="2548">
          <cell r="I2548">
            <v>0.101967</v>
          </cell>
        </row>
        <row r="2549">
          <cell r="I2549">
            <v>0.102007</v>
          </cell>
        </row>
        <row r="2550">
          <cell r="I2550">
            <v>0.102047</v>
          </cell>
        </row>
        <row r="2551">
          <cell r="I2551">
            <v>0.102087</v>
          </cell>
        </row>
        <row r="2552">
          <cell r="I2552">
            <v>0.102127</v>
          </cell>
        </row>
        <row r="2553">
          <cell r="I2553">
            <v>0.10216699999999999</v>
          </cell>
        </row>
        <row r="2554">
          <cell r="I2554">
            <v>0.10220700000000001</v>
          </cell>
        </row>
        <row r="2555">
          <cell r="I2555">
            <v>0.102247</v>
          </cell>
        </row>
        <row r="2556">
          <cell r="I2556">
            <v>0.102287</v>
          </cell>
        </row>
        <row r="2557">
          <cell r="I2557">
            <v>0.102327</v>
          </cell>
        </row>
        <row r="2558">
          <cell r="I2558">
            <v>0.102367</v>
          </cell>
        </row>
        <row r="2559">
          <cell r="I2559">
            <v>0.102407</v>
          </cell>
        </row>
        <row r="2560">
          <cell r="I2560">
            <v>0.102447</v>
          </cell>
        </row>
        <row r="2561">
          <cell r="I2561">
            <v>0.10248699999999999</v>
          </cell>
        </row>
        <row r="2562">
          <cell r="I2562">
            <v>0.10252699999999999</v>
          </cell>
        </row>
        <row r="2563">
          <cell r="I2563">
            <v>0.10256700000000001</v>
          </cell>
        </row>
        <row r="2564">
          <cell r="I2564">
            <v>0.102607</v>
          </cell>
        </row>
        <row r="2565">
          <cell r="I2565">
            <v>0.102647</v>
          </cell>
        </row>
        <row r="2566">
          <cell r="I2566">
            <v>0.102687</v>
          </cell>
        </row>
        <row r="2567">
          <cell r="I2567">
            <v>0.102727</v>
          </cell>
        </row>
        <row r="2568">
          <cell r="I2568">
            <v>0.102767</v>
          </cell>
        </row>
        <row r="2569">
          <cell r="I2569">
            <v>0.102807</v>
          </cell>
        </row>
        <row r="2570">
          <cell r="I2570">
            <v>0.10284699999999999</v>
          </cell>
        </row>
        <row r="2571">
          <cell r="I2571">
            <v>0.10288700000000001</v>
          </cell>
        </row>
        <row r="2572">
          <cell r="I2572">
            <v>0.102927</v>
          </cell>
        </row>
        <row r="2573">
          <cell r="I2573">
            <v>0.102967</v>
          </cell>
        </row>
        <row r="2574">
          <cell r="I2574">
            <v>0.103007</v>
          </cell>
        </row>
        <row r="2575">
          <cell r="I2575">
            <v>0.103047</v>
          </cell>
        </row>
        <row r="2576">
          <cell r="I2576">
            <v>0.103087</v>
          </cell>
        </row>
        <row r="2577">
          <cell r="I2577">
            <v>0.103127</v>
          </cell>
        </row>
        <row r="2578">
          <cell r="I2578">
            <v>0.10316699999999999</v>
          </cell>
        </row>
        <row r="2579">
          <cell r="I2579">
            <v>0.10320699999999999</v>
          </cell>
        </row>
        <row r="2580">
          <cell r="I2580">
            <v>0.10324700000000001</v>
          </cell>
        </row>
        <row r="2581">
          <cell r="I2581">
            <v>0.103287</v>
          </cell>
        </row>
        <row r="2582">
          <cell r="I2582">
            <v>0.103327</v>
          </cell>
        </row>
        <row r="2583">
          <cell r="I2583">
            <v>0.103367</v>
          </cell>
        </row>
        <row r="2584">
          <cell r="I2584">
            <v>0.103407</v>
          </cell>
        </row>
        <row r="2585">
          <cell r="I2585">
            <v>0.103447</v>
          </cell>
        </row>
        <row r="2586">
          <cell r="I2586">
            <v>0.103487</v>
          </cell>
        </row>
        <row r="2587">
          <cell r="I2587">
            <v>0.10352699999999999</v>
          </cell>
        </row>
        <row r="2588">
          <cell r="I2588">
            <v>0.10356700000000001</v>
          </cell>
        </row>
        <row r="2589">
          <cell r="I2589">
            <v>0.103607</v>
          </cell>
        </row>
        <row r="2590">
          <cell r="I2590">
            <v>0.103647</v>
          </cell>
        </row>
        <row r="2591">
          <cell r="I2591">
            <v>0.103687</v>
          </cell>
        </row>
        <row r="2592">
          <cell r="I2592">
            <v>0.103727</v>
          </cell>
        </row>
        <row r="2593">
          <cell r="I2593">
            <v>0.103767</v>
          </cell>
        </row>
        <row r="2594">
          <cell r="I2594">
            <v>0.103807</v>
          </cell>
        </row>
        <row r="2595">
          <cell r="I2595">
            <v>0.10384699999999999</v>
          </cell>
        </row>
        <row r="2596">
          <cell r="I2596">
            <v>0.10388699999999999</v>
          </cell>
        </row>
        <row r="2597">
          <cell r="I2597">
            <v>0.10392700000000001</v>
          </cell>
        </row>
        <row r="2598">
          <cell r="I2598">
            <v>0.103967</v>
          </cell>
        </row>
        <row r="2599">
          <cell r="I2599">
            <v>0.104007</v>
          </cell>
        </row>
        <row r="2600">
          <cell r="I2600">
            <v>0.104047</v>
          </cell>
        </row>
        <row r="2601">
          <cell r="I2601">
            <v>0.104087</v>
          </cell>
        </row>
        <row r="2602">
          <cell r="I2602">
            <v>0.104127</v>
          </cell>
        </row>
        <row r="2603">
          <cell r="I2603">
            <v>0.104167</v>
          </cell>
        </row>
        <row r="2604">
          <cell r="I2604">
            <v>0.10420699999999999</v>
          </cell>
        </row>
        <row r="2605">
          <cell r="I2605">
            <v>0.10424700000000001</v>
          </cell>
        </row>
        <row r="2606">
          <cell r="I2606">
            <v>0.104287</v>
          </cell>
        </row>
        <row r="2607">
          <cell r="I2607">
            <v>0.104327</v>
          </cell>
        </row>
        <row r="2608">
          <cell r="I2608">
            <v>0.104367</v>
          </cell>
        </row>
        <row r="2609">
          <cell r="I2609">
            <v>0.104407</v>
          </cell>
        </row>
        <row r="2610">
          <cell r="I2610">
            <v>0.104447</v>
          </cell>
        </row>
        <row r="2611">
          <cell r="I2611">
            <v>0.104487</v>
          </cell>
        </row>
        <row r="2612">
          <cell r="I2612">
            <v>0.10452699999999999</v>
          </cell>
        </row>
        <row r="2613">
          <cell r="I2613">
            <v>0.10456699999999999</v>
          </cell>
        </row>
        <row r="2614">
          <cell r="I2614">
            <v>0.10460700000000001</v>
          </cell>
        </row>
        <row r="2615">
          <cell r="I2615">
            <v>0.104647</v>
          </cell>
        </row>
        <row r="2616">
          <cell r="I2616">
            <v>0.104687</v>
          </cell>
        </row>
        <row r="2617">
          <cell r="I2617">
            <v>0.104727</v>
          </cell>
        </row>
        <row r="2618">
          <cell r="I2618">
            <v>0.104767</v>
          </cell>
        </row>
        <row r="2619">
          <cell r="I2619">
            <v>0.104807</v>
          </cell>
        </row>
        <row r="2620">
          <cell r="I2620">
            <v>0.104847</v>
          </cell>
        </row>
        <row r="2621">
          <cell r="I2621">
            <v>0.10488699999999999</v>
          </cell>
        </row>
        <row r="2622">
          <cell r="I2622">
            <v>0.10492700000000001</v>
          </cell>
        </row>
        <row r="2623">
          <cell r="I2623">
            <v>0.104967</v>
          </cell>
        </row>
        <row r="2624">
          <cell r="I2624">
            <v>0.105007</v>
          </cell>
        </row>
        <row r="2625">
          <cell r="I2625">
            <v>0.105047</v>
          </cell>
        </row>
        <row r="2626">
          <cell r="I2626">
            <v>0.105087</v>
          </cell>
        </row>
        <row r="2627">
          <cell r="I2627">
            <v>0.105127</v>
          </cell>
        </row>
        <row r="2628">
          <cell r="I2628">
            <v>0.105167</v>
          </cell>
        </row>
        <row r="2629">
          <cell r="I2629">
            <v>0.10520699999999999</v>
          </cell>
        </row>
        <row r="2630">
          <cell r="I2630">
            <v>0.10524699999999999</v>
          </cell>
        </row>
        <row r="2631">
          <cell r="I2631">
            <v>0.10528700000000001</v>
          </cell>
        </row>
        <row r="2632">
          <cell r="I2632">
            <v>0.105327</v>
          </cell>
        </row>
        <row r="2633">
          <cell r="I2633">
            <v>0.105367</v>
          </cell>
        </row>
        <row r="2634">
          <cell r="I2634">
            <v>0.105407</v>
          </cell>
        </row>
        <row r="2635">
          <cell r="I2635">
            <v>0.105447</v>
          </cell>
        </row>
        <row r="2636">
          <cell r="I2636">
            <v>0.105487</v>
          </cell>
        </row>
        <row r="2637">
          <cell r="I2637">
            <v>0.105527</v>
          </cell>
        </row>
        <row r="2638">
          <cell r="I2638">
            <v>0.10556699999999999</v>
          </cell>
        </row>
        <row r="2639">
          <cell r="I2639">
            <v>0.10560700000000001</v>
          </cell>
        </row>
        <row r="2640">
          <cell r="I2640">
            <v>0.105647</v>
          </cell>
        </row>
        <row r="2641">
          <cell r="I2641">
            <v>0.105687</v>
          </cell>
        </row>
        <row r="2642">
          <cell r="I2642">
            <v>0.105727</v>
          </cell>
        </row>
        <row r="2643">
          <cell r="I2643">
            <v>0.105767</v>
          </cell>
        </row>
        <row r="2644">
          <cell r="I2644">
            <v>0.105807</v>
          </cell>
        </row>
        <row r="2645">
          <cell r="I2645">
            <v>0.105847</v>
          </cell>
        </row>
        <row r="2646">
          <cell r="I2646">
            <v>0.105887</v>
          </cell>
        </row>
        <row r="2647">
          <cell r="I2647">
            <v>0.10592699999999999</v>
          </cell>
        </row>
        <row r="2648">
          <cell r="I2648">
            <v>0.10596700000000001</v>
          </cell>
        </row>
        <row r="2649">
          <cell r="I2649">
            <v>0.106007</v>
          </cell>
        </row>
        <row r="2650">
          <cell r="I2650">
            <v>0.106047</v>
          </cell>
        </row>
        <row r="2651">
          <cell r="I2651">
            <v>0.106087</v>
          </cell>
        </row>
        <row r="2652">
          <cell r="I2652">
            <v>0.106127</v>
          </cell>
        </row>
        <row r="2653">
          <cell r="I2653">
            <v>0.106167</v>
          </cell>
        </row>
        <row r="2654">
          <cell r="I2654">
            <v>0.106207</v>
          </cell>
        </row>
        <row r="2655">
          <cell r="I2655">
            <v>0.10624699999999999</v>
          </cell>
        </row>
        <row r="2656">
          <cell r="I2656">
            <v>0.10628700000000001</v>
          </cell>
        </row>
        <row r="2657">
          <cell r="I2657">
            <v>0.106327</v>
          </cell>
        </row>
        <row r="2658">
          <cell r="I2658">
            <v>0.106367</v>
          </cell>
        </row>
        <row r="2659">
          <cell r="I2659">
            <v>0.106407</v>
          </cell>
        </row>
        <row r="2660">
          <cell r="I2660">
            <v>0.106447</v>
          </cell>
        </row>
        <row r="2661">
          <cell r="I2661">
            <v>0.106487</v>
          </cell>
        </row>
        <row r="2662">
          <cell r="I2662">
            <v>0.106527</v>
          </cell>
        </row>
        <row r="2663">
          <cell r="I2663">
            <v>0.106567</v>
          </cell>
        </row>
        <row r="2664">
          <cell r="I2664">
            <v>0.10660699999999999</v>
          </cell>
        </row>
        <row r="2665">
          <cell r="I2665">
            <v>0.10664700000000001</v>
          </cell>
        </row>
        <row r="2666">
          <cell r="I2666">
            <v>0.106687</v>
          </cell>
        </row>
        <row r="2667">
          <cell r="I2667">
            <v>0.106727</v>
          </cell>
        </row>
        <row r="2668">
          <cell r="I2668">
            <v>0.106767</v>
          </cell>
        </row>
        <row r="2669">
          <cell r="I2669">
            <v>0.106807</v>
          </cell>
        </row>
        <row r="2670">
          <cell r="I2670">
            <v>0.106847</v>
          </cell>
        </row>
        <row r="2671">
          <cell r="I2671">
            <v>0.106887</v>
          </cell>
        </row>
        <row r="2672">
          <cell r="I2672">
            <v>0.10692699999999999</v>
          </cell>
        </row>
        <row r="2673">
          <cell r="I2673">
            <v>0.10696700000000001</v>
          </cell>
        </row>
        <row r="2674">
          <cell r="I2674">
            <v>0.107007</v>
          </cell>
        </row>
        <row r="2675">
          <cell r="I2675">
            <v>0.107047</v>
          </cell>
        </row>
        <row r="2676">
          <cell r="I2676">
            <v>0.107087</v>
          </cell>
        </row>
        <row r="2677">
          <cell r="I2677">
            <v>0.107127</v>
          </cell>
        </row>
        <row r="2678">
          <cell r="I2678">
            <v>0.107167</v>
          </cell>
        </row>
        <row r="2679">
          <cell r="I2679">
            <v>0.107207</v>
          </cell>
        </row>
        <row r="2680">
          <cell r="I2680">
            <v>0.107247</v>
          </cell>
        </row>
        <row r="2681">
          <cell r="I2681">
            <v>0.10728699999999999</v>
          </cell>
        </row>
        <row r="2682">
          <cell r="I2682">
            <v>0.10732700000000001</v>
          </cell>
        </row>
        <row r="2683">
          <cell r="I2683">
            <v>0.107367</v>
          </cell>
        </row>
        <row r="2684">
          <cell r="I2684">
            <v>0.107407</v>
          </cell>
        </row>
        <row r="2685">
          <cell r="I2685">
            <v>0.107447</v>
          </cell>
        </row>
        <row r="2686">
          <cell r="I2686">
            <v>0.107487</v>
          </cell>
        </row>
        <row r="2687">
          <cell r="I2687">
            <v>0.107527</v>
          </cell>
        </row>
        <row r="2688">
          <cell r="I2688">
            <v>0.107567</v>
          </cell>
        </row>
        <row r="2689">
          <cell r="I2689">
            <v>0.10760699999999999</v>
          </cell>
        </row>
        <row r="2690">
          <cell r="I2690">
            <v>0.10764700000000001</v>
          </cell>
        </row>
        <row r="2691">
          <cell r="I2691">
            <v>0.107687</v>
          </cell>
        </row>
        <row r="2692">
          <cell r="I2692">
            <v>0.107727</v>
          </cell>
        </row>
        <row r="2693">
          <cell r="I2693">
            <v>0.107767</v>
          </cell>
        </row>
        <row r="2694">
          <cell r="I2694">
            <v>0.107807</v>
          </cell>
        </row>
        <row r="2695">
          <cell r="I2695">
            <v>0.107847</v>
          </cell>
        </row>
        <row r="2696">
          <cell r="I2696">
            <v>0.107887</v>
          </cell>
        </row>
        <row r="2697">
          <cell r="I2697">
            <v>0.107927</v>
          </cell>
        </row>
        <row r="2698">
          <cell r="I2698">
            <v>0.10796699999999999</v>
          </cell>
        </row>
        <row r="2699">
          <cell r="I2699">
            <v>0.10800700000000001</v>
          </cell>
        </row>
        <row r="2700">
          <cell r="I2700">
            <v>0.108047</v>
          </cell>
        </row>
        <row r="2701">
          <cell r="I2701">
            <v>0.108087</v>
          </cell>
        </row>
        <row r="2702">
          <cell r="I2702">
            <v>0.108127</v>
          </cell>
        </row>
        <row r="2703">
          <cell r="I2703">
            <v>0.108167</v>
          </cell>
        </row>
        <row r="2704">
          <cell r="I2704">
            <v>0.108207</v>
          </cell>
        </row>
        <row r="2705">
          <cell r="I2705">
            <v>0.108247</v>
          </cell>
        </row>
        <row r="2706">
          <cell r="I2706">
            <v>0.10828699999999999</v>
          </cell>
        </row>
        <row r="2707">
          <cell r="I2707">
            <v>0.10832700000000001</v>
          </cell>
        </row>
        <row r="2708">
          <cell r="I2708">
            <v>0.108367</v>
          </cell>
        </row>
        <row r="2709">
          <cell r="I2709">
            <v>0.108407</v>
          </cell>
        </row>
        <row r="2710">
          <cell r="I2710">
            <v>0.108447</v>
          </cell>
        </row>
        <row r="2711">
          <cell r="I2711">
            <v>0.108487</v>
          </cell>
        </row>
        <row r="2712">
          <cell r="I2712">
            <v>0.108527</v>
          </cell>
        </row>
        <row r="2713">
          <cell r="I2713">
            <v>0.108567</v>
          </cell>
        </row>
        <row r="2714">
          <cell r="I2714">
            <v>0.108607</v>
          </cell>
        </row>
        <row r="2715">
          <cell r="I2715">
            <v>0.10864699999999999</v>
          </cell>
        </row>
        <row r="2716">
          <cell r="I2716">
            <v>0.10868700000000001</v>
          </cell>
        </row>
        <row r="2717">
          <cell r="I2717">
            <v>0.108727</v>
          </cell>
        </row>
        <row r="2718">
          <cell r="I2718">
            <v>0.108767</v>
          </cell>
        </row>
        <row r="2719">
          <cell r="I2719">
            <v>0.108807</v>
          </cell>
        </row>
        <row r="2720">
          <cell r="I2720">
            <v>0.108847</v>
          </cell>
        </row>
        <row r="2721">
          <cell r="I2721">
            <v>0.108887</v>
          </cell>
        </row>
        <row r="2722">
          <cell r="I2722">
            <v>0.108927</v>
          </cell>
        </row>
        <row r="2723">
          <cell r="I2723">
            <v>0.10896699999999999</v>
          </cell>
        </row>
        <row r="2724">
          <cell r="I2724">
            <v>0.10900700000000001</v>
          </cell>
        </row>
        <row r="2725">
          <cell r="I2725">
            <v>0.10904700000000001</v>
          </cell>
        </row>
        <row r="2726">
          <cell r="I2726">
            <v>0.109087</v>
          </cell>
        </row>
        <row r="2727">
          <cell r="I2727">
            <v>0.109127</v>
          </cell>
        </row>
        <row r="2728">
          <cell r="I2728">
            <v>0.109167</v>
          </cell>
        </row>
        <row r="2729">
          <cell r="I2729">
            <v>0.109207</v>
          </cell>
        </row>
        <row r="2730">
          <cell r="I2730">
            <v>0.109247</v>
          </cell>
        </row>
        <row r="2731">
          <cell r="I2731">
            <v>0.109287</v>
          </cell>
        </row>
        <row r="2732">
          <cell r="I2732">
            <v>0.10932699999999999</v>
          </cell>
        </row>
        <row r="2733">
          <cell r="I2733">
            <v>0.10936700000000001</v>
          </cell>
        </row>
        <row r="2734">
          <cell r="I2734">
            <v>0.109407</v>
          </cell>
        </row>
        <row r="2735">
          <cell r="I2735">
            <v>0.109447</v>
          </cell>
        </row>
        <row r="2736">
          <cell r="I2736">
            <v>0.109487</v>
          </cell>
        </row>
        <row r="2737">
          <cell r="I2737">
            <v>0.109527</v>
          </cell>
        </row>
        <row r="2738">
          <cell r="I2738">
            <v>0.109567</v>
          </cell>
        </row>
        <row r="2739">
          <cell r="I2739">
            <v>0.109607</v>
          </cell>
        </row>
        <row r="2740">
          <cell r="I2740">
            <v>0.10964699999999999</v>
          </cell>
        </row>
        <row r="2741">
          <cell r="I2741">
            <v>0.10968700000000001</v>
          </cell>
        </row>
        <row r="2742">
          <cell r="I2742">
            <v>0.10972700000000001</v>
          </cell>
        </row>
        <row r="2743">
          <cell r="I2743">
            <v>0.109767</v>
          </cell>
        </row>
        <row r="2744">
          <cell r="I2744">
            <v>0.109807</v>
          </cell>
        </row>
        <row r="2745">
          <cell r="I2745">
            <v>0.109847</v>
          </cell>
        </row>
        <row r="2746">
          <cell r="I2746">
            <v>0.109887</v>
          </cell>
        </row>
        <row r="2747">
          <cell r="I2747">
            <v>0.109927</v>
          </cell>
        </row>
        <row r="2748">
          <cell r="I2748">
            <v>0.109967</v>
          </cell>
        </row>
        <row r="2749">
          <cell r="I2749">
            <v>0.11000699999999999</v>
          </cell>
        </row>
        <row r="2750">
          <cell r="I2750">
            <v>0.11004700000000001</v>
          </cell>
        </row>
        <row r="2751">
          <cell r="I2751">
            <v>0.110087</v>
          </cell>
        </row>
        <row r="2752">
          <cell r="I2752">
            <v>0.110127</v>
          </cell>
        </row>
        <row r="2753">
          <cell r="I2753">
            <v>0.110167</v>
          </cell>
        </row>
        <row r="2754">
          <cell r="I2754">
            <v>0.110207</v>
          </cell>
        </row>
        <row r="2755">
          <cell r="I2755">
            <v>0.110247</v>
          </cell>
        </row>
        <row r="2756">
          <cell r="I2756">
            <v>0.110287</v>
          </cell>
        </row>
        <row r="2757">
          <cell r="I2757">
            <v>0.11032699999999999</v>
          </cell>
        </row>
        <row r="2758">
          <cell r="I2758">
            <v>0.11036700000000001</v>
          </cell>
        </row>
        <row r="2759">
          <cell r="I2759">
            <v>0.11040700000000001</v>
          </cell>
        </row>
        <row r="2760">
          <cell r="I2760">
            <v>0.110447</v>
          </cell>
        </row>
        <row r="2761">
          <cell r="I2761">
            <v>0.110487</v>
          </cell>
        </row>
        <row r="2762">
          <cell r="I2762">
            <v>0.110527</v>
          </cell>
        </row>
        <row r="2763">
          <cell r="I2763">
            <v>0.110567</v>
          </cell>
        </row>
        <row r="2764">
          <cell r="I2764">
            <v>0.110607</v>
          </cell>
        </row>
        <row r="2765">
          <cell r="I2765">
            <v>0.110647</v>
          </cell>
        </row>
        <row r="2766">
          <cell r="I2766">
            <v>0.11068699999999999</v>
          </cell>
        </row>
        <row r="2767">
          <cell r="I2767">
            <v>0.11072700000000001</v>
          </cell>
        </row>
        <row r="2768">
          <cell r="I2768">
            <v>0.110767</v>
          </cell>
        </row>
        <row r="2769">
          <cell r="I2769">
            <v>0.110807</v>
          </cell>
        </row>
        <row r="2770">
          <cell r="I2770">
            <v>0.110847</v>
          </cell>
        </row>
        <row r="2771">
          <cell r="I2771">
            <v>0.110887</v>
          </cell>
        </row>
        <row r="2772">
          <cell r="I2772">
            <v>0.110927</v>
          </cell>
        </row>
        <row r="2773">
          <cell r="I2773">
            <v>0.110967</v>
          </cell>
        </row>
        <row r="2774">
          <cell r="I2774">
            <v>0.11100699999999999</v>
          </cell>
        </row>
        <row r="2775">
          <cell r="I2775">
            <v>0.11104700000000001</v>
          </cell>
        </row>
        <row r="2776">
          <cell r="I2776">
            <v>0.11108700000000001</v>
          </cell>
        </row>
        <row r="2777">
          <cell r="I2777">
            <v>0.111127</v>
          </cell>
        </row>
        <row r="2778">
          <cell r="I2778">
            <v>0.111167</v>
          </cell>
        </row>
        <row r="2779">
          <cell r="I2779">
            <v>0.111207</v>
          </cell>
        </row>
        <row r="2780">
          <cell r="I2780">
            <v>0.111247</v>
          </cell>
        </row>
        <row r="2781">
          <cell r="I2781">
            <v>0.111287</v>
          </cell>
        </row>
        <row r="2782">
          <cell r="I2782">
            <v>0.111327</v>
          </cell>
        </row>
        <row r="2783">
          <cell r="I2783">
            <v>0.11136699999999999</v>
          </cell>
        </row>
        <row r="2784">
          <cell r="I2784">
            <v>0.11140700000000001</v>
          </cell>
        </row>
        <row r="2785">
          <cell r="I2785">
            <v>0.111447</v>
          </cell>
        </row>
        <row r="2786">
          <cell r="I2786">
            <v>0.111487</v>
          </cell>
        </row>
        <row r="2787">
          <cell r="I2787">
            <v>0.111527</v>
          </cell>
        </row>
        <row r="2788">
          <cell r="I2788">
            <v>0.111567</v>
          </cell>
        </row>
        <row r="2789">
          <cell r="I2789">
            <v>0.111607</v>
          </cell>
        </row>
        <row r="2790">
          <cell r="I2790">
            <v>0.111647</v>
          </cell>
        </row>
        <row r="2791">
          <cell r="I2791">
            <v>0.11168699999999999</v>
          </cell>
        </row>
        <row r="2792">
          <cell r="I2792">
            <v>0.11172700000000001</v>
          </cell>
        </row>
        <row r="2793">
          <cell r="I2793">
            <v>0.11176700000000001</v>
          </cell>
        </row>
        <row r="2794">
          <cell r="I2794">
            <v>0.111807</v>
          </cell>
        </row>
        <row r="2795">
          <cell r="I2795">
            <v>0.111847</v>
          </cell>
        </row>
        <row r="2796">
          <cell r="I2796">
            <v>0.111887</v>
          </cell>
        </row>
        <row r="2797">
          <cell r="I2797">
            <v>0.111927</v>
          </cell>
        </row>
        <row r="2798">
          <cell r="I2798">
            <v>0.111967</v>
          </cell>
        </row>
        <row r="2799">
          <cell r="I2799">
            <v>0.112007</v>
          </cell>
        </row>
        <row r="2800">
          <cell r="I2800">
            <v>0.11204699999999999</v>
          </cell>
        </row>
        <row r="2801">
          <cell r="I2801">
            <v>0.11208700000000001</v>
          </cell>
        </row>
        <row r="2802">
          <cell r="I2802">
            <v>0.112127</v>
          </cell>
        </row>
        <row r="2803">
          <cell r="I2803">
            <v>0.112167</v>
          </cell>
        </row>
        <row r="2804">
          <cell r="I2804">
            <v>0.112207</v>
          </cell>
        </row>
        <row r="2805">
          <cell r="I2805">
            <v>0.112247</v>
          </cell>
        </row>
        <row r="2806">
          <cell r="I2806">
            <v>0.112287</v>
          </cell>
        </row>
        <row r="2807">
          <cell r="I2807">
            <v>0.112327</v>
          </cell>
        </row>
        <row r="2808">
          <cell r="I2808">
            <v>0.11236699999999999</v>
          </cell>
        </row>
        <row r="2809">
          <cell r="I2809">
            <v>0.11240700000000001</v>
          </cell>
        </row>
        <row r="2810">
          <cell r="I2810">
            <v>0.11244700000000001</v>
          </cell>
        </row>
        <row r="2811">
          <cell r="I2811">
            <v>0.112487</v>
          </cell>
        </row>
        <row r="2812">
          <cell r="I2812">
            <v>0.112527</v>
          </cell>
        </row>
        <row r="2813">
          <cell r="I2813">
            <v>0.112567</v>
          </cell>
        </row>
        <row r="2814">
          <cell r="I2814">
            <v>0.112607</v>
          </cell>
        </row>
        <row r="2815">
          <cell r="I2815">
            <v>0.112647</v>
          </cell>
        </row>
        <row r="2816">
          <cell r="I2816">
            <v>0.112687</v>
          </cell>
        </row>
        <row r="2817">
          <cell r="I2817">
            <v>0.11272699999999999</v>
          </cell>
        </row>
        <row r="2818">
          <cell r="I2818">
            <v>0.11276700000000001</v>
          </cell>
        </row>
        <row r="2819">
          <cell r="I2819">
            <v>0.112807</v>
          </cell>
        </row>
        <row r="2820">
          <cell r="I2820">
            <v>0.112847</v>
          </cell>
        </row>
        <row r="2821">
          <cell r="I2821">
            <v>0.112887</v>
          </cell>
        </row>
        <row r="2822">
          <cell r="I2822">
            <v>0.112927</v>
          </cell>
        </row>
        <row r="2823">
          <cell r="I2823">
            <v>0.112967</v>
          </cell>
        </row>
        <row r="2824">
          <cell r="I2824">
            <v>0.113007</v>
          </cell>
        </row>
        <row r="2825">
          <cell r="I2825">
            <v>0.11304699999999999</v>
          </cell>
        </row>
        <row r="2826">
          <cell r="I2826">
            <v>0.11308699999999999</v>
          </cell>
        </row>
        <row r="2827">
          <cell r="I2827">
            <v>0.11312700000000001</v>
          </cell>
        </row>
        <row r="2828">
          <cell r="I2828">
            <v>0.113167</v>
          </cell>
        </row>
        <row r="2829">
          <cell r="I2829">
            <v>0.113207</v>
          </cell>
        </row>
        <row r="2830">
          <cell r="I2830">
            <v>0.113247</v>
          </cell>
        </row>
        <row r="2831">
          <cell r="I2831">
            <v>0.113287</v>
          </cell>
        </row>
        <row r="2832">
          <cell r="I2832">
            <v>0.113327</v>
          </cell>
        </row>
        <row r="2833">
          <cell r="I2833">
            <v>0.113367</v>
          </cell>
        </row>
        <row r="2834">
          <cell r="I2834">
            <v>0.11340699999999999</v>
          </cell>
        </row>
        <row r="2835">
          <cell r="I2835">
            <v>0.11344700000000001</v>
          </cell>
        </row>
        <row r="2836">
          <cell r="I2836">
            <v>0.113487</v>
          </cell>
        </row>
        <row r="2837">
          <cell r="I2837">
            <v>0.113527</v>
          </cell>
        </row>
        <row r="2838">
          <cell r="I2838">
            <v>0.113567</v>
          </cell>
        </row>
        <row r="2839">
          <cell r="I2839">
            <v>0.113607</v>
          </cell>
        </row>
        <row r="2840">
          <cell r="I2840">
            <v>0.113647</v>
          </cell>
        </row>
        <row r="2841">
          <cell r="I2841">
            <v>0.113687</v>
          </cell>
        </row>
        <row r="2842">
          <cell r="I2842">
            <v>0.11372699999999999</v>
          </cell>
        </row>
        <row r="2843">
          <cell r="I2843">
            <v>0.11376699999999999</v>
          </cell>
        </row>
        <row r="2844">
          <cell r="I2844">
            <v>0.11380700000000001</v>
          </cell>
        </row>
        <row r="2845">
          <cell r="I2845">
            <v>0.113847</v>
          </cell>
        </row>
        <row r="2846">
          <cell r="I2846">
            <v>0.113887</v>
          </cell>
        </row>
        <row r="2847">
          <cell r="I2847">
            <v>0.113927</v>
          </cell>
        </row>
        <row r="2848">
          <cell r="I2848">
            <v>0.113967</v>
          </cell>
        </row>
        <row r="2849">
          <cell r="I2849">
            <v>0.114007</v>
          </cell>
        </row>
        <row r="2850">
          <cell r="I2850">
            <v>0.114047</v>
          </cell>
        </row>
        <row r="2851">
          <cell r="I2851">
            <v>0.11408699999999999</v>
          </cell>
        </row>
        <row r="2852">
          <cell r="I2852">
            <v>0.11412700000000001</v>
          </cell>
        </row>
        <row r="2853">
          <cell r="I2853">
            <v>0.114167</v>
          </cell>
        </row>
        <row r="2854">
          <cell r="I2854">
            <v>0.114207</v>
          </cell>
        </row>
        <row r="2855">
          <cell r="I2855">
            <v>0.114247</v>
          </cell>
        </row>
        <row r="2856">
          <cell r="I2856">
            <v>0.114287</v>
          </cell>
        </row>
        <row r="2857">
          <cell r="I2857">
            <v>0.114327</v>
          </cell>
        </row>
        <row r="2858">
          <cell r="I2858">
            <v>0.114367</v>
          </cell>
        </row>
        <row r="2859">
          <cell r="I2859">
            <v>0.11440699999999999</v>
          </cell>
        </row>
        <row r="2860">
          <cell r="I2860">
            <v>0.11444699999999999</v>
          </cell>
        </row>
        <row r="2861">
          <cell r="I2861">
            <v>0.11448700000000001</v>
          </cell>
        </row>
        <row r="2862">
          <cell r="I2862">
            <v>0.114527</v>
          </cell>
        </row>
        <row r="2863">
          <cell r="I2863">
            <v>0.114567</v>
          </cell>
        </row>
        <row r="2864">
          <cell r="I2864">
            <v>0.114607</v>
          </cell>
        </row>
        <row r="2865">
          <cell r="I2865">
            <v>0.114647</v>
          </cell>
        </row>
        <row r="2866">
          <cell r="I2866">
            <v>0.114687</v>
          </cell>
        </row>
        <row r="2867">
          <cell r="I2867">
            <v>0.114727</v>
          </cell>
        </row>
        <row r="2868">
          <cell r="I2868">
            <v>0.11476699999999999</v>
          </cell>
        </row>
        <row r="2869">
          <cell r="I2869">
            <v>0.11480700000000001</v>
          </cell>
        </row>
        <row r="2870">
          <cell r="I2870">
            <v>0.114847</v>
          </cell>
        </row>
        <row r="2871">
          <cell r="I2871">
            <v>0.114887</v>
          </cell>
        </row>
        <row r="2872">
          <cell r="I2872">
            <v>0.114927</v>
          </cell>
        </row>
        <row r="2873">
          <cell r="I2873">
            <v>0.114967</v>
          </cell>
        </row>
        <row r="2874">
          <cell r="I2874">
            <v>0.115007</v>
          </cell>
        </row>
        <row r="2875">
          <cell r="I2875">
            <v>0.115047</v>
          </cell>
        </row>
        <row r="2876">
          <cell r="I2876">
            <v>0.11508699999999999</v>
          </cell>
        </row>
        <row r="2877">
          <cell r="I2877">
            <v>0.11512699999999999</v>
          </cell>
        </row>
        <row r="2878">
          <cell r="I2878">
            <v>0.11516700000000001</v>
          </cell>
        </row>
        <row r="2879">
          <cell r="I2879">
            <v>0.115207</v>
          </cell>
        </row>
        <row r="2880">
          <cell r="I2880">
            <v>0.115247</v>
          </cell>
        </row>
        <row r="2881">
          <cell r="I2881">
            <v>0.115287</v>
          </cell>
        </row>
        <row r="2882">
          <cell r="I2882">
            <v>0.115327</v>
          </cell>
        </row>
        <row r="2883">
          <cell r="I2883">
            <v>0.115367</v>
          </cell>
        </row>
        <row r="2884">
          <cell r="I2884">
            <v>0.115407</v>
          </cell>
        </row>
        <row r="2885">
          <cell r="I2885">
            <v>0.11544699999999999</v>
          </cell>
        </row>
        <row r="2886">
          <cell r="I2886">
            <v>0.11548700000000001</v>
          </cell>
        </row>
        <row r="2887">
          <cell r="I2887">
            <v>0.115527</v>
          </cell>
        </row>
        <row r="2888">
          <cell r="I2888">
            <v>0.115567</v>
          </cell>
        </row>
        <row r="2889">
          <cell r="I2889">
            <v>0.115607</v>
          </cell>
        </row>
        <row r="2890">
          <cell r="I2890">
            <v>0.115647</v>
          </cell>
        </row>
        <row r="2891">
          <cell r="I2891">
            <v>0.115687</v>
          </cell>
        </row>
        <row r="2892">
          <cell r="I2892">
            <v>0.115727</v>
          </cell>
        </row>
        <row r="2893">
          <cell r="I2893">
            <v>0.11576699999999999</v>
          </cell>
        </row>
        <row r="2894">
          <cell r="I2894">
            <v>0.11580699999999999</v>
          </cell>
        </row>
        <row r="2895">
          <cell r="I2895">
            <v>0.11584700000000001</v>
          </cell>
        </row>
        <row r="2896">
          <cell r="I2896">
            <v>0.115887</v>
          </cell>
        </row>
        <row r="2897">
          <cell r="I2897">
            <v>0.115927</v>
          </cell>
        </row>
        <row r="2898">
          <cell r="I2898">
            <v>0.115967</v>
          </cell>
        </row>
        <row r="2899">
          <cell r="I2899">
            <v>0.116007</v>
          </cell>
        </row>
        <row r="2900">
          <cell r="I2900">
            <v>0.116047</v>
          </cell>
        </row>
        <row r="2901">
          <cell r="I2901">
            <v>0.116087</v>
          </cell>
        </row>
        <row r="2902">
          <cell r="I2902">
            <v>0.11612699999999999</v>
          </cell>
        </row>
        <row r="2903">
          <cell r="I2903">
            <v>0.11616700000000001</v>
          </cell>
        </row>
        <row r="2904">
          <cell r="I2904">
            <v>0.116207</v>
          </cell>
        </row>
        <row r="2905">
          <cell r="I2905">
            <v>0.116247</v>
          </cell>
        </row>
        <row r="2906">
          <cell r="I2906">
            <v>0.116287</v>
          </cell>
        </row>
        <row r="2907">
          <cell r="I2907">
            <v>0.116327</v>
          </cell>
        </row>
        <row r="2908">
          <cell r="I2908">
            <v>0.116367</v>
          </cell>
        </row>
        <row r="2909">
          <cell r="I2909">
            <v>0.116407</v>
          </cell>
        </row>
        <row r="2910">
          <cell r="I2910">
            <v>0.11644699999999999</v>
          </cell>
        </row>
        <row r="2911">
          <cell r="I2911">
            <v>0.11648699999999999</v>
          </cell>
        </row>
        <row r="2912">
          <cell r="I2912">
            <v>0.11652700000000001</v>
          </cell>
        </row>
        <row r="2913">
          <cell r="I2913">
            <v>0.116567</v>
          </cell>
        </row>
        <row r="2914">
          <cell r="I2914">
            <v>0.116607</v>
          </cell>
        </row>
        <row r="2915">
          <cell r="I2915">
            <v>0.116647</v>
          </cell>
        </row>
        <row r="2916">
          <cell r="I2916">
            <v>0.116687</v>
          </cell>
        </row>
        <row r="2917">
          <cell r="I2917">
            <v>0.116727</v>
          </cell>
        </row>
        <row r="2918">
          <cell r="I2918">
            <v>0.116767</v>
          </cell>
        </row>
        <row r="2919">
          <cell r="I2919">
            <v>0.11680699999999999</v>
          </cell>
        </row>
        <row r="2920">
          <cell r="I2920">
            <v>0.11684700000000001</v>
          </cell>
        </row>
        <row r="2921">
          <cell r="I2921">
            <v>0.116887</v>
          </cell>
        </row>
        <row r="2922">
          <cell r="I2922">
            <v>0.116927</v>
          </cell>
        </row>
        <row r="2923">
          <cell r="I2923">
            <v>0.116967</v>
          </cell>
        </row>
        <row r="2924">
          <cell r="I2924">
            <v>0.117007</v>
          </cell>
        </row>
        <row r="2925">
          <cell r="I2925">
            <v>0.117047</v>
          </cell>
        </row>
        <row r="2926">
          <cell r="I2926">
            <v>0.117087</v>
          </cell>
        </row>
        <row r="2927">
          <cell r="I2927">
            <v>0.117127</v>
          </cell>
        </row>
        <row r="2928">
          <cell r="I2928">
            <v>0.11716699999999999</v>
          </cell>
        </row>
        <row r="2929">
          <cell r="I2929">
            <v>0.11720700000000001</v>
          </cell>
        </row>
        <row r="2930">
          <cell r="I2930">
            <v>0.117247</v>
          </cell>
        </row>
        <row r="2931">
          <cell r="I2931">
            <v>0.117287</v>
          </cell>
        </row>
        <row r="2932">
          <cell r="I2932">
            <v>0.117327</v>
          </cell>
        </row>
        <row r="2933">
          <cell r="I2933">
            <v>0.117367</v>
          </cell>
        </row>
        <row r="2934">
          <cell r="I2934">
            <v>0.117407</v>
          </cell>
        </row>
        <row r="2935">
          <cell r="I2935">
            <v>0.117447</v>
          </cell>
        </row>
        <row r="2936">
          <cell r="I2936">
            <v>0.11748699999999999</v>
          </cell>
        </row>
        <row r="2937">
          <cell r="I2937">
            <v>0.11752700000000001</v>
          </cell>
        </row>
        <row r="2938">
          <cell r="I2938">
            <v>0.117567</v>
          </cell>
        </row>
        <row r="2939">
          <cell r="I2939">
            <v>0.117607</v>
          </cell>
        </row>
        <row r="2940">
          <cell r="I2940">
            <v>0.117647</v>
          </cell>
        </row>
        <row r="2941">
          <cell r="I2941">
            <v>0.117687</v>
          </cell>
        </row>
        <row r="2942">
          <cell r="I2942">
            <v>0.117727</v>
          </cell>
        </row>
        <row r="2943">
          <cell r="I2943">
            <v>0.117767</v>
          </cell>
        </row>
        <row r="2944">
          <cell r="I2944">
            <v>0.117807</v>
          </cell>
        </row>
        <row r="2945">
          <cell r="I2945">
            <v>0.11784699999999999</v>
          </cell>
        </row>
        <row r="2946">
          <cell r="I2946">
            <v>0.11788700000000001</v>
          </cell>
        </row>
        <row r="2947">
          <cell r="I2947">
            <v>0.117927</v>
          </cell>
        </row>
        <row r="2948">
          <cell r="I2948">
            <v>0.117967</v>
          </cell>
        </row>
        <row r="2949">
          <cell r="I2949">
            <v>0.118007</v>
          </cell>
        </row>
        <row r="2950">
          <cell r="I2950">
            <v>0.118047</v>
          </cell>
        </row>
        <row r="2951">
          <cell r="I2951">
            <v>0.118087</v>
          </cell>
        </row>
        <row r="2952">
          <cell r="I2952">
            <v>0.118127</v>
          </cell>
        </row>
        <row r="2953">
          <cell r="I2953">
            <v>0.11816699999999999</v>
          </cell>
        </row>
        <row r="2954">
          <cell r="I2954">
            <v>0.11820700000000001</v>
          </cell>
        </row>
        <row r="2955">
          <cell r="I2955">
            <v>0.118247</v>
          </cell>
        </row>
        <row r="2956">
          <cell r="I2956">
            <v>0.118287</v>
          </cell>
        </row>
        <row r="2957">
          <cell r="I2957">
            <v>0.118327</v>
          </cell>
        </row>
        <row r="2958">
          <cell r="I2958">
            <v>0.118367</v>
          </cell>
        </row>
        <row r="2959">
          <cell r="I2959">
            <v>0.118407</v>
          </cell>
        </row>
        <row r="2960">
          <cell r="I2960">
            <v>0.118447</v>
          </cell>
        </row>
        <row r="2961">
          <cell r="I2961">
            <v>0.118487</v>
          </cell>
        </row>
        <row r="2962">
          <cell r="I2962">
            <v>0.11852699999999999</v>
          </cell>
        </row>
        <row r="2963">
          <cell r="I2963">
            <v>0.11856700000000001</v>
          </cell>
        </row>
        <row r="2964">
          <cell r="I2964">
            <v>0.118607</v>
          </cell>
        </row>
        <row r="2965">
          <cell r="I2965">
            <v>0.118647</v>
          </cell>
        </row>
        <row r="2966">
          <cell r="I2966">
            <v>0.118687</v>
          </cell>
        </row>
        <row r="2967">
          <cell r="I2967">
            <v>0.118727</v>
          </cell>
        </row>
        <row r="2968">
          <cell r="I2968">
            <v>0.118767</v>
          </cell>
        </row>
        <row r="2969">
          <cell r="I2969">
            <v>0.118807</v>
          </cell>
        </row>
        <row r="2970">
          <cell r="I2970">
            <v>0.11884699999999999</v>
          </cell>
        </row>
        <row r="2971">
          <cell r="I2971">
            <v>0.11888700000000001</v>
          </cell>
        </row>
        <row r="2972">
          <cell r="I2972">
            <v>0.118927</v>
          </cell>
        </row>
        <row r="2973">
          <cell r="I2973">
            <v>0.118967</v>
          </cell>
        </row>
        <row r="2974">
          <cell r="I2974">
            <v>0.119007</v>
          </cell>
        </row>
        <row r="2975">
          <cell r="I2975">
            <v>0.119047</v>
          </cell>
        </row>
        <row r="2976">
          <cell r="I2976">
            <v>0.119087</v>
          </cell>
        </row>
        <row r="2977">
          <cell r="I2977">
            <v>0.119127</v>
          </cell>
        </row>
        <row r="2978">
          <cell r="I2978">
            <v>0.119167</v>
          </cell>
        </row>
        <row r="2979">
          <cell r="I2979">
            <v>0.11920699999999999</v>
          </cell>
        </row>
        <row r="2980">
          <cell r="I2980">
            <v>0.11924700000000001</v>
          </cell>
        </row>
        <row r="2981">
          <cell r="I2981">
            <v>0.119287</v>
          </cell>
        </row>
        <row r="2982">
          <cell r="I2982">
            <v>0.119327</v>
          </cell>
        </row>
        <row r="2983">
          <cell r="I2983">
            <v>0.119367</v>
          </cell>
        </row>
        <row r="2984">
          <cell r="I2984">
            <v>0.119407</v>
          </cell>
        </row>
        <row r="2985">
          <cell r="I2985">
            <v>0.119447</v>
          </cell>
        </row>
        <row r="2986">
          <cell r="I2986">
            <v>0.119487</v>
          </cell>
        </row>
        <row r="2987">
          <cell r="I2987">
            <v>0.11952699999999999</v>
          </cell>
        </row>
        <row r="2988">
          <cell r="I2988">
            <v>0.11956700000000001</v>
          </cell>
        </row>
        <row r="2989">
          <cell r="I2989">
            <v>0.119607</v>
          </cell>
        </row>
        <row r="2990">
          <cell r="I2990">
            <v>0.119647</v>
          </cell>
        </row>
        <row r="2991">
          <cell r="I2991">
            <v>0.119687</v>
          </cell>
        </row>
        <row r="2992">
          <cell r="I2992">
            <v>0.119727</v>
          </cell>
        </row>
        <row r="2993">
          <cell r="I2993">
            <v>0.119767</v>
          </cell>
        </row>
        <row r="2994">
          <cell r="I2994">
            <v>0.119807</v>
          </cell>
        </row>
        <row r="2995">
          <cell r="I2995">
            <v>0.119847</v>
          </cell>
        </row>
        <row r="2996">
          <cell r="I2996">
            <v>0.11988699999999999</v>
          </cell>
        </row>
        <row r="2997">
          <cell r="I2997">
            <v>0.11992700000000001</v>
          </cell>
        </row>
        <row r="2998">
          <cell r="I2998">
            <v>0.119967</v>
          </cell>
        </row>
        <row r="2999">
          <cell r="I2999">
            <v>0.120007</v>
          </cell>
        </row>
        <row r="3000">
          <cell r="I3000">
            <v>0.120047</v>
          </cell>
        </row>
        <row r="3001">
          <cell r="I3001">
            <v>0.120087</v>
          </cell>
        </row>
        <row r="3002">
          <cell r="I3002">
            <v>0.120127</v>
          </cell>
        </row>
        <row r="3003">
          <cell r="I3003">
            <v>0.120167</v>
          </cell>
        </row>
        <row r="3004">
          <cell r="I3004">
            <v>0.12020699999999999</v>
          </cell>
        </row>
        <row r="3005">
          <cell r="I3005">
            <v>0.12024700000000001</v>
          </cell>
        </row>
        <row r="3006">
          <cell r="I3006">
            <v>0.12028700000000001</v>
          </cell>
        </row>
        <row r="3007">
          <cell r="I3007">
            <v>0.120327</v>
          </cell>
        </row>
        <row r="3008">
          <cell r="I3008">
            <v>0.120367</v>
          </cell>
        </row>
        <row r="3009">
          <cell r="I3009">
            <v>0.120407</v>
          </cell>
        </row>
        <row r="3010">
          <cell r="I3010">
            <v>0.120447</v>
          </cell>
        </row>
        <row r="3011">
          <cell r="I3011">
            <v>0.120487</v>
          </cell>
        </row>
        <row r="3012">
          <cell r="I3012">
            <v>0.120527</v>
          </cell>
        </row>
        <row r="3013">
          <cell r="I3013">
            <v>0.12056699999999999</v>
          </cell>
        </row>
        <row r="3014">
          <cell r="I3014">
            <v>0.12060700000000001</v>
          </cell>
        </row>
        <row r="3015">
          <cell r="I3015">
            <v>0.120647</v>
          </cell>
        </row>
        <row r="3016">
          <cell r="I3016">
            <v>0.120687</v>
          </cell>
        </row>
        <row r="3017">
          <cell r="I3017">
            <v>0.120727</v>
          </cell>
        </row>
        <row r="3018">
          <cell r="I3018">
            <v>0.120767</v>
          </cell>
        </row>
        <row r="3019">
          <cell r="I3019">
            <v>0.120807</v>
          </cell>
        </row>
        <row r="3020">
          <cell r="I3020">
            <v>0.120847</v>
          </cell>
        </row>
        <row r="3021">
          <cell r="I3021">
            <v>0.12088699999999999</v>
          </cell>
        </row>
        <row r="3022">
          <cell r="I3022">
            <v>0.12092700000000001</v>
          </cell>
        </row>
        <row r="3023">
          <cell r="I3023">
            <v>0.12096700000000001</v>
          </cell>
        </row>
        <row r="3024">
          <cell r="I3024">
            <v>0.121007</v>
          </cell>
        </row>
        <row r="3025">
          <cell r="I3025">
            <v>0.121047</v>
          </cell>
        </row>
        <row r="3026">
          <cell r="I3026">
            <v>0.121087</v>
          </cell>
        </row>
        <row r="3027">
          <cell r="I3027">
            <v>0.121127</v>
          </cell>
        </row>
        <row r="3028">
          <cell r="I3028">
            <v>0.121167</v>
          </cell>
        </row>
        <row r="3029">
          <cell r="I3029">
            <v>0.121207</v>
          </cell>
        </row>
        <row r="3030">
          <cell r="I3030">
            <v>0.12124699999999999</v>
          </cell>
        </row>
        <row r="3031">
          <cell r="I3031">
            <v>0.12128700000000001</v>
          </cell>
        </row>
        <row r="3032">
          <cell r="I3032">
            <v>0.121327</v>
          </cell>
        </row>
        <row r="3033">
          <cell r="I3033">
            <v>0.121367</v>
          </cell>
        </row>
        <row r="3034">
          <cell r="I3034">
            <v>0.121407</v>
          </cell>
        </row>
        <row r="3035">
          <cell r="I3035">
            <v>0.121447</v>
          </cell>
        </row>
        <row r="3036">
          <cell r="I3036">
            <v>0.121487</v>
          </cell>
        </row>
        <row r="3037">
          <cell r="I3037">
            <v>0.121527</v>
          </cell>
        </row>
        <row r="3038">
          <cell r="I3038">
            <v>0.12156699999999999</v>
          </cell>
        </row>
        <row r="3039">
          <cell r="I3039">
            <v>0.12160700000000001</v>
          </cell>
        </row>
        <row r="3040">
          <cell r="I3040">
            <v>0.12164700000000001</v>
          </cell>
        </row>
        <row r="3041">
          <cell r="I3041">
            <v>0.121687</v>
          </cell>
        </row>
        <row r="3042">
          <cell r="I3042">
            <v>0.121727</v>
          </cell>
        </row>
        <row r="3043">
          <cell r="I3043">
            <v>0.121767</v>
          </cell>
        </row>
        <row r="3044">
          <cell r="I3044">
            <v>0.121807</v>
          </cell>
        </row>
        <row r="3045">
          <cell r="I3045">
            <v>0.121847</v>
          </cell>
        </row>
        <row r="3046">
          <cell r="I3046">
            <v>0.121887</v>
          </cell>
        </row>
        <row r="3047">
          <cell r="I3047">
            <v>0.12192699999999999</v>
          </cell>
        </row>
        <row r="3048">
          <cell r="I3048">
            <v>0.12196700000000001</v>
          </cell>
        </row>
        <row r="3049">
          <cell r="I3049">
            <v>0.122007</v>
          </cell>
        </row>
        <row r="3050">
          <cell r="I3050">
            <v>0.122047</v>
          </cell>
        </row>
        <row r="3051">
          <cell r="I3051">
            <v>0.122087</v>
          </cell>
        </row>
        <row r="3052">
          <cell r="I3052">
            <v>0.122127</v>
          </cell>
        </row>
        <row r="3053">
          <cell r="I3053">
            <v>0.122167</v>
          </cell>
        </row>
        <row r="3054">
          <cell r="I3054">
            <v>0.122207</v>
          </cell>
        </row>
        <row r="3055">
          <cell r="I3055">
            <v>0.12224699999999999</v>
          </cell>
        </row>
        <row r="3056">
          <cell r="I3056">
            <v>0.12228700000000001</v>
          </cell>
        </row>
        <row r="3057">
          <cell r="I3057">
            <v>0.12232700000000001</v>
          </cell>
        </row>
        <row r="3058">
          <cell r="I3058">
            <v>0.122367</v>
          </cell>
        </row>
        <row r="3059">
          <cell r="I3059">
            <v>0.122407</v>
          </cell>
        </row>
        <row r="3060">
          <cell r="I3060">
            <v>0.122447</v>
          </cell>
        </row>
        <row r="3061">
          <cell r="I3061">
            <v>0.122487</v>
          </cell>
        </row>
        <row r="3062">
          <cell r="I3062">
            <v>0.122527</v>
          </cell>
        </row>
        <row r="3063">
          <cell r="I3063">
            <v>0.122567</v>
          </cell>
        </row>
        <row r="3064">
          <cell r="I3064">
            <v>0.12260699999999999</v>
          </cell>
        </row>
        <row r="3065">
          <cell r="I3065">
            <v>0.12264700000000001</v>
          </cell>
        </row>
        <row r="3066">
          <cell r="I3066">
            <v>0.122687</v>
          </cell>
        </row>
        <row r="3067">
          <cell r="I3067">
            <v>0.122727</v>
          </cell>
        </row>
        <row r="3068">
          <cell r="I3068">
            <v>0.122767</v>
          </cell>
        </row>
        <row r="3069">
          <cell r="I3069">
            <v>0.122807</v>
          </cell>
        </row>
        <row r="3070">
          <cell r="I3070">
            <v>0.122847</v>
          </cell>
        </row>
        <row r="3071">
          <cell r="I3071">
            <v>0.122887</v>
          </cell>
        </row>
        <row r="3072">
          <cell r="I3072">
            <v>0.12292699999999999</v>
          </cell>
        </row>
        <row r="3073">
          <cell r="I3073">
            <v>0.12296700000000001</v>
          </cell>
        </row>
        <row r="3074">
          <cell r="I3074">
            <v>0.12300700000000001</v>
          </cell>
        </row>
        <row r="3075">
          <cell r="I3075">
            <v>0.123047</v>
          </cell>
        </row>
        <row r="3076">
          <cell r="I3076">
            <v>0.123087</v>
          </cell>
        </row>
        <row r="3077">
          <cell r="I3077">
            <v>0.123127</v>
          </cell>
        </row>
        <row r="3078">
          <cell r="I3078">
            <v>0.123167</v>
          </cell>
        </row>
        <row r="3079">
          <cell r="I3079">
            <v>0.123207</v>
          </cell>
        </row>
        <row r="3080">
          <cell r="I3080">
            <v>0.123247</v>
          </cell>
        </row>
        <row r="3081">
          <cell r="I3081">
            <v>0.12328699999999999</v>
          </cell>
        </row>
        <row r="3082">
          <cell r="I3082">
            <v>0.12332700000000001</v>
          </cell>
        </row>
        <row r="3083">
          <cell r="I3083">
            <v>0.123367</v>
          </cell>
        </row>
        <row r="3084">
          <cell r="I3084">
            <v>0.123407</v>
          </cell>
        </row>
        <row r="3085">
          <cell r="I3085">
            <v>0.123447</v>
          </cell>
        </row>
        <row r="3086">
          <cell r="I3086">
            <v>0.123487</v>
          </cell>
        </row>
        <row r="3087">
          <cell r="I3087">
            <v>0.123527</v>
          </cell>
        </row>
        <row r="3088">
          <cell r="I3088">
            <v>0.123567</v>
          </cell>
        </row>
        <row r="3089">
          <cell r="I3089">
            <v>0.12360699999999999</v>
          </cell>
        </row>
        <row r="3090">
          <cell r="I3090">
            <v>0.12364700000000001</v>
          </cell>
        </row>
        <row r="3091">
          <cell r="I3091">
            <v>0.12368700000000001</v>
          </cell>
        </row>
        <row r="3092">
          <cell r="I3092">
            <v>0.123727</v>
          </cell>
        </row>
        <row r="3093">
          <cell r="I3093">
            <v>0.123767</v>
          </cell>
        </row>
        <row r="3094">
          <cell r="I3094">
            <v>0.123807</v>
          </cell>
        </row>
        <row r="3095">
          <cell r="I3095">
            <v>0.123847</v>
          </cell>
        </row>
        <row r="3096">
          <cell r="I3096">
            <v>0.123887</v>
          </cell>
        </row>
        <row r="3097">
          <cell r="I3097">
            <v>0.123927</v>
          </cell>
        </row>
        <row r="3098">
          <cell r="I3098">
            <v>0.12396699999999999</v>
          </cell>
        </row>
        <row r="3099">
          <cell r="I3099">
            <v>0.12400700000000001</v>
          </cell>
        </row>
        <row r="3100">
          <cell r="I3100">
            <v>0.124047</v>
          </cell>
        </row>
        <row r="3101">
          <cell r="I3101">
            <v>0.124087</v>
          </cell>
        </row>
        <row r="3102">
          <cell r="I3102">
            <v>0.124127</v>
          </cell>
        </row>
        <row r="3103">
          <cell r="I3103">
            <v>0.124167</v>
          </cell>
        </row>
        <row r="3104">
          <cell r="I3104">
            <v>0.124207</v>
          </cell>
        </row>
        <row r="3105">
          <cell r="I3105">
            <v>0.124247</v>
          </cell>
        </row>
        <row r="3106">
          <cell r="I3106">
            <v>0.12428699999999999</v>
          </cell>
        </row>
        <row r="3107">
          <cell r="I3107">
            <v>0.12432699999999999</v>
          </cell>
        </row>
        <row r="3108">
          <cell r="I3108">
            <v>0.12436700000000001</v>
          </cell>
        </row>
        <row r="3109">
          <cell r="I3109">
            <v>0.124407</v>
          </cell>
        </row>
        <row r="3110">
          <cell r="I3110">
            <v>0.124447</v>
          </cell>
        </row>
        <row r="3111">
          <cell r="I3111">
            <v>0.124487</v>
          </cell>
        </row>
        <row r="3112">
          <cell r="I3112">
            <v>0.124527</v>
          </cell>
        </row>
        <row r="3113">
          <cell r="I3113">
            <v>0.124567</v>
          </cell>
        </row>
        <row r="3114">
          <cell r="I3114">
            <v>0.124607</v>
          </cell>
        </row>
        <row r="3115">
          <cell r="I3115">
            <v>0.12464699999999999</v>
          </cell>
        </row>
        <row r="3116">
          <cell r="I3116">
            <v>0.12468700000000001</v>
          </cell>
        </row>
        <row r="3117">
          <cell r="I3117">
            <v>0.124727</v>
          </cell>
        </row>
        <row r="3118">
          <cell r="I3118">
            <v>0.124767</v>
          </cell>
        </row>
        <row r="3119">
          <cell r="I3119">
            <v>0.124807</v>
          </cell>
        </row>
        <row r="3120">
          <cell r="I3120">
            <v>0.124847</v>
          </cell>
        </row>
        <row r="3121">
          <cell r="I3121">
            <v>0.124887</v>
          </cell>
        </row>
        <row r="3122">
          <cell r="I3122">
            <v>0.124927</v>
          </cell>
        </row>
        <row r="3123">
          <cell r="I3123">
            <v>0.12496699999999999</v>
          </cell>
        </row>
        <row r="3124">
          <cell r="I3124">
            <v>0.12500700000000001</v>
          </cell>
        </row>
        <row r="3125">
          <cell r="I3125">
            <v>0.12504699999999999</v>
          </cell>
        </row>
        <row r="3126">
          <cell r="I3126">
            <v>0.125087</v>
          </cell>
        </row>
        <row r="3127">
          <cell r="I3127">
            <v>0.12512699999999999</v>
          </cell>
        </row>
        <row r="3128">
          <cell r="I3128">
            <v>0.125167</v>
          </cell>
        </row>
        <row r="3129">
          <cell r="I3129">
            <v>0.12520700000000001</v>
          </cell>
        </row>
        <row r="3130">
          <cell r="I3130">
            <v>0.125247</v>
          </cell>
        </row>
        <row r="3131">
          <cell r="I3131">
            <v>0.12528700000000001</v>
          </cell>
        </row>
        <row r="3132">
          <cell r="I3132">
            <v>0.12532699999999999</v>
          </cell>
        </row>
        <row r="3133">
          <cell r="I3133">
            <v>0.12536700000000001</v>
          </cell>
        </row>
        <row r="3134">
          <cell r="I3134">
            <v>0.12540699999999999</v>
          </cell>
        </row>
        <row r="3135">
          <cell r="I3135">
            <v>0.125447</v>
          </cell>
        </row>
        <row r="3136">
          <cell r="I3136">
            <v>0.12548699999999999</v>
          </cell>
        </row>
        <row r="3137">
          <cell r="I3137">
            <v>0.125527</v>
          </cell>
        </row>
        <row r="3138">
          <cell r="I3138">
            <v>0.12556700000000001</v>
          </cell>
        </row>
        <row r="3139">
          <cell r="I3139">
            <v>0.125607</v>
          </cell>
        </row>
        <row r="3140">
          <cell r="I3140">
            <v>0.12564700000000001</v>
          </cell>
        </row>
        <row r="3141">
          <cell r="I3141">
            <v>0.12568699999999999</v>
          </cell>
        </row>
        <row r="3142">
          <cell r="I3142">
            <v>0.12572700000000001</v>
          </cell>
        </row>
        <row r="3143">
          <cell r="I3143">
            <v>0.12576699999999999</v>
          </cell>
        </row>
        <row r="3144">
          <cell r="I3144">
            <v>0.125807</v>
          </cell>
        </row>
        <row r="3145">
          <cell r="I3145">
            <v>0.12584699999999999</v>
          </cell>
        </row>
        <row r="3146">
          <cell r="I3146">
            <v>0.125887</v>
          </cell>
        </row>
        <row r="3147">
          <cell r="I3147">
            <v>0.12592700000000001</v>
          </cell>
        </row>
        <row r="3148">
          <cell r="I3148">
            <v>0.125967</v>
          </cell>
        </row>
        <row r="3149">
          <cell r="I3149">
            <v>0.12600700000000001</v>
          </cell>
        </row>
        <row r="3150">
          <cell r="I3150">
            <v>0.12604699999999999</v>
          </cell>
        </row>
        <row r="3151">
          <cell r="I3151">
            <v>0.126087</v>
          </cell>
        </row>
        <row r="3152">
          <cell r="I3152">
            <v>0.12612699999999999</v>
          </cell>
        </row>
        <row r="3153">
          <cell r="I3153">
            <v>0.126167</v>
          </cell>
        </row>
        <row r="3154">
          <cell r="I3154">
            <v>0.12620700000000001</v>
          </cell>
        </row>
        <row r="3155">
          <cell r="I3155">
            <v>0.126247</v>
          </cell>
        </row>
        <row r="3156">
          <cell r="I3156">
            <v>0.12628700000000001</v>
          </cell>
        </row>
        <row r="3157">
          <cell r="I3157">
            <v>0.12632699999999999</v>
          </cell>
        </row>
        <row r="3158">
          <cell r="I3158">
            <v>0.12636700000000001</v>
          </cell>
        </row>
        <row r="3159">
          <cell r="I3159">
            <v>0.12640699999999999</v>
          </cell>
        </row>
        <row r="3160">
          <cell r="I3160">
            <v>0.126447</v>
          </cell>
        </row>
        <row r="3161">
          <cell r="I3161">
            <v>0.12648699999999999</v>
          </cell>
        </row>
        <row r="3162">
          <cell r="I3162">
            <v>0.126527</v>
          </cell>
        </row>
        <row r="3163">
          <cell r="I3163">
            <v>0.12656700000000001</v>
          </cell>
        </row>
        <row r="3164">
          <cell r="I3164">
            <v>0.126607</v>
          </cell>
        </row>
        <row r="3165">
          <cell r="I3165">
            <v>0.12664700000000001</v>
          </cell>
        </row>
        <row r="3166">
          <cell r="I3166">
            <v>0.12668699999999999</v>
          </cell>
        </row>
        <row r="3167">
          <cell r="I3167">
            <v>0.12672700000000001</v>
          </cell>
        </row>
        <row r="3168">
          <cell r="I3168">
            <v>0.12676699999999999</v>
          </cell>
        </row>
        <row r="3169">
          <cell r="I3169">
            <v>0.126807</v>
          </cell>
        </row>
        <row r="3170">
          <cell r="I3170">
            <v>0.12684699999999999</v>
          </cell>
        </row>
        <row r="3171">
          <cell r="I3171">
            <v>0.126887</v>
          </cell>
        </row>
        <row r="3172">
          <cell r="I3172">
            <v>0.12692700000000001</v>
          </cell>
        </row>
        <row r="3173">
          <cell r="I3173">
            <v>0.126967</v>
          </cell>
        </row>
        <row r="3174">
          <cell r="I3174">
            <v>0.12700700000000001</v>
          </cell>
        </row>
        <row r="3175">
          <cell r="I3175">
            <v>0.12704699999999999</v>
          </cell>
        </row>
        <row r="3176">
          <cell r="I3176">
            <v>0.12708700000000001</v>
          </cell>
        </row>
        <row r="3177">
          <cell r="I3177">
            <v>0.12712699999999999</v>
          </cell>
        </row>
        <row r="3178">
          <cell r="I3178">
            <v>0.127167</v>
          </cell>
        </row>
        <row r="3179">
          <cell r="I3179">
            <v>0.12720699999999999</v>
          </cell>
        </row>
        <row r="3180">
          <cell r="I3180">
            <v>0.127247</v>
          </cell>
        </row>
        <row r="3181">
          <cell r="I3181">
            <v>0.12728700000000001</v>
          </cell>
        </row>
        <row r="3182">
          <cell r="I3182">
            <v>0.127327</v>
          </cell>
        </row>
        <row r="3183">
          <cell r="I3183">
            <v>0.12736700000000001</v>
          </cell>
        </row>
        <row r="3184">
          <cell r="I3184">
            <v>0.12740699999999999</v>
          </cell>
        </row>
        <row r="3185">
          <cell r="I3185">
            <v>0.127447</v>
          </cell>
        </row>
        <row r="3186">
          <cell r="I3186">
            <v>0.12748699999999999</v>
          </cell>
        </row>
        <row r="3187">
          <cell r="I3187">
            <v>0.127527</v>
          </cell>
        </row>
        <row r="3188">
          <cell r="I3188">
            <v>0.12756700000000001</v>
          </cell>
        </row>
        <row r="3189">
          <cell r="I3189">
            <v>0.127607</v>
          </cell>
        </row>
        <row r="3190">
          <cell r="I3190">
            <v>0.12764700000000001</v>
          </cell>
        </row>
        <row r="3191">
          <cell r="I3191">
            <v>0.12768699999999999</v>
          </cell>
        </row>
        <row r="3192">
          <cell r="I3192">
            <v>0.12772700000000001</v>
          </cell>
        </row>
        <row r="3193">
          <cell r="I3193">
            <v>0.12776699999999999</v>
          </cell>
        </row>
        <row r="3194">
          <cell r="I3194">
            <v>0.127807</v>
          </cell>
        </row>
        <row r="3195">
          <cell r="I3195">
            <v>0.12784699999999999</v>
          </cell>
        </row>
        <row r="3196">
          <cell r="I3196">
            <v>0.127887</v>
          </cell>
        </row>
        <row r="3197">
          <cell r="I3197">
            <v>0.12792700000000001</v>
          </cell>
        </row>
        <row r="3198">
          <cell r="I3198">
            <v>0.127967</v>
          </cell>
        </row>
        <row r="3199">
          <cell r="I3199">
            <v>0.12800700000000001</v>
          </cell>
        </row>
        <row r="3200">
          <cell r="I3200">
            <v>0.12804699999999999</v>
          </cell>
        </row>
        <row r="3201">
          <cell r="I3201">
            <v>0.12808700000000001</v>
          </cell>
        </row>
        <row r="3202">
          <cell r="I3202">
            <v>0.12812699999999999</v>
          </cell>
        </row>
        <row r="3203">
          <cell r="I3203">
            <v>0.128167</v>
          </cell>
        </row>
        <row r="3204">
          <cell r="I3204">
            <v>0.12820699999999999</v>
          </cell>
        </row>
        <row r="3205">
          <cell r="I3205">
            <v>0.128247</v>
          </cell>
        </row>
        <row r="3206">
          <cell r="I3206">
            <v>0.12828700000000001</v>
          </cell>
        </row>
        <row r="3207">
          <cell r="I3207">
            <v>0.128327</v>
          </cell>
        </row>
        <row r="3208">
          <cell r="I3208">
            <v>0.12836700000000001</v>
          </cell>
        </row>
        <row r="3209">
          <cell r="I3209">
            <v>0.12840699999999999</v>
          </cell>
        </row>
        <row r="3210">
          <cell r="I3210">
            <v>0.12844700000000001</v>
          </cell>
        </row>
        <row r="3211">
          <cell r="I3211">
            <v>0.12848699999999999</v>
          </cell>
        </row>
        <row r="3212">
          <cell r="I3212">
            <v>0.128527</v>
          </cell>
        </row>
        <row r="3213">
          <cell r="I3213">
            <v>0.12856699999999999</v>
          </cell>
        </row>
        <row r="3214">
          <cell r="I3214">
            <v>0.128607</v>
          </cell>
        </row>
        <row r="3215">
          <cell r="I3215">
            <v>0.12864700000000001</v>
          </cell>
        </row>
        <row r="3216">
          <cell r="I3216">
            <v>0.128687</v>
          </cell>
        </row>
        <row r="3217">
          <cell r="I3217">
            <v>0.12872700000000001</v>
          </cell>
        </row>
        <row r="3218">
          <cell r="I3218">
            <v>0.12876699999999999</v>
          </cell>
        </row>
        <row r="3219">
          <cell r="I3219">
            <v>0.128807</v>
          </cell>
        </row>
        <row r="3220">
          <cell r="I3220">
            <v>0.12884699999999999</v>
          </cell>
        </row>
        <row r="3221">
          <cell r="I3221">
            <v>0.128887</v>
          </cell>
        </row>
        <row r="3222">
          <cell r="I3222">
            <v>0.12892700000000001</v>
          </cell>
        </row>
        <row r="3223">
          <cell r="I3223">
            <v>0.128967</v>
          </cell>
        </row>
        <row r="3224">
          <cell r="I3224">
            <v>0.12900700000000001</v>
          </cell>
        </row>
        <row r="3225">
          <cell r="I3225">
            <v>0.129047</v>
          </cell>
        </row>
        <row r="3226">
          <cell r="I3226">
            <v>0.12908700000000001</v>
          </cell>
        </row>
        <row r="3227">
          <cell r="I3227">
            <v>0.12912699999999999</v>
          </cell>
        </row>
        <row r="3228">
          <cell r="I3228">
            <v>0.129167</v>
          </cell>
        </row>
        <row r="3229">
          <cell r="I3229">
            <v>0.12920699999999999</v>
          </cell>
        </row>
        <row r="3230">
          <cell r="I3230">
            <v>0.129247</v>
          </cell>
        </row>
        <row r="3231">
          <cell r="I3231">
            <v>0.12928700000000001</v>
          </cell>
        </row>
        <row r="3232">
          <cell r="I3232">
            <v>0.129327</v>
          </cell>
        </row>
        <row r="3233">
          <cell r="I3233">
            <v>0.12936700000000001</v>
          </cell>
        </row>
        <row r="3234">
          <cell r="I3234">
            <v>0.12940699999999999</v>
          </cell>
        </row>
        <row r="3235">
          <cell r="I3235">
            <v>0.12944700000000001</v>
          </cell>
        </row>
        <row r="3236">
          <cell r="I3236">
            <v>0.12948699999999999</v>
          </cell>
        </row>
        <row r="3237">
          <cell r="I3237">
            <v>0.129527</v>
          </cell>
        </row>
        <row r="3238">
          <cell r="I3238">
            <v>0.12956699999999999</v>
          </cell>
        </row>
        <row r="3239">
          <cell r="I3239">
            <v>0.129607</v>
          </cell>
        </row>
        <row r="3240">
          <cell r="I3240">
            <v>0.12964700000000001</v>
          </cell>
        </row>
        <row r="3241">
          <cell r="I3241">
            <v>0.129687</v>
          </cell>
        </row>
        <row r="3242">
          <cell r="I3242">
            <v>0.12972700000000001</v>
          </cell>
        </row>
        <row r="3243">
          <cell r="I3243">
            <v>0.12976699999999999</v>
          </cell>
        </row>
        <row r="3244">
          <cell r="I3244">
            <v>0.12980700000000001</v>
          </cell>
        </row>
        <row r="3245">
          <cell r="I3245">
            <v>0.12984699999999999</v>
          </cell>
        </row>
        <row r="3246">
          <cell r="I3246">
            <v>0.129887</v>
          </cell>
        </row>
        <row r="3247">
          <cell r="I3247">
            <v>0.12992699999999999</v>
          </cell>
        </row>
        <row r="3248">
          <cell r="I3248">
            <v>0.129967</v>
          </cell>
        </row>
        <row r="3249">
          <cell r="I3249">
            <v>0.13000700000000001</v>
          </cell>
        </row>
        <row r="3250">
          <cell r="I3250">
            <v>0.130047</v>
          </cell>
        </row>
        <row r="3251">
          <cell r="I3251">
            <v>0.13008700000000001</v>
          </cell>
        </row>
        <row r="3252">
          <cell r="I3252">
            <v>0.13012699999999999</v>
          </cell>
        </row>
        <row r="3253">
          <cell r="I3253">
            <v>0.130167</v>
          </cell>
        </row>
        <row r="3254">
          <cell r="I3254">
            <v>0.13020699999999999</v>
          </cell>
        </row>
        <row r="3255">
          <cell r="I3255">
            <v>0.130247</v>
          </cell>
        </row>
        <row r="3256">
          <cell r="I3256">
            <v>0.13028699999999999</v>
          </cell>
        </row>
        <row r="3257">
          <cell r="I3257">
            <v>0.130327</v>
          </cell>
        </row>
        <row r="3258">
          <cell r="I3258">
            <v>0.13036700000000001</v>
          </cell>
        </row>
        <row r="3259">
          <cell r="I3259">
            <v>0.130407</v>
          </cell>
        </row>
        <row r="3260">
          <cell r="I3260">
            <v>0.13044700000000001</v>
          </cell>
        </row>
        <row r="3261">
          <cell r="I3261">
            <v>0.13048699999999999</v>
          </cell>
        </row>
        <row r="3262">
          <cell r="I3262">
            <v>0.130527</v>
          </cell>
        </row>
        <row r="3263">
          <cell r="I3263">
            <v>0.13056699999999999</v>
          </cell>
        </row>
        <row r="3264">
          <cell r="I3264">
            <v>0.130607</v>
          </cell>
        </row>
        <row r="3265">
          <cell r="I3265">
            <v>0.13064700000000001</v>
          </cell>
        </row>
        <row r="3266">
          <cell r="I3266">
            <v>0.130687</v>
          </cell>
        </row>
        <row r="3267">
          <cell r="I3267">
            <v>0.13072700000000001</v>
          </cell>
        </row>
        <row r="3268">
          <cell r="I3268">
            <v>0.13076699999999999</v>
          </cell>
        </row>
        <row r="3269">
          <cell r="I3269">
            <v>0.13080700000000001</v>
          </cell>
        </row>
        <row r="3270">
          <cell r="I3270">
            <v>0.13084699999999999</v>
          </cell>
        </row>
        <row r="3271">
          <cell r="I3271">
            <v>0.130887</v>
          </cell>
        </row>
        <row r="3272">
          <cell r="I3272">
            <v>0.13092699999999999</v>
          </cell>
        </row>
        <row r="3273">
          <cell r="I3273">
            <v>0.130967</v>
          </cell>
        </row>
        <row r="3274">
          <cell r="I3274">
            <v>0.13100700000000001</v>
          </cell>
        </row>
        <row r="3275">
          <cell r="I3275">
            <v>0.131047</v>
          </cell>
        </row>
        <row r="3276">
          <cell r="I3276">
            <v>0.13108700000000001</v>
          </cell>
        </row>
        <row r="3277">
          <cell r="I3277">
            <v>0.13112699999999999</v>
          </cell>
        </row>
        <row r="3278">
          <cell r="I3278">
            <v>0.13116700000000001</v>
          </cell>
        </row>
        <row r="3279">
          <cell r="I3279">
            <v>0.13120699999999999</v>
          </cell>
        </row>
        <row r="3280">
          <cell r="I3280">
            <v>0.131247</v>
          </cell>
        </row>
        <row r="3281">
          <cell r="I3281">
            <v>0.13128699999999999</v>
          </cell>
        </row>
        <row r="3282">
          <cell r="I3282">
            <v>0.131327</v>
          </cell>
        </row>
        <row r="3283">
          <cell r="I3283">
            <v>0.13136700000000001</v>
          </cell>
        </row>
        <row r="3284">
          <cell r="I3284">
            <v>0.131407</v>
          </cell>
        </row>
        <row r="3285">
          <cell r="I3285">
            <v>0.13144700000000001</v>
          </cell>
        </row>
        <row r="3286">
          <cell r="I3286">
            <v>0.13148699999999999</v>
          </cell>
        </row>
        <row r="3287">
          <cell r="I3287">
            <v>0.13152700000000001</v>
          </cell>
        </row>
        <row r="3288">
          <cell r="I3288">
            <v>0.13156699999999999</v>
          </cell>
        </row>
        <row r="3289">
          <cell r="I3289">
            <v>0.131607</v>
          </cell>
        </row>
        <row r="3290">
          <cell r="I3290">
            <v>0.13164699999999999</v>
          </cell>
        </row>
        <row r="3291">
          <cell r="I3291">
            <v>0.131687</v>
          </cell>
        </row>
        <row r="3292">
          <cell r="I3292">
            <v>0.13172700000000001</v>
          </cell>
        </row>
        <row r="3293">
          <cell r="I3293">
            <v>0.131767</v>
          </cell>
        </row>
        <row r="3294">
          <cell r="I3294">
            <v>0.13180700000000001</v>
          </cell>
        </row>
        <row r="3295">
          <cell r="I3295">
            <v>0.13184699999999999</v>
          </cell>
        </row>
        <row r="3296">
          <cell r="I3296">
            <v>0.131887</v>
          </cell>
        </row>
        <row r="3297">
          <cell r="I3297">
            <v>0.13192699999999999</v>
          </cell>
        </row>
        <row r="3298">
          <cell r="I3298">
            <v>0.131967</v>
          </cell>
        </row>
        <row r="3299">
          <cell r="I3299">
            <v>0.13200700000000001</v>
          </cell>
        </row>
        <row r="3300">
          <cell r="I3300">
            <v>0.132047</v>
          </cell>
        </row>
        <row r="3301">
          <cell r="I3301">
            <v>0.13208700000000001</v>
          </cell>
        </row>
        <row r="3302">
          <cell r="I3302">
            <v>0.13212699999999999</v>
          </cell>
        </row>
        <row r="3303">
          <cell r="I3303">
            <v>0.13216700000000001</v>
          </cell>
        </row>
        <row r="3304">
          <cell r="I3304">
            <v>0.13220699999999999</v>
          </cell>
        </row>
        <row r="3305">
          <cell r="I3305">
            <v>0.132247</v>
          </cell>
        </row>
        <row r="3306">
          <cell r="I3306">
            <v>0.13228699999999999</v>
          </cell>
        </row>
        <row r="3307">
          <cell r="I3307">
            <v>0.132327</v>
          </cell>
        </row>
        <row r="3308">
          <cell r="I3308">
            <v>0.13236700000000001</v>
          </cell>
        </row>
        <row r="3309">
          <cell r="I3309">
            <v>0.132407</v>
          </cell>
        </row>
        <row r="3310">
          <cell r="I3310">
            <v>0.13244700000000001</v>
          </cell>
        </row>
        <row r="3311">
          <cell r="I3311">
            <v>0.13248699999999999</v>
          </cell>
        </row>
        <row r="3312">
          <cell r="I3312">
            <v>0.13252700000000001</v>
          </cell>
        </row>
        <row r="3313">
          <cell r="I3313">
            <v>0.13256699999999999</v>
          </cell>
        </row>
        <row r="3314">
          <cell r="I3314">
            <v>0.132607</v>
          </cell>
        </row>
        <row r="3315">
          <cell r="I3315">
            <v>0.13264699999999999</v>
          </cell>
        </row>
        <row r="3316">
          <cell r="I3316">
            <v>0.132687</v>
          </cell>
        </row>
        <row r="3317">
          <cell r="I3317">
            <v>0.13272700000000001</v>
          </cell>
        </row>
        <row r="3318">
          <cell r="I3318">
            <v>0.132767</v>
          </cell>
        </row>
        <row r="3319">
          <cell r="I3319">
            <v>0.13280700000000001</v>
          </cell>
        </row>
        <row r="3320">
          <cell r="I3320">
            <v>0.13284699999999999</v>
          </cell>
        </row>
        <row r="3321">
          <cell r="I3321">
            <v>0.13288700000000001</v>
          </cell>
        </row>
        <row r="3322">
          <cell r="I3322">
            <v>0.13292699999999999</v>
          </cell>
        </row>
        <row r="3323">
          <cell r="I3323">
            <v>0.132967</v>
          </cell>
        </row>
        <row r="3324">
          <cell r="I3324">
            <v>0.13300699999999999</v>
          </cell>
        </row>
        <row r="3325">
          <cell r="I3325">
            <v>0.133047</v>
          </cell>
        </row>
        <row r="3326">
          <cell r="I3326">
            <v>0.13308700000000001</v>
          </cell>
        </row>
        <row r="3327">
          <cell r="I3327">
            <v>0.133127</v>
          </cell>
        </row>
        <row r="3328">
          <cell r="I3328">
            <v>0.13316700000000001</v>
          </cell>
        </row>
        <row r="3329">
          <cell r="I3329">
            <v>0.13320699999999999</v>
          </cell>
        </row>
        <row r="3330">
          <cell r="I3330">
            <v>0.133247</v>
          </cell>
        </row>
        <row r="3331">
          <cell r="I3331">
            <v>0.13328699999999999</v>
          </cell>
        </row>
        <row r="3332">
          <cell r="I3332">
            <v>0.133327</v>
          </cell>
        </row>
        <row r="3333">
          <cell r="I3333">
            <v>0.13336700000000001</v>
          </cell>
        </row>
        <row r="3334">
          <cell r="I3334">
            <v>0.133407</v>
          </cell>
        </row>
        <row r="3335">
          <cell r="I3335">
            <v>0.13344700000000001</v>
          </cell>
        </row>
        <row r="3336">
          <cell r="I3336">
            <v>0.13348699999999999</v>
          </cell>
        </row>
        <row r="3337">
          <cell r="I3337">
            <v>0.13352700000000001</v>
          </cell>
        </row>
        <row r="3338">
          <cell r="I3338">
            <v>0.13356699999999999</v>
          </cell>
        </row>
        <row r="3339">
          <cell r="I3339">
            <v>0.133607</v>
          </cell>
        </row>
        <row r="3340">
          <cell r="I3340">
            <v>0.13364699999999999</v>
          </cell>
        </row>
        <row r="3341">
          <cell r="I3341">
            <v>0.133687</v>
          </cell>
        </row>
        <row r="3342">
          <cell r="I3342">
            <v>0.13372700000000001</v>
          </cell>
        </row>
        <row r="3343">
          <cell r="I3343">
            <v>0.133767</v>
          </cell>
        </row>
        <row r="3344">
          <cell r="I3344">
            <v>0.13380700000000001</v>
          </cell>
        </row>
        <row r="3345">
          <cell r="I3345">
            <v>0.13384699999999999</v>
          </cell>
        </row>
        <row r="3346">
          <cell r="I3346">
            <v>0.13388700000000001</v>
          </cell>
        </row>
        <row r="3347">
          <cell r="I3347">
            <v>0.13392699999999999</v>
          </cell>
        </row>
        <row r="3348">
          <cell r="I3348">
            <v>0.133967</v>
          </cell>
        </row>
        <row r="3349">
          <cell r="I3349">
            <v>0.13400699999999999</v>
          </cell>
        </row>
        <row r="3350">
          <cell r="I3350">
            <v>0.134047</v>
          </cell>
        </row>
        <row r="3351">
          <cell r="I3351">
            <v>0.13408700000000001</v>
          </cell>
        </row>
        <row r="3352">
          <cell r="I3352">
            <v>0.134127</v>
          </cell>
        </row>
        <row r="3353">
          <cell r="I3353">
            <v>0.13416700000000001</v>
          </cell>
        </row>
        <row r="3354">
          <cell r="I3354">
            <v>0.13420699999999999</v>
          </cell>
        </row>
        <row r="3355">
          <cell r="I3355">
            <v>0.13424700000000001</v>
          </cell>
        </row>
        <row r="3356">
          <cell r="I3356">
            <v>0.13428699999999999</v>
          </cell>
        </row>
        <row r="3357">
          <cell r="I3357">
            <v>0.134327</v>
          </cell>
        </row>
        <row r="3358">
          <cell r="I3358">
            <v>0.13436699999999999</v>
          </cell>
        </row>
        <row r="3359">
          <cell r="I3359">
            <v>0.134407</v>
          </cell>
        </row>
        <row r="3360">
          <cell r="I3360">
            <v>0.13444700000000001</v>
          </cell>
        </row>
        <row r="3361">
          <cell r="I3361">
            <v>0.134487</v>
          </cell>
        </row>
        <row r="3362">
          <cell r="I3362">
            <v>0.13452700000000001</v>
          </cell>
        </row>
        <row r="3363">
          <cell r="I3363">
            <v>0.13456699999999999</v>
          </cell>
        </row>
        <row r="3364">
          <cell r="I3364">
            <v>0.134607</v>
          </cell>
        </row>
        <row r="3365">
          <cell r="I3365">
            <v>0.13464699999999999</v>
          </cell>
        </row>
        <row r="3366">
          <cell r="I3366">
            <v>0.134687</v>
          </cell>
        </row>
        <row r="3367">
          <cell r="I3367">
            <v>0.13472700000000001</v>
          </cell>
        </row>
        <row r="3368">
          <cell r="I3368">
            <v>0.134767</v>
          </cell>
        </row>
        <row r="3369">
          <cell r="I3369">
            <v>0.13480700000000001</v>
          </cell>
        </row>
        <row r="3370">
          <cell r="I3370">
            <v>0.13484699999999999</v>
          </cell>
        </row>
        <row r="3371">
          <cell r="I3371">
            <v>0.13488700000000001</v>
          </cell>
        </row>
        <row r="3372">
          <cell r="I3372">
            <v>0.13492699999999999</v>
          </cell>
        </row>
        <row r="3373">
          <cell r="I3373">
            <v>0.134967</v>
          </cell>
        </row>
        <row r="3374">
          <cell r="I3374">
            <v>0.13500699999999999</v>
          </cell>
        </row>
        <row r="3375">
          <cell r="I3375">
            <v>0.135047</v>
          </cell>
        </row>
        <row r="3376">
          <cell r="I3376">
            <v>0.13508700000000001</v>
          </cell>
        </row>
        <row r="3377">
          <cell r="I3377">
            <v>0.135127</v>
          </cell>
        </row>
        <row r="3378">
          <cell r="I3378">
            <v>0.13516700000000001</v>
          </cell>
        </row>
        <row r="3379">
          <cell r="I3379">
            <v>0.13520699999999999</v>
          </cell>
        </row>
        <row r="3380">
          <cell r="I3380">
            <v>0.13524700000000001</v>
          </cell>
        </row>
        <row r="3381">
          <cell r="I3381">
            <v>0.13528699999999999</v>
          </cell>
        </row>
        <row r="3382">
          <cell r="I3382">
            <v>0.135327</v>
          </cell>
        </row>
        <row r="3383">
          <cell r="I3383">
            <v>0.13536699999999999</v>
          </cell>
        </row>
        <row r="3384">
          <cell r="I3384">
            <v>0.135407</v>
          </cell>
        </row>
        <row r="3385">
          <cell r="I3385">
            <v>0.13544700000000001</v>
          </cell>
        </row>
        <row r="3386">
          <cell r="I3386">
            <v>0.135487</v>
          </cell>
        </row>
        <row r="3387">
          <cell r="I3387">
            <v>0.13552700000000001</v>
          </cell>
        </row>
        <row r="3388">
          <cell r="I3388">
            <v>0.13556699999999999</v>
          </cell>
        </row>
        <row r="3389">
          <cell r="I3389">
            <v>0.13560700000000001</v>
          </cell>
        </row>
        <row r="3390">
          <cell r="I3390">
            <v>0.13564699999999999</v>
          </cell>
        </row>
        <row r="3391">
          <cell r="I3391">
            <v>0.135687</v>
          </cell>
        </row>
        <row r="3392">
          <cell r="I3392">
            <v>0.13572699999999999</v>
          </cell>
        </row>
        <row r="3393">
          <cell r="I3393">
            <v>0.135767</v>
          </cell>
        </row>
        <row r="3394">
          <cell r="I3394">
            <v>0.13580700000000001</v>
          </cell>
        </row>
        <row r="3395">
          <cell r="I3395">
            <v>0.135847</v>
          </cell>
        </row>
        <row r="3396">
          <cell r="I3396">
            <v>0.13588700000000001</v>
          </cell>
        </row>
        <row r="3397">
          <cell r="I3397">
            <v>0.13592699999999999</v>
          </cell>
        </row>
        <row r="3398">
          <cell r="I3398">
            <v>0.135967</v>
          </cell>
        </row>
        <row r="3399">
          <cell r="I3399">
            <v>0.13600699999999999</v>
          </cell>
        </row>
        <row r="3400">
          <cell r="I3400">
            <v>0.136047</v>
          </cell>
        </row>
        <row r="3401">
          <cell r="I3401">
            <v>0.13608700000000001</v>
          </cell>
        </row>
        <row r="3402">
          <cell r="I3402">
            <v>0.136127</v>
          </cell>
        </row>
        <row r="3403">
          <cell r="I3403">
            <v>0.13616700000000001</v>
          </cell>
        </row>
        <row r="3404">
          <cell r="I3404">
            <v>0.13620699999999999</v>
          </cell>
        </row>
        <row r="3405">
          <cell r="I3405">
            <v>0.13624700000000001</v>
          </cell>
        </row>
        <row r="3406">
          <cell r="I3406">
            <v>0.13628699999999999</v>
          </cell>
        </row>
        <row r="3407">
          <cell r="I3407">
            <v>0.136327</v>
          </cell>
        </row>
        <row r="3408">
          <cell r="I3408">
            <v>0.13636699999999999</v>
          </cell>
        </row>
        <row r="3409">
          <cell r="I3409">
            <v>0.136407</v>
          </cell>
        </row>
        <row r="3410">
          <cell r="I3410">
            <v>0.13644700000000001</v>
          </cell>
        </row>
        <row r="3411">
          <cell r="I3411">
            <v>0.136487</v>
          </cell>
        </row>
        <row r="3412">
          <cell r="I3412">
            <v>0.13652700000000001</v>
          </cell>
        </row>
        <row r="3413">
          <cell r="I3413">
            <v>0.13656699999999999</v>
          </cell>
        </row>
        <row r="3414">
          <cell r="I3414">
            <v>0.13660700000000001</v>
          </cell>
        </row>
        <row r="3415">
          <cell r="I3415">
            <v>0.13664699999999999</v>
          </cell>
        </row>
        <row r="3416">
          <cell r="I3416">
            <v>0.136687</v>
          </cell>
        </row>
        <row r="3417">
          <cell r="I3417">
            <v>0.13672699999999999</v>
          </cell>
        </row>
        <row r="3418">
          <cell r="I3418">
            <v>0.136767</v>
          </cell>
        </row>
        <row r="3419">
          <cell r="I3419">
            <v>0.13680700000000001</v>
          </cell>
        </row>
        <row r="3420">
          <cell r="I3420">
            <v>0.136847</v>
          </cell>
        </row>
        <row r="3421">
          <cell r="I3421">
            <v>0.13688700000000001</v>
          </cell>
        </row>
        <row r="3422">
          <cell r="I3422">
            <v>0.13692699999999999</v>
          </cell>
        </row>
        <row r="3423">
          <cell r="I3423">
            <v>0.13696700000000001</v>
          </cell>
        </row>
        <row r="3424">
          <cell r="I3424">
            <v>0.13700699999999999</v>
          </cell>
        </row>
        <row r="3425">
          <cell r="I3425">
            <v>0.137047</v>
          </cell>
        </row>
        <row r="3426">
          <cell r="I3426">
            <v>0.13708699999999999</v>
          </cell>
        </row>
        <row r="3427">
          <cell r="I3427">
            <v>0.137127</v>
          </cell>
        </row>
        <row r="3428">
          <cell r="I3428">
            <v>0.13716700000000001</v>
          </cell>
        </row>
        <row r="3429">
          <cell r="I3429">
            <v>0.137207</v>
          </cell>
        </row>
        <row r="3430">
          <cell r="I3430">
            <v>0.13724700000000001</v>
          </cell>
        </row>
        <row r="3431">
          <cell r="I3431">
            <v>0.13728699999999999</v>
          </cell>
        </row>
        <row r="3432">
          <cell r="I3432">
            <v>0.137327</v>
          </cell>
        </row>
        <row r="3433">
          <cell r="I3433">
            <v>0.13736699999999999</v>
          </cell>
        </row>
        <row r="3434">
          <cell r="I3434">
            <v>0.137407</v>
          </cell>
        </row>
        <row r="3435">
          <cell r="I3435">
            <v>0.13744700000000001</v>
          </cell>
        </row>
        <row r="3436">
          <cell r="I3436">
            <v>0.137487</v>
          </cell>
        </row>
        <row r="3437">
          <cell r="I3437">
            <v>0.13752700000000001</v>
          </cell>
        </row>
        <row r="3438">
          <cell r="I3438">
            <v>0.13756699999999999</v>
          </cell>
        </row>
        <row r="3439">
          <cell r="I3439">
            <v>0.13760700000000001</v>
          </cell>
        </row>
        <row r="3440">
          <cell r="I3440">
            <v>0.13764699999999999</v>
          </cell>
        </row>
        <row r="3441">
          <cell r="I3441">
            <v>0.137687</v>
          </cell>
        </row>
        <row r="3442">
          <cell r="I3442">
            <v>0.13772699999999999</v>
          </cell>
        </row>
        <row r="3443">
          <cell r="I3443">
            <v>0.137767</v>
          </cell>
        </row>
        <row r="3444">
          <cell r="I3444">
            <v>0.13780700000000001</v>
          </cell>
        </row>
        <row r="3445">
          <cell r="I3445">
            <v>0.137847</v>
          </cell>
        </row>
        <row r="3446">
          <cell r="I3446">
            <v>0.13788700000000001</v>
          </cell>
        </row>
        <row r="3447">
          <cell r="I3447">
            <v>0.13792699999999999</v>
          </cell>
        </row>
        <row r="3448">
          <cell r="I3448">
            <v>0.13796700000000001</v>
          </cell>
        </row>
        <row r="3449">
          <cell r="I3449">
            <v>0.13800699999999999</v>
          </cell>
        </row>
        <row r="3450">
          <cell r="I3450">
            <v>0.138047</v>
          </cell>
        </row>
        <row r="3451">
          <cell r="I3451">
            <v>0.13808699999999999</v>
          </cell>
        </row>
        <row r="3452">
          <cell r="I3452">
            <v>0.138127</v>
          </cell>
        </row>
        <row r="3453">
          <cell r="I3453">
            <v>0.13816700000000001</v>
          </cell>
        </row>
        <row r="3454">
          <cell r="I3454">
            <v>0.138207</v>
          </cell>
        </row>
        <row r="3455">
          <cell r="I3455">
            <v>0.13824700000000001</v>
          </cell>
        </row>
        <row r="3456">
          <cell r="I3456">
            <v>0.13828699999999999</v>
          </cell>
        </row>
        <row r="3457">
          <cell r="I3457">
            <v>0.13832700000000001</v>
          </cell>
        </row>
        <row r="3458">
          <cell r="I3458">
            <v>0.13836699999999999</v>
          </cell>
        </row>
        <row r="3459">
          <cell r="I3459">
            <v>0.138407</v>
          </cell>
        </row>
        <row r="3460">
          <cell r="I3460">
            <v>0.13844699999999999</v>
          </cell>
        </row>
        <row r="3461">
          <cell r="I3461">
            <v>0.138487</v>
          </cell>
        </row>
        <row r="3462">
          <cell r="I3462">
            <v>0.13852700000000001</v>
          </cell>
        </row>
        <row r="3463">
          <cell r="I3463">
            <v>0.138567</v>
          </cell>
        </row>
        <row r="3464">
          <cell r="I3464">
            <v>0.13860700000000001</v>
          </cell>
        </row>
        <row r="3465">
          <cell r="I3465">
            <v>0.13864699999999999</v>
          </cell>
        </row>
        <row r="3466">
          <cell r="I3466">
            <v>0.138687</v>
          </cell>
        </row>
        <row r="3467">
          <cell r="I3467">
            <v>0.13872699999999999</v>
          </cell>
        </row>
        <row r="3468">
          <cell r="I3468">
            <v>0.138767</v>
          </cell>
        </row>
        <row r="3469">
          <cell r="I3469">
            <v>0.13880700000000001</v>
          </cell>
        </row>
        <row r="3470">
          <cell r="I3470">
            <v>0.138847</v>
          </cell>
        </row>
        <row r="3471">
          <cell r="I3471">
            <v>0.13888700000000001</v>
          </cell>
        </row>
        <row r="3472">
          <cell r="I3472">
            <v>0.13892699999999999</v>
          </cell>
        </row>
        <row r="3473">
          <cell r="I3473">
            <v>0.13896700000000001</v>
          </cell>
        </row>
        <row r="3474">
          <cell r="I3474">
            <v>0.13900699999999999</v>
          </cell>
        </row>
        <row r="3475">
          <cell r="I3475">
            <v>0.139047</v>
          </cell>
        </row>
        <row r="3476">
          <cell r="I3476">
            <v>0.13908699999999999</v>
          </cell>
        </row>
        <row r="3477">
          <cell r="I3477">
            <v>0.139127</v>
          </cell>
        </row>
        <row r="3478">
          <cell r="I3478">
            <v>0.13916700000000001</v>
          </cell>
        </row>
        <row r="3479">
          <cell r="I3479">
            <v>0.139207</v>
          </cell>
        </row>
        <row r="3480">
          <cell r="I3480">
            <v>0.13924700000000001</v>
          </cell>
        </row>
        <row r="3481">
          <cell r="I3481">
            <v>0.13928699999999999</v>
          </cell>
        </row>
        <row r="3482">
          <cell r="I3482">
            <v>0.13932700000000001</v>
          </cell>
        </row>
        <row r="3483">
          <cell r="I3483">
            <v>0.13936699999999999</v>
          </cell>
        </row>
        <row r="3484">
          <cell r="I3484">
            <v>0.139407</v>
          </cell>
        </row>
        <row r="3485">
          <cell r="I3485">
            <v>0.13944699999999999</v>
          </cell>
        </row>
        <row r="3486">
          <cell r="I3486">
            <v>0.139487</v>
          </cell>
        </row>
        <row r="3487">
          <cell r="I3487">
            <v>0.13952700000000001</v>
          </cell>
        </row>
        <row r="3488">
          <cell r="I3488">
            <v>0.139567</v>
          </cell>
        </row>
        <row r="3489">
          <cell r="I3489">
            <v>0.13960700000000001</v>
          </cell>
        </row>
        <row r="3490">
          <cell r="I3490">
            <v>0.13964699999999999</v>
          </cell>
        </row>
        <row r="3491">
          <cell r="I3491">
            <v>0.13968700000000001</v>
          </cell>
        </row>
        <row r="3492">
          <cell r="I3492">
            <v>0.13972699999999999</v>
          </cell>
        </row>
        <row r="3493">
          <cell r="I3493">
            <v>0.139767</v>
          </cell>
        </row>
        <row r="3494">
          <cell r="I3494">
            <v>0.13980699999999999</v>
          </cell>
        </row>
        <row r="3495">
          <cell r="I3495">
            <v>0.139847</v>
          </cell>
        </row>
        <row r="3496">
          <cell r="I3496">
            <v>0.13988700000000001</v>
          </cell>
        </row>
        <row r="3497">
          <cell r="I3497">
            <v>0.139927</v>
          </cell>
        </row>
        <row r="3498">
          <cell r="I3498">
            <v>0.13996700000000001</v>
          </cell>
        </row>
        <row r="3499">
          <cell r="I3499">
            <v>0.14000699999999999</v>
          </cell>
        </row>
        <row r="3500">
          <cell r="I3500">
            <v>0.140047</v>
          </cell>
        </row>
        <row r="3501">
          <cell r="I3501">
            <v>0.14008699999999999</v>
          </cell>
        </row>
        <row r="3502">
          <cell r="I3502">
            <v>0.140127</v>
          </cell>
        </row>
        <row r="3503">
          <cell r="I3503">
            <v>0.14016700000000001</v>
          </cell>
        </row>
        <row r="3504">
          <cell r="I3504">
            <v>0.140207</v>
          </cell>
        </row>
        <row r="3505">
          <cell r="I3505">
            <v>0.14024700000000001</v>
          </cell>
        </row>
        <row r="3506">
          <cell r="I3506">
            <v>0.140287</v>
          </cell>
        </row>
        <row r="3507">
          <cell r="I3507">
            <v>0.14032700000000001</v>
          </cell>
        </row>
        <row r="3508">
          <cell r="I3508">
            <v>0.14036699999999999</v>
          </cell>
        </row>
        <row r="3509">
          <cell r="I3509">
            <v>0.140407</v>
          </cell>
        </row>
        <row r="3510">
          <cell r="I3510">
            <v>0.14044699999999999</v>
          </cell>
        </row>
        <row r="3511">
          <cell r="I3511">
            <v>0.140487</v>
          </cell>
        </row>
        <row r="3512">
          <cell r="I3512">
            <v>0.14052700000000001</v>
          </cell>
        </row>
        <row r="3513">
          <cell r="I3513">
            <v>0.140567</v>
          </cell>
        </row>
        <row r="3514">
          <cell r="I3514">
            <v>0.14060700000000001</v>
          </cell>
        </row>
        <row r="3515">
          <cell r="I3515">
            <v>0.14064699999999999</v>
          </cell>
        </row>
        <row r="3516">
          <cell r="I3516">
            <v>0.14068700000000001</v>
          </cell>
        </row>
        <row r="3517">
          <cell r="I3517">
            <v>0.14072699999999999</v>
          </cell>
        </row>
        <row r="3518">
          <cell r="I3518">
            <v>0.140767</v>
          </cell>
        </row>
        <row r="3519">
          <cell r="I3519">
            <v>0.14080699999999999</v>
          </cell>
        </row>
        <row r="3520">
          <cell r="I3520">
            <v>0.140847</v>
          </cell>
        </row>
        <row r="3521">
          <cell r="I3521">
            <v>0.14088700000000001</v>
          </cell>
        </row>
        <row r="3522">
          <cell r="I3522">
            <v>0.140927</v>
          </cell>
        </row>
        <row r="3523">
          <cell r="I3523">
            <v>0.14096700000000001</v>
          </cell>
        </row>
        <row r="3524">
          <cell r="I3524">
            <v>0.14100699999999999</v>
          </cell>
        </row>
        <row r="3525">
          <cell r="I3525">
            <v>0.14104700000000001</v>
          </cell>
        </row>
        <row r="3526">
          <cell r="I3526">
            <v>0.14108699999999999</v>
          </cell>
        </row>
        <row r="3527">
          <cell r="I3527">
            <v>0.141127</v>
          </cell>
        </row>
        <row r="3528">
          <cell r="I3528">
            <v>0.14116699999999999</v>
          </cell>
        </row>
        <row r="3529">
          <cell r="I3529">
            <v>0.141207</v>
          </cell>
        </row>
        <row r="3530">
          <cell r="I3530">
            <v>0.14124700000000001</v>
          </cell>
        </row>
        <row r="3531">
          <cell r="I3531">
            <v>0.141287</v>
          </cell>
        </row>
        <row r="3532">
          <cell r="I3532">
            <v>0.14132700000000001</v>
          </cell>
        </row>
        <row r="3533">
          <cell r="I3533">
            <v>0.14136699999999999</v>
          </cell>
        </row>
        <row r="3534">
          <cell r="I3534">
            <v>0.141407</v>
          </cell>
        </row>
        <row r="3535">
          <cell r="I3535">
            <v>0.14144699999999999</v>
          </cell>
        </row>
        <row r="3536">
          <cell r="I3536">
            <v>0.141487</v>
          </cell>
        </row>
        <row r="3537">
          <cell r="I3537">
            <v>0.14152699999999999</v>
          </cell>
        </row>
        <row r="3538">
          <cell r="I3538">
            <v>0.141567</v>
          </cell>
        </row>
        <row r="3539">
          <cell r="I3539">
            <v>0.14160700000000001</v>
          </cell>
        </row>
        <row r="3540">
          <cell r="I3540">
            <v>0.141647</v>
          </cell>
        </row>
        <row r="3541">
          <cell r="I3541">
            <v>0.14168700000000001</v>
          </cell>
        </row>
        <row r="3542">
          <cell r="I3542">
            <v>0.14172699999999999</v>
          </cell>
        </row>
        <row r="3543">
          <cell r="I3543">
            <v>0.141767</v>
          </cell>
        </row>
        <row r="3544">
          <cell r="I3544">
            <v>0.14180699999999999</v>
          </cell>
        </row>
        <row r="3545">
          <cell r="I3545">
            <v>0.141847</v>
          </cell>
        </row>
        <row r="3546">
          <cell r="I3546">
            <v>0.14188700000000001</v>
          </cell>
        </row>
        <row r="3547">
          <cell r="I3547">
            <v>0.141927</v>
          </cell>
        </row>
        <row r="3548">
          <cell r="I3548">
            <v>0.14196700000000001</v>
          </cell>
        </row>
        <row r="3549">
          <cell r="I3549">
            <v>0.14200699999999999</v>
          </cell>
        </row>
        <row r="3550">
          <cell r="I3550">
            <v>0.14204700000000001</v>
          </cell>
        </row>
        <row r="3551">
          <cell r="I3551">
            <v>0.14208699999999999</v>
          </cell>
        </row>
        <row r="3552">
          <cell r="I3552">
            <v>0.142127</v>
          </cell>
        </row>
        <row r="3553">
          <cell r="I3553">
            <v>0.14216699999999999</v>
          </cell>
        </row>
        <row r="3554">
          <cell r="I3554">
            <v>0.142207</v>
          </cell>
        </row>
        <row r="3555">
          <cell r="I3555">
            <v>0.14224700000000001</v>
          </cell>
        </row>
        <row r="3556">
          <cell r="I3556">
            <v>0.142287</v>
          </cell>
        </row>
        <row r="3557">
          <cell r="I3557">
            <v>0.14232700000000001</v>
          </cell>
        </row>
        <row r="3558">
          <cell r="I3558">
            <v>0.14236699999999999</v>
          </cell>
        </row>
        <row r="3559">
          <cell r="I3559">
            <v>0.14240700000000001</v>
          </cell>
        </row>
        <row r="3560">
          <cell r="I3560">
            <v>0.14244699999999999</v>
          </cell>
        </row>
        <row r="3561">
          <cell r="I3561">
            <v>0.142487</v>
          </cell>
        </row>
        <row r="3562">
          <cell r="I3562">
            <v>0.14252699999999999</v>
          </cell>
        </row>
        <row r="3563">
          <cell r="I3563">
            <v>0.142567</v>
          </cell>
        </row>
        <row r="3564">
          <cell r="I3564">
            <v>0.14260700000000001</v>
          </cell>
        </row>
        <row r="3565">
          <cell r="I3565">
            <v>0.142647</v>
          </cell>
        </row>
        <row r="3566">
          <cell r="I3566">
            <v>0.14268700000000001</v>
          </cell>
        </row>
        <row r="3567">
          <cell r="I3567">
            <v>0.14272699999999999</v>
          </cell>
        </row>
        <row r="3568">
          <cell r="I3568">
            <v>0.14276700000000001</v>
          </cell>
        </row>
        <row r="3569">
          <cell r="I3569">
            <v>0.14280699999999999</v>
          </cell>
        </row>
        <row r="3570">
          <cell r="I3570">
            <v>0.142847</v>
          </cell>
        </row>
        <row r="3571">
          <cell r="I3571">
            <v>0.14288699999999999</v>
          </cell>
        </row>
        <row r="3572">
          <cell r="I3572">
            <v>0.142927</v>
          </cell>
        </row>
        <row r="3573">
          <cell r="I3573">
            <v>0.14296700000000001</v>
          </cell>
        </row>
        <row r="3574">
          <cell r="I3574">
            <v>0.143007</v>
          </cell>
        </row>
        <row r="3575">
          <cell r="I3575">
            <v>0.14304700000000001</v>
          </cell>
        </row>
        <row r="3576">
          <cell r="I3576">
            <v>0.14308699999999999</v>
          </cell>
        </row>
        <row r="3577">
          <cell r="I3577">
            <v>0.143127</v>
          </cell>
        </row>
        <row r="3578">
          <cell r="I3578">
            <v>0.14316699999999999</v>
          </cell>
        </row>
        <row r="3579">
          <cell r="I3579">
            <v>0.143207</v>
          </cell>
        </row>
        <row r="3580">
          <cell r="I3580">
            <v>0.14324700000000001</v>
          </cell>
        </row>
        <row r="3581">
          <cell r="I3581">
            <v>0.143287</v>
          </cell>
        </row>
        <row r="3582">
          <cell r="I3582">
            <v>0.14332700000000001</v>
          </cell>
        </row>
        <row r="3583">
          <cell r="I3583">
            <v>0.14336699999999999</v>
          </cell>
        </row>
        <row r="3584">
          <cell r="I3584">
            <v>0.14340700000000001</v>
          </cell>
        </row>
        <row r="3585">
          <cell r="I3585">
            <v>0.14344699999999999</v>
          </cell>
        </row>
        <row r="3586">
          <cell r="I3586">
            <v>0.143487</v>
          </cell>
        </row>
        <row r="3587">
          <cell r="I3587">
            <v>0.14352699999999999</v>
          </cell>
        </row>
        <row r="3588">
          <cell r="I3588">
            <v>0.143567</v>
          </cell>
        </row>
        <row r="3589">
          <cell r="I3589">
            <v>0.14360700000000001</v>
          </cell>
        </row>
        <row r="3590">
          <cell r="I3590">
            <v>0.143647</v>
          </cell>
        </row>
        <row r="3591">
          <cell r="I3591">
            <v>0.14368700000000001</v>
          </cell>
        </row>
        <row r="3592">
          <cell r="I3592">
            <v>0.14372699999999999</v>
          </cell>
        </row>
        <row r="3593">
          <cell r="I3593">
            <v>0.14376700000000001</v>
          </cell>
        </row>
        <row r="3594">
          <cell r="I3594">
            <v>0.14380699999999999</v>
          </cell>
        </row>
        <row r="3595">
          <cell r="I3595">
            <v>0.143847</v>
          </cell>
        </row>
        <row r="3596">
          <cell r="I3596">
            <v>0.14388699999999999</v>
          </cell>
        </row>
        <row r="3597">
          <cell r="I3597">
            <v>0.143927</v>
          </cell>
        </row>
        <row r="3598">
          <cell r="I3598">
            <v>0.14396700000000001</v>
          </cell>
        </row>
        <row r="3599">
          <cell r="I3599">
            <v>0.144007</v>
          </cell>
        </row>
        <row r="3600">
          <cell r="I3600">
            <v>0.14404700000000001</v>
          </cell>
        </row>
        <row r="3601">
          <cell r="I3601">
            <v>0.14408699999999999</v>
          </cell>
        </row>
        <row r="3602">
          <cell r="I3602">
            <v>0.14412700000000001</v>
          </cell>
        </row>
        <row r="3603">
          <cell r="I3603">
            <v>0.14416699999999999</v>
          </cell>
        </row>
        <row r="3604">
          <cell r="I3604">
            <v>0.144207</v>
          </cell>
        </row>
        <row r="3605">
          <cell r="I3605">
            <v>0.14424699999999999</v>
          </cell>
        </row>
        <row r="3606">
          <cell r="I3606">
            <v>0.144287</v>
          </cell>
        </row>
        <row r="3607">
          <cell r="I3607">
            <v>0.14432700000000001</v>
          </cell>
        </row>
        <row r="3608">
          <cell r="I3608">
            <v>0.144367</v>
          </cell>
        </row>
        <row r="3609">
          <cell r="I3609">
            <v>0.14440700000000001</v>
          </cell>
        </row>
        <row r="3610">
          <cell r="I3610">
            <v>0.14444699999999999</v>
          </cell>
        </row>
        <row r="3611">
          <cell r="I3611">
            <v>0.144487</v>
          </cell>
        </row>
        <row r="3612">
          <cell r="I3612">
            <v>0.14452699999999999</v>
          </cell>
        </row>
        <row r="3613">
          <cell r="I3613">
            <v>0.144567</v>
          </cell>
        </row>
        <row r="3614">
          <cell r="I3614">
            <v>0.14460700000000001</v>
          </cell>
        </row>
        <row r="3615">
          <cell r="I3615">
            <v>0.144647</v>
          </cell>
        </row>
        <row r="3616">
          <cell r="I3616">
            <v>0.14468700000000001</v>
          </cell>
        </row>
        <row r="3617">
          <cell r="I3617">
            <v>0.14472699999999999</v>
          </cell>
        </row>
        <row r="3618">
          <cell r="I3618">
            <v>0.14476700000000001</v>
          </cell>
        </row>
        <row r="3619">
          <cell r="I3619">
            <v>0.14480699999999999</v>
          </cell>
        </row>
        <row r="3620">
          <cell r="I3620">
            <v>0.144847</v>
          </cell>
        </row>
        <row r="3621">
          <cell r="I3621">
            <v>0.14488699999999999</v>
          </cell>
        </row>
        <row r="3622">
          <cell r="I3622">
            <v>0.144927</v>
          </cell>
        </row>
        <row r="3623">
          <cell r="I3623">
            <v>0.14496700000000001</v>
          </cell>
        </row>
        <row r="3624">
          <cell r="I3624">
            <v>0.145007</v>
          </cell>
        </row>
        <row r="3625">
          <cell r="I3625">
            <v>0.14504700000000001</v>
          </cell>
        </row>
        <row r="3626">
          <cell r="I3626">
            <v>0.14508699999999999</v>
          </cell>
        </row>
        <row r="3627">
          <cell r="I3627">
            <v>0.14512700000000001</v>
          </cell>
        </row>
        <row r="3628">
          <cell r="I3628">
            <v>0.14516699999999999</v>
          </cell>
        </row>
        <row r="3629">
          <cell r="I3629">
            <v>0.145207</v>
          </cell>
        </row>
        <row r="3630">
          <cell r="I3630">
            <v>0.14524699999999999</v>
          </cell>
        </row>
        <row r="3631">
          <cell r="I3631">
            <v>0.145287</v>
          </cell>
        </row>
        <row r="3632">
          <cell r="I3632">
            <v>0.14532700000000001</v>
          </cell>
        </row>
        <row r="3633">
          <cell r="I3633">
            <v>0.145367</v>
          </cell>
        </row>
        <row r="3634">
          <cell r="I3634">
            <v>0.14540700000000001</v>
          </cell>
        </row>
        <row r="3635">
          <cell r="I3635">
            <v>0.14544699999999999</v>
          </cell>
        </row>
        <row r="3636">
          <cell r="I3636">
            <v>0.14548700000000001</v>
          </cell>
        </row>
        <row r="3637">
          <cell r="I3637">
            <v>0.14552699999999999</v>
          </cell>
        </row>
        <row r="3638">
          <cell r="I3638">
            <v>0.145567</v>
          </cell>
        </row>
        <row r="3639">
          <cell r="I3639">
            <v>0.14560699999999999</v>
          </cell>
        </row>
        <row r="3640">
          <cell r="I3640">
            <v>0.145647</v>
          </cell>
        </row>
        <row r="3641">
          <cell r="I3641">
            <v>0.14568700000000001</v>
          </cell>
        </row>
        <row r="3642">
          <cell r="I3642">
            <v>0.145727</v>
          </cell>
        </row>
        <row r="3643">
          <cell r="I3643">
            <v>0.14576700000000001</v>
          </cell>
        </row>
        <row r="3644">
          <cell r="I3644">
            <v>0.14580699999999999</v>
          </cell>
        </row>
        <row r="3645">
          <cell r="I3645">
            <v>0.145847</v>
          </cell>
        </row>
        <row r="3646">
          <cell r="I3646">
            <v>0.14588699999999999</v>
          </cell>
        </row>
        <row r="3647">
          <cell r="I3647">
            <v>0.145927</v>
          </cell>
        </row>
        <row r="3648">
          <cell r="I3648">
            <v>0.14596700000000001</v>
          </cell>
        </row>
        <row r="3649">
          <cell r="I3649">
            <v>0.146007</v>
          </cell>
        </row>
        <row r="3650">
          <cell r="I3650">
            <v>0.14604700000000001</v>
          </cell>
        </row>
        <row r="3651">
          <cell r="I3651">
            <v>0.14608699999999999</v>
          </cell>
        </row>
        <row r="3652">
          <cell r="I3652">
            <v>0.14612700000000001</v>
          </cell>
        </row>
        <row r="3653">
          <cell r="I3653">
            <v>0.14616699999999999</v>
          </cell>
        </row>
        <row r="3654">
          <cell r="I3654">
            <v>0.146207</v>
          </cell>
        </row>
        <row r="3655">
          <cell r="I3655">
            <v>0.14624699999999999</v>
          </cell>
        </row>
        <row r="3656">
          <cell r="I3656">
            <v>0.146287</v>
          </cell>
        </row>
        <row r="3657">
          <cell r="I3657">
            <v>0.14632700000000001</v>
          </cell>
        </row>
        <row r="3658">
          <cell r="I3658">
            <v>0.146367</v>
          </cell>
        </row>
        <row r="3659">
          <cell r="I3659">
            <v>0.14640700000000001</v>
          </cell>
        </row>
        <row r="3660">
          <cell r="I3660">
            <v>0.14644699999999999</v>
          </cell>
        </row>
        <row r="3661">
          <cell r="I3661">
            <v>0.14648700000000001</v>
          </cell>
        </row>
        <row r="3662">
          <cell r="I3662">
            <v>0.14652699999999999</v>
          </cell>
        </row>
        <row r="3663">
          <cell r="I3663">
            <v>0.146567</v>
          </cell>
        </row>
        <row r="3664">
          <cell r="I3664">
            <v>0.14660699999999999</v>
          </cell>
        </row>
        <row r="3665">
          <cell r="I3665">
            <v>0.146647</v>
          </cell>
        </row>
        <row r="3666">
          <cell r="I3666">
            <v>0.14668700000000001</v>
          </cell>
        </row>
        <row r="3667">
          <cell r="I3667">
            <v>0.146727</v>
          </cell>
        </row>
        <row r="3668">
          <cell r="I3668">
            <v>0.14676700000000001</v>
          </cell>
        </row>
        <row r="3669">
          <cell r="I3669">
            <v>0.14680699999999999</v>
          </cell>
        </row>
        <row r="3670">
          <cell r="I3670">
            <v>0.14684700000000001</v>
          </cell>
        </row>
        <row r="3671">
          <cell r="I3671">
            <v>0.14688699999999999</v>
          </cell>
        </row>
        <row r="3672">
          <cell r="I3672">
            <v>0.146927</v>
          </cell>
        </row>
        <row r="3673">
          <cell r="I3673">
            <v>0.14696699999999999</v>
          </cell>
        </row>
        <row r="3674">
          <cell r="I3674">
            <v>0.147007</v>
          </cell>
        </row>
        <row r="3675">
          <cell r="I3675">
            <v>0.14704700000000001</v>
          </cell>
        </row>
        <row r="3676">
          <cell r="I3676">
            <v>0.147087</v>
          </cell>
        </row>
        <row r="3677">
          <cell r="I3677">
            <v>0.14712700000000001</v>
          </cell>
        </row>
        <row r="3678">
          <cell r="I3678">
            <v>0.14716699999999999</v>
          </cell>
        </row>
        <row r="3679">
          <cell r="I3679">
            <v>0.147207</v>
          </cell>
        </row>
        <row r="3680">
          <cell r="I3680">
            <v>0.14724699999999999</v>
          </cell>
        </row>
        <row r="3681">
          <cell r="I3681">
            <v>0.147287</v>
          </cell>
        </row>
        <row r="3682">
          <cell r="I3682">
            <v>0.14732700000000001</v>
          </cell>
        </row>
        <row r="3683">
          <cell r="I3683">
            <v>0.147367</v>
          </cell>
        </row>
        <row r="3684">
          <cell r="I3684">
            <v>0.14740700000000001</v>
          </cell>
        </row>
        <row r="3685">
          <cell r="I3685">
            <v>0.14744699999999999</v>
          </cell>
        </row>
        <row r="3686">
          <cell r="I3686">
            <v>0.14748700000000001</v>
          </cell>
        </row>
        <row r="3687">
          <cell r="I3687">
            <v>0.14752699999999999</v>
          </cell>
        </row>
        <row r="3688">
          <cell r="I3688">
            <v>0.147567</v>
          </cell>
        </row>
        <row r="3689">
          <cell r="I3689">
            <v>0.14760699999999999</v>
          </cell>
        </row>
        <row r="3690">
          <cell r="I3690">
            <v>0.147647</v>
          </cell>
        </row>
        <row r="3691">
          <cell r="I3691">
            <v>0.14768700000000001</v>
          </cell>
        </row>
        <row r="3692">
          <cell r="I3692">
            <v>0.147727</v>
          </cell>
        </row>
        <row r="3693">
          <cell r="I3693">
            <v>0.14776700000000001</v>
          </cell>
        </row>
        <row r="3694">
          <cell r="I3694">
            <v>0.14780699999999999</v>
          </cell>
        </row>
        <row r="3695">
          <cell r="I3695">
            <v>0.14784700000000001</v>
          </cell>
        </row>
        <row r="3696">
          <cell r="I3696">
            <v>0.14788699999999999</v>
          </cell>
        </row>
        <row r="3697">
          <cell r="I3697">
            <v>0.147927</v>
          </cell>
        </row>
        <row r="3698">
          <cell r="I3698">
            <v>0.14796699999999999</v>
          </cell>
        </row>
        <row r="3699">
          <cell r="I3699">
            <v>0.148007</v>
          </cell>
        </row>
        <row r="3700">
          <cell r="I3700">
            <v>0.14804700000000001</v>
          </cell>
        </row>
        <row r="3701">
          <cell r="I3701">
            <v>0.148087</v>
          </cell>
        </row>
        <row r="3702">
          <cell r="I3702">
            <v>0.14812700000000001</v>
          </cell>
        </row>
        <row r="3703">
          <cell r="I3703">
            <v>0.14816699999999999</v>
          </cell>
        </row>
        <row r="3704">
          <cell r="I3704">
            <v>0.14820700000000001</v>
          </cell>
        </row>
        <row r="3705">
          <cell r="I3705">
            <v>0.14824699999999999</v>
          </cell>
        </row>
        <row r="3706">
          <cell r="I3706">
            <v>0.148287</v>
          </cell>
        </row>
        <row r="3707">
          <cell r="I3707">
            <v>0.14832699999999999</v>
          </cell>
        </row>
        <row r="3708">
          <cell r="I3708">
            <v>0.148367</v>
          </cell>
        </row>
        <row r="3709">
          <cell r="I3709">
            <v>0.14840700000000001</v>
          </cell>
        </row>
        <row r="3710">
          <cell r="I3710">
            <v>0.148447</v>
          </cell>
        </row>
        <row r="3711">
          <cell r="I3711">
            <v>0.14848700000000001</v>
          </cell>
        </row>
        <row r="3712">
          <cell r="I3712">
            <v>0.14852699999999999</v>
          </cell>
        </row>
        <row r="3713">
          <cell r="I3713">
            <v>0.148567</v>
          </cell>
        </row>
        <row r="3714">
          <cell r="I3714">
            <v>0.14860699999999999</v>
          </cell>
        </row>
        <row r="3715">
          <cell r="I3715">
            <v>0.148647</v>
          </cell>
        </row>
        <row r="3716">
          <cell r="I3716">
            <v>0.14868700000000001</v>
          </cell>
        </row>
        <row r="3717">
          <cell r="I3717">
            <v>0.148727</v>
          </cell>
        </row>
        <row r="3718">
          <cell r="I3718">
            <v>0.14876700000000001</v>
          </cell>
        </row>
        <row r="3719">
          <cell r="I3719">
            <v>0.14880699999999999</v>
          </cell>
        </row>
        <row r="3720">
          <cell r="I3720">
            <v>0.14884700000000001</v>
          </cell>
        </row>
        <row r="3721">
          <cell r="I3721">
            <v>0.14888699999999999</v>
          </cell>
        </row>
        <row r="3722">
          <cell r="I3722">
            <v>0.148927</v>
          </cell>
        </row>
        <row r="3723">
          <cell r="I3723">
            <v>0.14896699999999999</v>
          </cell>
        </row>
        <row r="3724">
          <cell r="I3724">
            <v>0.149007</v>
          </cell>
        </row>
        <row r="3725">
          <cell r="I3725">
            <v>0.14904700000000001</v>
          </cell>
        </row>
        <row r="3726">
          <cell r="I3726">
            <v>0.149087</v>
          </cell>
        </row>
        <row r="3727">
          <cell r="I3727">
            <v>0.14912700000000001</v>
          </cell>
        </row>
        <row r="3728">
          <cell r="I3728">
            <v>0.14916699999999999</v>
          </cell>
        </row>
        <row r="3729">
          <cell r="I3729">
            <v>0.14920700000000001</v>
          </cell>
        </row>
        <row r="3730">
          <cell r="I3730">
            <v>0.14924699999999999</v>
          </cell>
        </row>
        <row r="3731">
          <cell r="I3731">
            <v>0.149287</v>
          </cell>
        </row>
        <row r="3732">
          <cell r="I3732">
            <v>0.14932699999999999</v>
          </cell>
        </row>
        <row r="3733">
          <cell r="I3733">
            <v>0.149367</v>
          </cell>
        </row>
        <row r="3734">
          <cell r="I3734">
            <v>0.14940700000000001</v>
          </cell>
        </row>
        <row r="3735">
          <cell r="I3735">
            <v>0.149447</v>
          </cell>
        </row>
        <row r="3736">
          <cell r="I3736">
            <v>0.14948700000000001</v>
          </cell>
        </row>
        <row r="3737">
          <cell r="I3737">
            <v>0.14952699999999999</v>
          </cell>
        </row>
        <row r="3738">
          <cell r="I3738">
            <v>0.14956700000000001</v>
          </cell>
        </row>
        <row r="3739">
          <cell r="I3739">
            <v>0.14960699999999999</v>
          </cell>
        </row>
        <row r="3740">
          <cell r="I3740">
            <v>0.149647</v>
          </cell>
        </row>
        <row r="3741">
          <cell r="I3741">
            <v>0.14968699999999999</v>
          </cell>
        </row>
        <row r="3742">
          <cell r="I3742">
            <v>0.149727</v>
          </cell>
        </row>
        <row r="3743">
          <cell r="I3743">
            <v>0.14976700000000001</v>
          </cell>
        </row>
        <row r="3744">
          <cell r="I3744">
            <v>0.149807</v>
          </cell>
        </row>
        <row r="3745">
          <cell r="I3745">
            <v>0.14984700000000001</v>
          </cell>
        </row>
        <row r="3746">
          <cell r="I3746">
            <v>0.14988699999999999</v>
          </cell>
        </row>
        <row r="3747">
          <cell r="I3747">
            <v>0.149927</v>
          </cell>
        </row>
        <row r="3748">
          <cell r="I3748">
            <v>0.14996699999999999</v>
          </cell>
        </row>
        <row r="3749">
          <cell r="I3749">
            <v>0.150007</v>
          </cell>
        </row>
        <row r="3750">
          <cell r="I3750">
            <v>0.15004700000000001</v>
          </cell>
        </row>
        <row r="3751">
          <cell r="I3751">
            <v>0.150087</v>
          </cell>
        </row>
        <row r="3752">
          <cell r="I3752">
            <v>0.15012700000000001</v>
          </cell>
        </row>
        <row r="3753">
          <cell r="I3753">
            <v>0.15016699999999999</v>
          </cell>
        </row>
        <row r="3754">
          <cell r="I3754">
            <v>0.15020700000000001</v>
          </cell>
        </row>
        <row r="3755">
          <cell r="I3755">
            <v>0.15024699999999999</v>
          </cell>
        </row>
        <row r="3756">
          <cell r="I3756">
            <v>0.150287</v>
          </cell>
        </row>
        <row r="3757">
          <cell r="I3757">
            <v>0.15032699999999999</v>
          </cell>
        </row>
        <row r="3758">
          <cell r="I3758">
            <v>0.150367</v>
          </cell>
        </row>
        <row r="3759">
          <cell r="I3759">
            <v>0.15040700000000001</v>
          </cell>
        </row>
        <row r="3760">
          <cell r="I3760">
            <v>0.150447</v>
          </cell>
        </row>
        <row r="3761">
          <cell r="I3761">
            <v>0.15048700000000001</v>
          </cell>
        </row>
        <row r="3762">
          <cell r="I3762">
            <v>0.15052699999999999</v>
          </cell>
        </row>
        <row r="3763">
          <cell r="I3763">
            <v>0.15056700000000001</v>
          </cell>
        </row>
        <row r="3764">
          <cell r="I3764">
            <v>0.15060699999999999</v>
          </cell>
        </row>
        <row r="3765">
          <cell r="I3765">
            <v>0.150647</v>
          </cell>
        </row>
        <row r="3766">
          <cell r="I3766">
            <v>0.15068699999999999</v>
          </cell>
        </row>
        <row r="3767">
          <cell r="I3767">
            <v>0.150727</v>
          </cell>
        </row>
        <row r="3768">
          <cell r="I3768">
            <v>0.15076700000000001</v>
          </cell>
        </row>
        <row r="3769">
          <cell r="I3769">
            <v>0.150807</v>
          </cell>
        </row>
        <row r="3770">
          <cell r="I3770">
            <v>0.15084700000000001</v>
          </cell>
        </row>
        <row r="3771">
          <cell r="I3771">
            <v>0.15088699999999999</v>
          </cell>
        </row>
        <row r="3772">
          <cell r="I3772">
            <v>0.15092700000000001</v>
          </cell>
        </row>
        <row r="3773">
          <cell r="I3773">
            <v>0.15096699999999999</v>
          </cell>
        </row>
        <row r="3774">
          <cell r="I3774">
            <v>0.151007</v>
          </cell>
        </row>
        <row r="3775">
          <cell r="I3775">
            <v>0.15104699999999999</v>
          </cell>
        </row>
        <row r="3776">
          <cell r="I3776">
            <v>0.151087</v>
          </cell>
        </row>
        <row r="3777">
          <cell r="I3777">
            <v>0.15112700000000001</v>
          </cell>
        </row>
        <row r="3778">
          <cell r="I3778">
            <v>0.151167</v>
          </cell>
        </row>
        <row r="3779">
          <cell r="I3779">
            <v>0.15120700000000001</v>
          </cell>
        </row>
        <row r="3780">
          <cell r="I3780">
            <v>0.15124699999999999</v>
          </cell>
        </row>
        <row r="3781">
          <cell r="I3781">
            <v>0.151287</v>
          </cell>
        </row>
        <row r="3782">
          <cell r="I3782">
            <v>0.15132699999999999</v>
          </cell>
        </row>
        <row r="3783">
          <cell r="I3783">
            <v>0.151367</v>
          </cell>
        </row>
        <row r="3784">
          <cell r="I3784">
            <v>0.15140700000000001</v>
          </cell>
        </row>
        <row r="3785">
          <cell r="I3785">
            <v>0.151447</v>
          </cell>
        </row>
        <row r="3786">
          <cell r="I3786">
            <v>0.15148700000000001</v>
          </cell>
        </row>
        <row r="3787">
          <cell r="I3787">
            <v>0.151527</v>
          </cell>
        </row>
        <row r="3788">
          <cell r="I3788">
            <v>0.15156700000000001</v>
          </cell>
        </row>
        <row r="3789">
          <cell r="I3789">
            <v>0.15160699999999999</v>
          </cell>
        </row>
        <row r="3790">
          <cell r="I3790">
            <v>0.151647</v>
          </cell>
        </row>
        <row r="3791">
          <cell r="I3791">
            <v>0.15168699999999999</v>
          </cell>
        </row>
        <row r="3792">
          <cell r="I3792">
            <v>0.151727</v>
          </cell>
        </row>
        <row r="3793">
          <cell r="I3793">
            <v>0.15176700000000001</v>
          </cell>
        </row>
        <row r="3794">
          <cell r="I3794">
            <v>0.151807</v>
          </cell>
        </row>
        <row r="3795">
          <cell r="I3795">
            <v>0.15184700000000001</v>
          </cell>
        </row>
        <row r="3796">
          <cell r="I3796">
            <v>0.15188699999999999</v>
          </cell>
        </row>
        <row r="3797">
          <cell r="I3797">
            <v>0.15192700000000001</v>
          </cell>
        </row>
        <row r="3798">
          <cell r="I3798">
            <v>0.15196699999999999</v>
          </cell>
        </row>
        <row r="3799">
          <cell r="I3799">
            <v>0.152007</v>
          </cell>
        </row>
        <row r="3800">
          <cell r="I3800">
            <v>0.15204699999999999</v>
          </cell>
        </row>
        <row r="3801">
          <cell r="I3801">
            <v>0.152087</v>
          </cell>
        </row>
        <row r="3802">
          <cell r="I3802">
            <v>0.15212700000000001</v>
          </cell>
        </row>
        <row r="3803">
          <cell r="I3803">
            <v>0.152167</v>
          </cell>
        </row>
        <row r="3804">
          <cell r="I3804">
            <v>0.15220700000000001</v>
          </cell>
        </row>
        <row r="3805">
          <cell r="I3805">
            <v>0.15224699999999999</v>
          </cell>
        </row>
        <row r="3806">
          <cell r="I3806">
            <v>0.15228700000000001</v>
          </cell>
        </row>
        <row r="3807">
          <cell r="I3807">
            <v>0.15232699999999999</v>
          </cell>
        </row>
        <row r="3808">
          <cell r="I3808">
            <v>0.152367</v>
          </cell>
        </row>
        <row r="3809">
          <cell r="I3809">
            <v>0.15240699999999999</v>
          </cell>
        </row>
        <row r="3810">
          <cell r="I3810">
            <v>0.152447</v>
          </cell>
        </row>
        <row r="3811">
          <cell r="I3811">
            <v>0.15248700000000001</v>
          </cell>
        </row>
        <row r="3812">
          <cell r="I3812">
            <v>0.152527</v>
          </cell>
        </row>
        <row r="3813">
          <cell r="I3813">
            <v>0.15256700000000001</v>
          </cell>
        </row>
        <row r="3814">
          <cell r="I3814">
            <v>0.15260699999999999</v>
          </cell>
        </row>
        <row r="3815">
          <cell r="I3815">
            <v>0.152647</v>
          </cell>
        </row>
        <row r="3816">
          <cell r="I3816">
            <v>0.15268699999999999</v>
          </cell>
        </row>
        <row r="3817">
          <cell r="I3817">
            <v>0.152727</v>
          </cell>
        </row>
        <row r="3818">
          <cell r="I3818">
            <v>0.15276699999999999</v>
          </cell>
        </row>
        <row r="3819">
          <cell r="I3819">
            <v>0.152807</v>
          </cell>
        </row>
        <row r="3820">
          <cell r="I3820">
            <v>0.15284700000000001</v>
          </cell>
        </row>
        <row r="3821">
          <cell r="I3821">
            <v>0.152887</v>
          </cell>
        </row>
        <row r="3822">
          <cell r="I3822">
            <v>0.15292700000000001</v>
          </cell>
        </row>
        <row r="3823">
          <cell r="I3823">
            <v>0.15296699999999999</v>
          </cell>
        </row>
        <row r="3824">
          <cell r="I3824">
            <v>0.153007</v>
          </cell>
        </row>
        <row r="3825">
          <cell r="I3825">
            <v>0.15304699999999999</v>
          </cell>
        </row>
        <row r="3826">
          <cell r="I3826">
            <v>0.153087</v>
          </cell>
        </row>
        <row r="3827">
          <cell r="I3827">
            <v>0.15312700000000001</v>
          </cell>
        </row>
        <row r="3828">
          <cell r="I3828">
            <v>0.153167</v>
          </cell>
        </row>
        <row r="3829">
          <cell r="I3829">
            <v>0.15320700000000001</v>
          </cell>
        </row>
        <row r="3830">
          <cell r="I3830">
            <v>0.15324699999999999</v>
          </cell>
        </row>
        <row r="3831">
          <cell r="I3831">
            <v>0.15328700000000001</v>
          </cell>
        </row>
        <row r="3832">
          <cell r="I3832">
            <v>0.15332699999999999</v>
          </cell>
        </row>
        <row r="3833">
          <cell r="I3833">
            <v>0.153367</v>
          </cell>
        </row>
        <row r="3834">
          <cell r="I3834">
            <v>0.15340699999999999</v>
          </cell>
        </row>
        <row r="3835">
          <cell r="I3835">
            <v>0.153447</v>
          </cell>
        </row>
        <row r="3836">
          <cell r="I3836">
            <v>0.15348700000000001</v>
          </cell>
        </row>
        <row r="3837">
          <cell r="I3837">
            <v>0.153527</v>
          </cell>
        </row>
        <row r="3838">
          <cell r="I3838">
            <v>0.15356700000000001</v>
          </cell>
        </row>
        <row r="3839">
          <cell r="I3839">
            <v>0.15360699999999999</v>
          </cell>
        </row>
        <row r="3840">
          <cell r="I3840">
            <v>0.15364700000000001</v>
          </cell>
        </row>
        <row r="3841">
          <cell r="I3841">
            <v>0.15368699999999999</v>
          </cell>
        </row>
        <row r="3842">
          <cell r="I3842">
            <v>0.153727</v>
          </cell>
        </row>
        <row r="3843">
          <cell r="I3843">
            <v>0.15376699999999999</v>
          </cell>
        </row>
        <row r="3844">
          <cell r="I3844">
            <v>0.153807</v>
          </cell>
        </row>
        <row r="3845">
          <cell r="I3845">
            <v>0.15384700000000001</v>
          </cell>
        </row>
        <row r="3846">
          <cell r="I3846">
            <v>0.153887</v>
          </cell>
        </row>
        <row r="3847">
          <cell r="I3847">
            <v>0.15392700000000001</v>
          </cell>
        </row>
        <row r="3848">
          <cell r="I3848">
            <v>0.15396699999999999</v>
          </cell>
        </row>
        <row r="3849">
          <cell r="I3849">
            <v>0.15400700000000001</v>
          </cell>
        </row>
        <row r="3850">
          <cell r="I3850">
            <v>0.15404699999999999</v>
          </cell>
        </row>
        <row r="3851">
          <cell r="I3851">
            <v>0.154087</v>
          </cell>
        </row>
        <row r="3852">
          <cell r="I3852">
            <v>0.15412699999999999</v>
          </cell>
        </row>
        <row r="3853">
          <cell r="I3853">
            <v>0.154167</v>
          </cell>
        </row>
        <row r="3854">
          <cell r="I3854">
            <v>0.15420700000000001</v>
          </cell>
        </row>
        <row r="3855">
          <cell r="I3855">
            <v>0.154247</v>
          </cell>
        </row>
        <row r="3856">
          <cell r="I3856">
            <v>0.15428700000000001</v>
          </cell>
        </row>
        <row r="3857">
          <cell r="I3857">
            <v>0.15432699999999999</v>
          </cell>
        </row>
        <row r="3858">
          <cell r="I3858">
            <v>0.154367</v>
          </cell>
        </row>
        <row r="3859">
          <cell r="I3859">
            <v>0.15440699999999999</v>
          </cell>
        </row>
        <row r="3860">
          <cell r="I3860">
            <v>0.154447</v>
          </cell>
        </row>
        <row r="3861">
          <cell r="I3861">
            <v>0.15448700000000001</v>
          </cell>
        </row>
        <row r="3862">
          <cell r="I3862">
            <v>0.154527</v>
          </cell>
        </row>
        <row r="3863">
          <cell r="I3863">
            <v>0.15456700000000001</v>
          </cell>
        </row>
        <row r="3864">
          <cell r="I3864">
            <v>0.15460699999999999</v>
          </cell>
        </row>
        <row r="3865">
          <cell r="I3865">
            <v>0.15464700000000001</v>
          </cell>
        </row>
        <row r="3866">
          <cell r="I3866">
            <v>0.15468699999999999</v>
          </cell>
        </row>
        <row r="3867">
          <cell r="I3867">
            <v>0.154727</v>
          </cell>
        </row>
        <row r="3868">
          <cell r="I3868">
            <v>0.15476699999999999</v>
          </cell>
        </row>
        <row r="3869">
          <cell r="I3869">
            <v>0.154807</v>
          </cell>
        </row>
        <row r="3870">
          <cell r="I3870">
            <v>0.15484700000000001</v>
          </cell>
        </row>
        <row r="3871">
          <cell r="I3871">
            <v>0.154887</v>
          </cell>
        </row>
        <row r="3872">
          <cell r="I3872">
            <v>0.15492700000000001</v>
          </cell>
        </row>
        <row r="3873">
          <cell r="I3873">
            <v>0.15496699999999999</v>
          </cell>
        </row>
        <row r="3874">
          <cell r="I3874">
            <v>0.15500700000000001</v>
          </cell>
        </row>
        <row r="3875">
          <cell r="I3875">
            <v>0.15504699999999999</v>
          </cell>
        </row>
        <row r="3876">
          <cell r="I3876">
            <v>0.155087</v>
          </cell>
        </row>
        <row r="3877">
          <cell r="I3877">
            <v>0.15512699999999999</v>
          </cell>
        </row>
        <row r="3878">
          <cell r="I3878">
            <v>0.155167</v>
          </cell>
        </row>
        <row r="3879">
          <cell r="I3879">
            <v>0.15520700000000001</v>
          </cell>
        </row>
        <row r="3880">
          <cell r="I3880">
            <v>0.155247</v>
          </cell>
        </row>
        <row r="3881">
          <cell r="I3881">
            <v>0.15528700000000001</v>
          </cell>
        </row>
        <row r="3882">
          <cell r="I3882">
            <v>0.15532699999999999</v>
          </cell>
        </row>
        <row r="3883">
          <cell r="I3883">
            <v>0.15536700000000001</v>
          </cell>
        </row>
        <row r="3884">
          <cell r="I3884">
            <v>0.15540699999999999</v>
          </cell>
        </row>
        <row r="3885">
          <cell r="I3885">
            <v>0.155447</v>
          </cell>
        </row>
        <row r="3886">
          <cell r="I3886">
            <v>0.15548699999999999</v>
          </cell>
        </row>
        <row r="3887">
          <cell r="I3887">
            <v>0.155527</v>
          </cell>
        </row>
        <row r="3888">
          <cell r="I3888">
            <v>0.15556700000000001</v>
          </cell>
        </row>
        <row r="3889">
          <cell r="I3889">
            <v>0.155607</v>
          </cell>
        </row>
        <row r="3890">
          <cell r="I3890">
            <v>0.15564700000000001</v>
          </cell>
        </row>
        <row r="3891">
          <cell r="I3891">
            <v>0.15568699999999999</v>
          </cell>
        </row>
        <row r="3892">
          <cell r="I3892">
            <v>0.155727</v>
          </cell>
        </row>
        <row r="3893">
          <cell r="I3893">
            <v>0.15576699999999999</v>
          </cell>
        </row>
        <row r="3894">
          <cell r="I3894">
            <v>0.155807</v>
          </cell>
        </row>
        <row r="3895">
          <cell r="I3895">
            <v>0.15584700000000001</v>
          </cell>
        </row>
        <row r="3896">
          <cell r="I3896">
            <v>0.155887</v>
          </cell>
        </row>
        <row r="3897">
          <cell r="I3897">
            <v>0.15592700000000001</v>
          </cell>
        </row>
        <row r="3898">
          <cell r="I3898">
            <v>0.15596699999999999</v>
          </cell>
        </row>
        <row r="3899">
          <cell r="I3899">
            <v>0.15600700000000001</v>
          </cell>
        </row>
        <row r="3900">
          <cell r="I3900">
            <v>0.15604699999999999</v>
          </cell>
        </row>
        <row r="3901">
          <cell r="I3901">
            <v>0.156087</v>
          </cell>
        </row>
        <row r="3902">
          <cell r="I3902">
            <v>0.15612699999999999</v>
          </cell>
        </row>
        <row r="3903">
          <cell r="I3903">
            <v>0.156167</v>
          </cell>
        </row>
        <row r="3904">
          <cell r="I3904">
            <v>0.15620700000000001</v>
          </cell>
        </row>
        <row r="3905">
          <cell r="I3905">
            <v>0.156247</v>
          </cell>
        </row>
        <row r="3906">
          <cell r="I3906">
            <v>0.15628700000000001</v>
          </cell>
        </row>
        <row r="3907">
          <cell r="I3907">
            <v>0.15632699999999999</v>
          </cell>
        </row>
        <row r="3908">
          <cell r="I3908">
            <v>0.15636700000000001</v>
          </cell>
        </row>
        <row r="3909">
          <cell r="I3909">
            <v>0.15640699999999999</v>
          </cell>
        </row>
        <row r="3910">
          <cell r="I3910">
            <v>0.156447</v>
          </cell>
        </row>
        <row r="3911">
          <cell r="I3911">
            <v>0.15648699999999999</v>
          </cell>
        </row>
        <row r="3912">
          <cell r="I3912">
            <v>0.156527</v>
          </cell>
        </row>
        <row r="3913">
          <cell r="I3913">
            <v>0.15656700000000001</v>
          </cell>
        </row>
        <row r="3914">
          <cell r="I3914">
            <v>0.156607</v>
          </cell>
        </row>
        <row r="3915">
          <cell r="I3915">
            <v>0.15664700000000001</v>
          </cell>
        </row>
        <row r="3916">
          <cell r="I3916">
            <v>0.15668699999999999</v>
          </cell>
        </row>
        <row r="3917">
          <cell r="I3917">
            <v>0.15672700000000001</v>
          </cell>
        </row>
        <row r="3918">
          <cell r="I3918">
            <v>0.15676699999999999</v>
          </cell>
        </row>
        <row r="3919">
          <cell r="I3919">
            <v>0.156807</v>
          </cell>
        </row>
        <row r="3920">
          <cell r="I3920">
            <v>0.15684699999999999</v>
          </cell>
        </row>
        <row r="3921">
          <cell r="I3921">
            <v>0.156887</v>
          </cell>
        </row>
        <row r="3922">
          <cell r="I3922">
            <v>0.15692700000000001</v>
          </cell>
        </row>
        <row r="3923">
          <cell r="I3923">
            <v>0.156967</v>
          </cell>
        </row>
        <row r="3924">
          <cell r="I3924">
            <v>0.15700700000000001</v>
          </cell>
        </row>
        <row r="3925">
          <cell r="I3925">
            <v>0.15704699999999999</v>
          </cell>
        </row>
        <row r="3926">
          <cell r="I3926">
            <v>0.157087</v>
          </cell>
        </row>
        <row r="3927">
          <cell r="I3927">
            <v>0.15712699999999999</v>
          </cell>
        </row>
        <row r="3928">
          <cell r="I3928">
            <v>0.157167</v>
          </cell>
        </row>
        <row r="3929">
          <cell r="I3929">
            <v>0.15720700000000001</v>
          </cell>
        </row>
        <row r="3930">
          <cell r="I3930">
            <v>0.157247</v>
          </cell>
        </row>
        <row r="3931">
          <cell r="I3931">
            <v>0.15728700000000001</v>
          </cell>
        </row>
        <row r="3932">
          <cell r="I3932">
            <v>0.15732699999999999</v>
          </cell>
        </row>
        <row r="3933">
          <cell r="I3933">
            <v>0.15736700000000001</v>
          </cell>
        </row>
        <row r="3934">
          <cell r="I3934">
            <v>0.15740699999999999</v>
          </cell>
        </row>
        <row r="3935">
          <cell r="I3935">
            <v>0.157447</v>
          </cell>
        </row>
        <row r="3936">
          <cell r="I3936">
            <v>0.15748699999999999</v>
          </cell>
        </row>
        <row r="3937">
          <cell r="I3937">
            <v>0.157527</v>
          </cell>
        </row>
        <row r="3938">
          <cell r="I3938">
            <v>0.15756700000000001</v>
          </cell>
        </row>
        <row r="3939">
          <cell r="I3939">
            <v>0.157607</v>
          </cell>
        </row>
        <row r="3940">
          <cell r="I3940">
            <v>0.15764700000000001</v>
          </cell>
        </row>
        <row r="3941">
          <cell r="I3941">
            <v>0.15768699999999999</v>
          </cell>
        </row>
        <row r="3942">
          <cell r="I3942">
            <v>0.15772700000000001</v>
          </cell>
        </row>
        <row r="3943">
          <cell r="I3943">
            <v>0.15776699999999999</v>
          </cell>
        </row>
        <row r="3944">
          <cell r="I3944">
            <v>0.157807</v>
          </cell>
        </row>
        <row r="3945">
          <cell r="I3945">
            <v>0.15784699999999999</v>
          </cell>
        </row>
        <row r="3946">
          <cell r="I3946">
            <v>0.157887</v>
          </cell>
        </row>
        <row r="3947">
          <cell r="I3947">
            <v>0.15792700000000001</v>
          </cell>
        </row>
        <row r="3948">
          <cell r="I3948">
            <v>0.157967</v>
          </cell>
        </row>
        <row r="3949">
          <cell r="I3949">
            <v>0.15800700000000001</v>
          </cell>
        </row>
        <row r="3950">
          <cell r="I3950">
            <v>0.15804699999999999</v>
          </cell>
        </row>
        <row r="3951">
          <cell r="I3951">
            <v>0.15808700000000001</v>
          </cell>
        </row>
        <row r="3952">
          <cell r="I3952">
            <v>0.15812699999999999</v>
          </cell>
        </row>
        <row r="3953">
          <cell r="I3953">
            <v>0.158167</v>
          </cell>
        </row>
        <row r="3954">
          <cell r="I3954">
            <v>0.15820699999999999</v>
          </cell>
        </row>
        <row r="3955">
          <cell r="I3955">
            <v>0.158247</v>
          </cell>
        </row>
        <row r="3956">
          <cell r="I3956">
            <v>0.15828700000000001</v>
          </cell>
        </row>
        <row r="3957">
          <cell r="I3957">
            <v>0.158327</v>
          </cell>
        </row>
        <row r="3958">
          <cell r="I3958">
            <v>0.15836700000000001</v>
          </cell>
        </row>
        <row r="3959">
          <cell r="I3959">
            <v>0.15840699999999999</v>
          </cell>
        </row>
        <row r="3960">
          <cell r="I3960">
            <v>0.158447</v>
          </cell>
        </row>
        <row r="3961">
          <cell r="I3961">
            <v>0.15848699999999999</v>
          </cell>
        </row>
        <row r="3962">
          <cell r="I3962">
            <v>0.158527</v>
          </cell>
        </row>
        <row r="3963">
          <cell r="I3963">
            <v>0.15856700000000001</v>
          </cell>
        </row>
        <row r="3964">
          <cell r="I3964">
            <v>0.158607</v>
          </cell>
        </row>
        <row r="3965">
          <cell r="I3965">
            <v>0.15864700000000001</v>
          </cell>
        </row>
        <row r="3966">
          <cell r="I3966">
            <v>0.15868699999999999</v>
          </cell>
        </row>
        <row r="3967">
          <cell r="I3967">
            <v>0.15872700000000001</v>
          </cell>
        </row>
        <row r="3968">
          <cell r="I3968">
            <v>0.15876699999999999</v>
          </cell>
        </row>
        <row r="3969">
          <cell r="I3969">
            <v>0.158807</v>
          </cell>
        </row>
        <row r="3970">
          <cell r="I3970">
            <v>0.15884699999999999</v>
          </cell>
        </row>
        <row r="3971">
          <cell r="I3971">
            <v>0.158887</v>
          </cell>
        </row>
        <row r="3972">
          <cell r="I3972">
            <v>0.15892700000000001</v>
          </cell>
        </row>
        <row r="3973">
          <cell r="I3973">
            <v>0.158967</v>
          </cell>
        </row>
        <row r="3974">
          <cell r="I3974">
            <v>0.15900700000000001</v>
          </cell>
        </row>
        <row r="3975">
          <cell r="I3975">
            <v>0.15904699999999999</v>
          </cell>
        </row>
        <row r="3976">
          <cell r="I3976">
            <v>0.15908700000000001</v>
          </cell>
        </row>
        <row r="3977">
          <cell r="I3977">
            <v>0.15912699999999999</v>
          </cell>
        </row>
        <row r="3978">
          <cell r="I3978">
            <v>0.159167</v>
          </cell>
        </row>
        <row r="3979">
          <cell r="I3979">
            <v>0.15920699999999999</v>
          </cell>
        </row>
        <row r="3980">
          <cell r="I3980">
            <v>0.159247</v>
          </cell>
        </row>
        <row r="3981">
          <cell r="I3981">
            <v>0.15928700000000001</v>
          </cell>
        </row>
        <row r="3982">
          <cell r="I3982">
            <v>0.159327</v>
          </cell>
        </row>
        <row r="3983">
          <cell r="I3983">
            <v>0.15936700000000001</v>
          </cell>
        </row>
        <row r="3984">
          <cell r="I3984">
            <v>0.15940699999999999</v>
          </cell>
        </row>
        <row r="3985">
          <cell r="I3985">
            <v>0.15944700000000001</v>
          </cell>
        </row>
        <row r="3986">
          <cell r="I3986">
            <v>0.15948699999999999</v>
          </cell>
        </row>
        <row r="3987">
          <cell r="I3987">
            <v>0.159527</v>
          </cell>
        </row>
        <row r="3988">
          <cell r="I3988">
            <v>0.15956699999999999</v>
          </cell>
        </row>
        <row r="3989">
          <cell r="I3989">
            <v>0.159607</v>
          </cell>
        </row>
        <row r="3990">
          <cell r="I3990">
            <v>0.15964700000000001</v>
          </cell>
        </row>
        <row r="3991">
          <cell r="I3991">
            <v>0.159687</v>
          </cell>
        </row>
        <row r="3992">
          <cell r="I3992">
            <v>0.15972700000000001</v>
          </cell>
        </row>
        <row r="3993">
          <cell r="I3993">
            <v>0.15976699999999999</v>
          </cell>
        </row>
        <row r="3994">
          <cell r="I3994">
            <v>0.159807</v>
          </cell>
        </row>
        <row r="3995">
          <cell r="I3995">
            <v>0.15984699999999999</v>
          </cell>
        </row>
        <row r="3996">
          <cell r="I3996">
            <v>0.159887</v>
          </cell>
        </row>
        <row r="3997">
          <cell r="I3997">
            <v>0.15992700000000001</v>
          </cell>
        </row>
        <row r="3998">
          <cell r="I3998">
            <v>0.159967</v>
          </cell>
        </row>
        <row r="3999">
          <cell r="I3999">
            <v>0.16000700000000001</v>
          </cell>
        </row>
        <row r="4000">
          <cell r="I4000">
            <v>0.16004699999999999</v>
          </cell>
        </row>
        <row r="4001">
          <cell r="I4001">
            <v>0.16008700000000001</v>
          </cell>
        </row>
        <row r="4002">
          <cell r="I4002">
            <v>0.16012699999999999</v>
          </cell>
        </row>
        <row r="4003">
          <cell r="I4003">
            <v>0.160167</v>
          </cell>
        </row>
        <row r="4004">
          <cell r="I4004">
            <v>0.16020699999999999</v>
          </cell>
        </row>
        <row r="4005">
          <cell r="I4005">
            <v>0.160247</v>
          </cell>
        </row>
        <row r="4006">
          <cell r="I4006">
            <v>0.16028700000000001</v>
          </cell>
        </row>
        <row r="4007">
          <cell r="I4007">
            <v>0.160327</v>
          </cell>
        </row>
        <row r="4008">
          <cell r="I4008">
            <v>0.16036700000000001</v>
          </cell>
        </row>
        <row r="4009">
          <cell r="I4009">
            <v>0.16040699999999999</v>
          </cell>
        </row>
        <row r="4010">
          <cell r="I4010">
            <v>0.16044700000000001</v>
          </cell>
        </row>
        <row r="4011">
          <cell r="I4011">
            <v>0.16048699999999999</v>
          </cell>
        </row>
        <row r="4012">
          <cell r="I4012">
            <v>0.160527</v>
          </cell>
        </row>
        <row r="4013">
          <cell r="I4013">
            <v>0.16056699999999999</v>
          </cell>
        </row>
        <row r="4014">
          <cell r="I4014">
            <v>0.160607</v>
          </cell>
        </row>
        <row r="4015">
          <cell r="I4015">
            <v>0.16064700000000001</v>
          </cell>
        </row>
        <row r="4016">
          <cell r="I4016">
            <v>0.160687</v>
          </cell>
        </row>
        <row r="4017">
          <cell r="I4017">
            <v>0.16072700000000001</v>
          </cell>
        </row>
        <row r="4018">
          <cell r="I4018">
            <v>0.16076699999999999</v>
          </cell>
        </row>
        <row r="4019">
          <cell r="I4019">
            <v>0.16080700000000001</v>
          </cell>
        </row>
        <row r="4020">
          <cell r="I4020">
            <v>0.16084699999999999</v>
          </cell>
        </row>
        <row r="4021">
          <cell r="I4021">
            <v>0.160887</v>
          </cell>
        </row>
        <row r="4022">
          <cell r="I4022">
            <v>0.16092699999999999</v>
          </cell>
        </row>
        <row r="4023">
          <cell r="I4023">
            <v>0.160967</v>
          </cell>
        </row>
        <row r="4024">
          <cell r="I4024">
            <v>0.16100700000000001</v>
          </cell>
        </row>
        <row r="4025">
          <cell r="I4025">
            <v>0.161047</v>
          </cell>
        </row>
        <row r="4026">
          <cell r="I4026">
            <v>0.16108700000000001</v>
          </cell>
        </row>
        <row r="4027">
          <cell r="I4027">
            <v>0.16112699999999999</v>
          </cell>
        </row>
        <row r="4028">
          <cell r="I4028">
            <v>0.161167</v>
          </cell>
        </row>
        <row r="4029">
          <cell r="I4029">
            <v>0.16120699999999999</v>
          </cell>
        </row>
        <row r="4030">
          <cell r="I4030">
            <v>0.161247</v>
          </cell>
        </row>
        <row r="4031">
          <cell r="I4031">
            <v>0.16128700000000001</v>
          </cell>
        </row>
        <row r="4032">
          <cell r="I4032">
            <v>0.161327</v>
          </cell>
        </row>
        <row r="4033">
          <cell r="I4033">
            <v>0.16136700000000001</v>
          </cell>
        </row>
        <row r="4034">
          <cell r="I4034">
            <v>0.16140699999999999</v>
          </cell>
        </row>
        <row r="4035">
          <cell r="I4035">
            <v>0.16144700000000001</v>
          </cell>
        </row>
        <row r="4036">
          <cell r="I4036">
            <v>0.16148699999999999</v>
          </cell>
        </row>
        <row r="4037">
          <cell r="I4037">
            <v>0.161527</v>
          </cell>
        </row>
        <row r="4038">
          <cell r="I4038">
            <v>0.16156699999999999</v>
          </cell>
        </row>
        <row r="4039">
          <cell r="I4039">
            <v>0.161607</v>
          </cell>
        </row>
        <row r="4040">
          <cell r="I4040">
            <v>0.16164700000000001</v>
          </cell>
        </row>
        <row r="4041">
          <cell r="I4041">
            <v>0.161687</v>
          </cell>
        </row>
        <row r="4042">
          <cell r="I4042">
            <v>0.16172700000000001</v>
          </cell>
        </row>
        <row r="4043">
          <cell r="I4043">
            <v>0.16176699999999999</v>
          </cell>
        </row>
        <row r="4044">
          <cell r="I4044">
            <v>0.16180700000000001</v>
          </cell>
        </row>
        <row r="4045">
          <cell r="I4045">
            <v>0.16184699999999999</v>
          </cell>
        </row>
        <row r="4046">
          <cell r="I4046">
            <v>0.161887</v>
          </cell>
        </row>
        <row r="4047">
          <cell r="I4047">
            <v>0.16192699999999999</v>
          </cell>
        </row>
        <row r="4048">
          <cell r="I4048">
            <v>0.161967</v>
          </cell>
        </row>
        <row r="4049">
          <cell r="I4049">
            <v>0.16200700000000001</v>
          </cell>
        </row>
        <row r="4050">
          <cell r="I4050">
            <v>0.162047</v>
          </cell>
        </row>
        <row r="4051">
          <cell r="I4051">
            <v>0.16208700000000001</v>
          </cell>
        </row>
        <row r="4052">
          <cell r="I4052">
            <v>0.16212699999999999</v>
          </cell>
        </row>
        <row r="4053">
          <cell r="I4053">
            <v>0.16216700000000001</v>
          </cell>
        </row>
        <row r="4054">
          <cell r="I4054">
            <v>0.16220699999999999</v>
          </cell>
        </row>
        <row r="4055">
          <cell r="I4055">
            <v>0.162247</v>
          </cell>
        </row>
        <row r="4056">
          <cell r="I4056">
            <v>0.16228699999999999</v>
          </cell>
        </row>
        <row r="4057">
          <cell r="I4057">
            <v>0.162327</v>
          </cell>
        </row>
        <row r="4058">
          <cell r="I4058">
            <v>0.16236700000000001</v>
          </cell>
        </row>
        <row r="4059">
          <cell r="I4059">
            <v>0.162407</v>
          </cell>
        </row>
        <row r="4060">
          <cell r="I4060">
            <v>0.16244700000000001</v>
          </cell>
        </row>
        <row r="4061">
          <cell r="I4061">
            <v>0.16248699999999999</v>
          </cell>
        </row>
        <row r="4062">
          <cell r="I4062">
            <v>0.162527</v>
          </cell>
        </row>
        <row r="4063">
          <cell r="I4063">
            <v>0.16256699999999999</v>
          </cell>
        </row>
        <row r="4064">
          <cell r="I4064">
            <v>0.162607</v>
          </cell>
        </row>
        <row r="4065">
          <cell r="I4065">
            <v>0.16264700000000001</v>
          </cell>
        </row>
        <row r="4066">
          <cell r="I4066">
            <v>0.162687</v>
          </cell>
        </row>
        <row r="4067">
          <cell r="I4067">
            <v>0.16272700000000001</v>
          </cell>
        </row>
        <row r="4068">
          <cell r="I4068">
            <v>0.162767</v>
          </cell>
        </row>
        <row r="4069">
          <cell r="I4069">
            <v>0.16280700000000001</v>
          </cell>
        </row>
        <row r="4070">
          <cell r="I4070">
            <v>0.16284699999999999</v>
          </cell>
        </row>
        <row r="4071">
          <cell r="I4071">
            <v>0.162887</v>
          </cell>
        </row>
        <row r="4072">
          <cell r="I4072">
            <v>0.16292699999999999</v>
          </cell>
        </row>
        <row r="4073">
          <cell r="I4073">
            <v>0.162967</v>
          </cell>
        </row>
        <row r="4074">
          <cell r="I4074">
            <v>0.16300700000000001</v>
          </cell>
        </row>
        <row r="4075">
          <cell r="I4075">
            <v>0.163047</v>
          </cell>
        </row>
        <row r="4076">
          <cell r="I4076">
            <v>0.16308700000000001</v>
          </cell>
        </row>
        <row r="4077">
          <cell r="I4077">
            <v>0.16312699999999999</v>
          </cell>
        </row>
        <row r="4078">
          <cell r="I4078">
            <v>0.16316700000000001</v>
          </cell>
        </row>
        <row r="4079">
          <cell r="I4079">
            <v>0.16320699999999999</v>
          </cell>
        </row>
        <row r="4080">
          <cell r="I4080">
            <v>0.163247</v>
          </cell>
        </row>
        <row r="4081">
          <cell r="I4081">
            <v>0.16328699999999999</v>
          </cell>
        </row>
        <row r="4082">
          <cell r="I4082">
            <v>0.163327</v>
          </cell>
        </row>
        <row r="4083">
          <cell r="I4083">
            <v>0.16336700000000001</v>
          </cell>
        </row>
        <row r="4084">
          <cell r="I4084">
            <v>0.163407</v>
          </cell>
        </row>
        <row r="4085">
          <cell r="I4085">
            <v>0.16344700000000001</v>
          </cell>
        </row>
        <row r="4086">
          <cell r="I4086">
            <v>0.16348699999999999</v>
          </cell>
        </row>
        <row r="4087">
          <cell r="I4087">
            <v>0.16352700000000001</v>
          </cell>
        </row>
        <row r="4088">
          <cell r="I4088">
            <v>0.16356699999999999</v>
          </cell>
        </row>
        <row r="4089">
          <cell r="I4089">
            <v>0.163607</v>
          </cell>
        </row>
        <row r="4090">
          <cell r="I4090">
            <v>0.16364699999999999</v>
          </cell>
        </row>
        <row r="4091">
          <cell r="I4091">
            <v>0.163687</v>
          </cell>
        </row>
        <row r="4092">
          <cell r="I4092">
            <v>0.16372700000000001</v>
          </cell>
        </row>
        <row r="4093">
          <cell r="I4093">
            <v>0.163767</v>
          </cell>
        </row>
        <row r="4094">
          <cell r="I4094">
            <v>0.16380700000000001</v>
          </cell>
        </row>
        <row r="4095">
          <cell r="I4095">
            <v>0.16384699999999999</v>
          </cell>
        </row>
        <row r="4096">
          <cell r="I4096">
            <v>0.163887</v>
          </cell>
        </row>
        <row r="4097">
          <cell r="I4097">
            <v>0.16392699999999999</v>
          </cell>
        </row>
        <row r="4098">
          <cell r="I4098">
            <v>0.163967</v>
          </cell>
        </row>
        <row r="4099">
          <cell r="I4099">
            <v>0.16400700000000001</v>
          </cell>
        </row>
        <row r="4100">
          <cell r="I4100">
            <v>0.164047</v>
          </cell>
        </row>
        <row r="4101">
          <cell r="I4101">
            <v>0.16408700000000001</v>
          </cell>
        </row>
        <row r="4102">
          <cell r="I4102">
            <v>0.164127</v>
          </cell>
        </row>
        <row r="4103">
          <cell r="I4103">
            <v>0.16416700000000001</v>
          </cell>
        </row>
        <row r="4104">
          <cell r="I4104">
            <v>0.16420699999999999</v>
          </cell>
        </row>
        <row r="4105">
          <cell r="I4105">
            <v>0.164247</v>
          </cell>
        </row>
        <row r="4106">
          <cell r="I4106">
            <v>0.16428699999999999</v>
          </cell>
        </row>
        <row r="4107">
          <cell r="I4107">
            <v>0.164327</v>
          </cell>
        </row>
        <row r="4108">
          <cell r="I4108">
            <v>0.16436700000000001</v>
          </cell>
        </row>
        <row r="4109">
          <cell r="I4109">
            <v>0.164407</v>
          </cell>
        </row>
        <row r="4110">
          <cell r="I4110">
            <v>0.16444700000000001</v>
          </cell>
        </row>
        <row r="4111">
          <cell r="I4111">
            <v>0.16448699999999999</v>
          </cell>
        </row>
        <row r="4112">
          <cell r="I4112">
            <v>0.16452700000000001</v>
          </cell>
        </row>
        <row r="4113">
          <cell r="I4113">
            <v>0.16456699999999999</v>
          </cell>
        </row>
        <row r="4114">
          <cell r="I4114">
            <v>0.164607</v>
          </cell>
        </row>
        <row r="4115">
          <cell r="I4115">
            <v>0.16464699999999999</v>
          </cell>
        </row>
        <row r="4116">
          <cell r="I4116">
            <v>0.164687</v>
          </cell>
        </row>
        <row r="4117">
          <cell r="I4117">
            <v>0.16472700000000001</v>
          </cell>
        </row>
        <row r="4118">
          <cell r="I4118">
            <v>0.164767</v>
          </cell>
        </row>
        <row r="4119">
          <cell r="I4119">
            <v>0.16480700000000001</v>
          </cell>
        </row>
        <row r="4120">
          <cell r="I4120">
            <v>0.16484699999999999</v>
          </cell>
        </row>
        <row r="4121">
          <cell r="I4121">
            <v>0.16488700000000001</v>
          </cell>
        </row>
        <row r="4122">
          <cell r="I4122">
            <v>0.16492699999999999</v>
          </cell>
        </row>
        <row r="4123">
          <cell r="I4123">
            <v>0.164967</v>
          </cell>
        </row>
        <row r="4124">
          <cell r="I4124">
            <v>0.16500699999999999</v>
          </cell>
        </row>
        <row r="4125">
          <cell r="I4125">
            <v>0.165047</v>
          </cell>
        </row>
        <row r="4126">
          <cell r="I4126">
            <v>0.16508700000000001</v>
          </cell>
        </row>
        <row r="4127">
          <cell r="I4127">
            <v>0.165127</v>
          </cell>
        </row>
        <row r="4128">
          <cell r="I4128">
            <v>0.16516700000000001</v>
          </cell>
        </row>
        <row r="4129">
          <cell r="I4129">
            <v>0.16520699999999999</v>
          </cell>
        </row>
        <row r="4130">
          <cell r="I4130">
            <v>0.165247</v>
          </cell>
        </row>
        <row r="4131">
          <cell r="I4131">
            <v>0.16528699999999999</v>
          </cell>
        </row>
        <row r="4132">
          <cell r="I4132">
            <v>0.165327</v>
          </cell>
        </row>
        <row r="4133">
          <cell r="I4133">
            <v>0.16536699999999999</v>
          </cell>
        </row>
        <row r="4134">
          <cell r="I4134">
            <v>0.165407</v>
          </cell>
        </row>
        <row r="4135">
          <cell r="I4135">
            <v>0.16544700000000001</v>
          </cell>
        </row>
        <row r="4136">
          <cell r="I4136">
            <v>0.165487</v>
          </cell>
        </row>
        <row r="4137">
          <cell r="I4137">
            <v>0.16552700000000001</v>
          </cell>
        </row>
        <row r="4138">
          <cell r="I4138">
            <v>0.16556699999999999</v>
          </cell>
        </row>
        <row r="4139">
          <cell r="I4139">
            <v>0.165607</v>
          </cell>
        </row>
        <row r="4140">
          <cell r="I4140">
            <v>0.16564699999999999</v>
          </cell>
        </row>
        <row r="4141">
          <cell r="I4141">
            <v>0.165687</v>
          </cell>
        </row>
        <row r="4142">
          <cell r="I4142">
            <v>0.16572700000000001</v>
          </cell>
        </row>
        <row r="4143">
          <cell r="I4143">
            <v>0.165767</v>
          </cell>
        </row>
        <row r="4144">
          <cell r="I4144">
            <v>0.16580700000000001</v>
          </cell>
        </row>
        <row r="4145">
          <cell r="I4145">
            <v>0.16584699999999999</v>
          </cell>
        </row>
        <row r="4146">
          <cell r="I4146">
            <v>0.16588700000000001</v>
          </cell>
        </row>
        <row r="4147">
          <cell r="I4147">
            <v>0.16592699999999999</v>
          </cell>
        </row>
        <row r="4148">
          <cell r="I4148">
            <v>0.165967</v>
          </cell>
        </row>
        <row r="4149">
          <cell r="I4149">
            <v>0.16600699999999999</v>
          </cell>
        </row>
        <row r="4150">
          <cell r="I4150">
            <v>0.166047</v>
          </cell>
        </row>
        <row r="4151">
          <cell r="I4151">
            <v>0.16608700000000001</v>
          </cell>
        </row>
        <row r="4152">
          <cell r="I4152">
            <v>0.166127</v>
          </cell>
        </row>
        <row r="4153">
          <cell r="I4153">
            <v>0.16616700000000001</v>
          </cell>
        </row>
        <row r="4154">
          <cell r="I4154">
            <v>0.16620699999999999</v>
          </cell>
        </row>
        <row r="4155">
          <cell r="I4155">
            <v>0.16624700000000001</v>
          </cell>
        </row>
        <row r="4156">
          <cell r="I4156">
            <v>0.16628699999999999</v>
          </cell>
        </row>
        <row r="4157">
          <cell r="I4157">
            <v>0.166327</v>
          </cell>
        </row>
        <row r="4158">
          <cell r="I4158">
            <v>0.16636699999999999</v>
          </cell>
        </row>
        <row r="4159">
          <cell r="I4159">
            <v>0.166407</v>
          </cell>
        </row>
        <row r="4160">
          <cell r="I4160">
            <v>0.16644700000000001</v>
          </cell>
        </row>
        <row r="4161">
          <cell r="I4161">
            <v>0.166487</v>
          </cell>
        </row>
        <row r="4162">
          <cell r="I4162">
            <v>0.16652700000000001</v>
          </cell>
        </row>
        <row r="4163">
          <cell r="I4163">
            <v>0.16656699999999999</v>
          </cell>
        </row>
        <row r="4164">
          <cell r="I4164">
            <v>0.16660700000000001</v>
          </cell>
        </row>
        <row r="4165">
          <cell r="I4165">
            <v>0.16664699999999999</v>
          </cell>
        </row>
        <row r="4166">
          <cell r="I4166">
            <v>0.166687</v>
          </cell>
        </row>
        <row r="4167">
          <cell r="I4167">
            <v>0.16672699999999999</v>
          </cell>
        </row>
        <row r="4168">
          <cell r="I4168">
            <v>0.166767</v>
          </cell>
        </row>
        <row r="4169">
          <cell r="I4169">
            <v>0.16680700000000001</v>
          </cell>
        </row>
        <row r="4170">
          <cell r="I4170">
            <v>0.166847</v>
          </cell>
        </row>
        <row r="4171">
          <cell r="I4171">
            <v>0.16688700000000001</v>
          </cell>
        </row>
        <row r="4172">
          <cell r="I4172">
            <v>0.16692699999999999</v>
          </cell>
        </row>
        <row r="4173">
          <cell r="I4173">
            <v>0.166967</v>
          </cell>
        </row>
        <row r="4174">
          <cell r="I4174">
            <v>0.16700699999999999</v>
          </cell>
        </row>
        <row r="4175">
          <cell r="I4175">
            <v>0.167047</v>
          </cell>
        </row>
        <row r="4176">
          <cell r="I4176">
            <v>0.16708700000000001</v>
          </cell>
        </row>
        <row r="4177">
          <cell r="I4177">
            <v>0.167127</v>
          </cell>
        </row>
        <row r="4178">
          <cell r="I4178">
            <v>0.16716700000000001</v>
          </cell>
        </row>
        <row r="4179">
          <cell r="I4179">
            <v>0.16720699999999999</v>
          </cell>
        </row>
        <row r="4180">
          <cell r="I4180">
            <v>0.16724700000000001</v>
          </cell>
        </row>
        <row r="4181">
          <cell r="I4181">
            <v>0.16728699999999999</v>
          </cell>
        </row>
        <row r="4182">
          <cell r="I4182">
            <v>0.167327</v>
          </cell>
        </row>
        <row r="4183">
          <cell r="I4183">
            <v>0.16736699999999999</v>
          </cell>
        </row>
        <row r="4184">
          <cell r="I4184">
            <v>0.167407</v>
          </cell>
        </row>
        <row r="4185">
          <cell r="I4185">
            <v>0.16744700000000001</v>
          </cell>
        </row>
        <row r="4186">
          <cell r="I4186">
            <v>0.167487</v>
          </cell>
        </row>
        <row r="4187">
          <cell r="I4187">
            <v>0.16752700000000001</v>
          </cell>
        </row>
        <row r="4188">
          <cell r="I4188">
            <v>0.16756699999999999</v>
          </cell>
        </row>
        <row r="4189">
          <cell r="I4189">
            <v>0.16760700000000001</v>
          </cell>
        </row>
        <row r="4190">
          <cell r="I4190">
            <v>0.16764699999999999</v>
          </cell>
        </row>
        <row r="4191">
          <cell r="I4191">
            <v>0.167687</v>
          </cell>
        </row>
        <row r="4192">
          <cell r="I4192">
            <v>0.16772699999999999</v>
          </cell>
        </row>
        <row r="4193">
          <cell r="I4193">
            <v>0.167767</v>
          </cell>
        </row>
        <row r="4194">
          <cell r="I4194">
            <v>0.16780700000000001</v>
          </cell>
        </row>
        <row r="4195">
          <cell r="I4195">
            <v>0.167847</v>
          </cell>
        </row>
        <row r="4196">
          <cell r="I4196">
            <v>0.16788700000000001</v>
          </cell>
        </row>
        <row r="4197">
          <cell r="I4197">
            <v>0.16792699999999999</v>
          </cell>
        </row>
        <row r="4198">
          <cell r="I4198">
            <v>0.16796700000000001</v>
          </cell>
        </row>
        <row r="4199">
          <cell r="I4199">
            <v>0.16800699999999999</v>
          </cell>
        </row>
        <row r="4200">
          <cell r="I4200">
            <v>0.168047</v>
          </cell>
        </row>
        <row r="4201">
          <cell r="I4201">
            <v>0.16808699999999999</v>
          </cell>
        </row>
        <row r="4202">
          <cell r="I4202">
            <v>0.168127</v>
          </cell>
        </row>
        <row r="4203">
          <cell r="I4203">
            <v>0.16816700000000001</v>
          </cell>
        </row>
        <row r="4204">
          <cell r="I4204">
            <v>0.168207</v>
          </cell>
        </row>
        <row r="4205">
          <cell r="I4205">
            <v>0.16824700000000001</v>
          </cell>
        </row>
        <row r="4206">
          <cell r="I4206">
            <v>0.16828699999999999</v>
          </cell>
        </row>
        <row r="4207">
          <cell r="I4207">
            <v>0.168327</v>
          </cell>
        </row>
        <row r="4208">
          <cell r="I4208">
            <v>0.16836699999999999</v>
          </cell>
        </row>
        <row r="4209">
          <cell r="I4209">
            <v>0.168407</v>
          </cell>
        </row>
        <row r="4210">
          <cell r="I4210">
            <v>0.16844700000000001</v>
          </cell>
        </row>
        <row r="4211">
          <cell r="I4211">
            <v>0.168487</v>
          </cell>
        </row>
        <row r="4212">
          <cell r="I4212">
            <v>0.16852700000000001</v>
          </cell>
        </row>
        <row r="4213">
          <cell r="I4213">
            <v>0.16856699999999999</v>
          </cell>
        </row>
        <row r="4214">
          <cell r="I4214">
            <v>0.16860700000000001</v>
          </cell>
        </row>
        <row r="4215">
          <cell r="I4215">
            <v>0.16864699999999999</v>
          </cell>
        </row>
        <row r="4216">
          <cell r="I4216">
            <v>0.168687</v>
          </cell>
        </row>
        <row r="4217">
          <cell r="I4217">
            <v>0.16872699999999999</v>
          </cell>
        </row>
        <row r="4218">
          <cell r="I4218">
            <v>0.168767</v>
          </cell>
        </row>
        <row r="4219">
          <cell r="I4219">
            <v>0.16880700000000001</v>
          </cell>
        </row>
        <row r="4220">
          <cell r="I4220">
            <v>0.168847</v>
          </cell>
        </row>
        <row r="4221">
          <cell r="I4221">
            <v>0.16888700000000001</v>
          </cell>
        </row>
        <row r="4222">
          <cell r="I4222">
            <v>0.16892699999999999</v>
          </cell>
        </row>
        <row r="4223">
          <cell r="I4223">
            <v>0.16896700000000001</v>
          </cell>
        </row>
        <row r="4224">
          <cell r="I4224">
            <v>0.16900699999999999</v>
          </cell>
        </row>
        <row r="4225">
          <cell r="I4225">
            <v>0.169047</v>
          </cell>
        </row>
        <row r="4226">
          <cell r="I4226">
            <v>0.16908699999999999</v>
          </cell>
        </row>
        <row r="4227">
          <cell r="I4227">
            <v>0.169127</v>
          </cell>
        </row>
        <row r="4228">
          <cell r="I4228">
            <v>0.16916700000000001</v>
          </cell>
        </row>
        <row r="4229">
          <cell r="I4229">
            <v>0.169207</v>
          </cell>
        </row>
        <row r="4230">
          <cell r="I4230">
            <v>0.16924700000000001</v>
          </cell>
        </row>
        <row r="4231">
          <cell r="I4231">
            <v>0.16928699999999999</v>
          </cell>
        </row>
        <row r="4232">
          <cell r="I4232">
            <v>0.16932700000000001</v>
          </cell>
        </row>
        <row r="4233">
          <cell r="I4233">
            <v>0.16936699999999999</v>
          </cell>
        </row>
        <row r="4234">
          <cell r="I4234">
            <v>0.169407</v>
          </cell>
        </row>
        <row r="4235">
          <cell r="I4235">
            <v>0.16944699999999999</v>
          </cell>
        </row>
        <row r="4236">
          <cell r="I4236">
            <v>0.169487</v>
          </cell>
        </row>
        <row r="4237">
          <cell r="I4237">
            <v>0.16952700000000001</v>
          </cell>
        </row>
        <row r="4238">
          <cell r="I4238">
            <v>0.169567</v>
          </cell>
        </row>
        <row r="4239">
          <cell r="I4239">
            <v>0.16960700000000001</v>
          </cell>
        </row>
        <row r="4240">
          <cell r="I4240">
            <v>0.16964699999999999</v>
          </cell>
        </row>
        <row r="4241">
          <cell r="I4241">
            <v>0.169687</v>
          </cell>
        </row>
        <row r="4242">
          <cell r="I4242">
            <v>0.16972699999999999</v>
          </cell>
        </row>
        <row r="4243">
          <cell r="I4243">
            <v>0.169767</v>
          </cell>
        </row>
        <row r="4244">
          <cell r="I4244">
            <v>0.16980700000000001</v>
          </cell>
        </row>
        <row r="4245">
          <cell r="I4245">
            <v>0.169847</v>
          </cell>
        </row>
        <row r="4246">
          <cell r="I4246">
            <v>0.16988700000000001</v>
          </cell>
        </row>
        <row r="4247">
          <cell r="I4247">
            <v>0.16992699999999999</v>
          </cell>
        </row>
        <row r="4248">
          <cell r="I4248">
            <v>0.16996700000000001</v>
          </cell>
        </row>
        <row r="4249">
          <cell r="I4249">
            <v>0.17000699999999999</v>
          </cell>
        </row>
        <row r="4250">
          <cell r="I4250">
            <v>0.170047</v>
          </cell>
        </row>
        <row r="4251">
          <cell r="I4251">
            <v>0.17008699999999999</v>
          </cell>
        </row>
        <row r="4252">
          <cell r="I4252">
            <v>0.170127</v>
          </cell>
        </row>
        <row r="4253">
          <cell r="I4253">
            <v>0.17016700000000001</v>
          </cell>
        </row>
        <row r="4254">
          <cell r="I4254">
            <v>0.170207</v>
          </cell>
        </row>
        <row r="4255">
          <cell r="I4255">
            <v>0.17024700000000001</v>
          </cell>
        </row>
        <row r="4256">
          <cell r="I4256">
            <v>0.17028699999999999</v>
          </cell>
        </row>
        <row r="4257">
          <cell r="I4257">
            <v>0.17032700000000001</v>
          </cell>
        </row>
        <row r="4258">
          <cell r="I4258">
            <v>0.17036699999999999</v>
          </cell>
        </row>
        <row r="4259">
          <cell r="I4259">
            <v>0.170407</v>
          </cell>
        </row>
        <row r="4260">
          <cell r="I4260">
            <v>0.17044699999999999</v>
          </cell>
        </row>
        <row r="4261">
          <cell r="I4261">
            <v>0.170487</v>
          </cell>
        </row>
        <row r="4262">
          <cell r="I4262">
            <v>0.17052700000000001</v>
          </cell>
        </row>
        <row r="4263">
          <cell r="I4263">
            <v>0.170567</v>
          </cell>
        </row>
        <row r="4264">
          <cell r="I4264">
            <v>0.17060700000000001</v>
          </cell>
        </row>
        <row r="4265">
          <cell r="I4265">
            <v>0.17064699999999999</v>
          </cell>
        </row>
        <row r="4266">
          <cell r="I4266">
            <v>0.17068700000000001</v>
          </cell>
        </row>
        <row r="4267">
          <cell r="I4267">
            <v>0.17072699999999999</v>
          </cell>
        </row>
        <row r="4268">
          <cell r="I4268">
            <v>0.170767</v>
          </cell>
        </row>
        <row r="4269">
          <cell r="I4269">
            <v>0.17080699999999999</v>
          </cell>
        </row>
        <row r="4270">
          <cell r="I4270">
            <v>0.170847</v>
          </cell>
        </row>
        <row r="4271">
          <cell r="I4271">
            <v>0.17088700000000001</v>
          </cell>
        </row>
        <row r="4272">
          <cell r="I4272">
            <v>0.170927</v>
          </cell>
        </row>
        <row r="4273">
          <cell r="I4273">
            <v>0.17096700000000001</v>
          </cell>
        </row>
        <row r="4274">
          <cell r="I4274">
            <v>0.17100699999999999</v>
          </cell>
        </row>
        <row r="4275">
          <cell r="I4275">
            <v>0.171047</v>
          </cell>
        </row>
        <row r="4276">
          <cell r="I4276">
            <v>0.17108699999999999</v>
          </cell>
        </row>
        <row r="4277">
          <cell r="I4277">
            <v>0.171127</v>
          </cell>
        </row>
        <row r="4278">
          <cell r="I4278">
            <v>0.17116700000000001</v>
          </cell>
        </row>
        <row r="4279">
          <cell r="I4279">
            <v>0.171207</v>
          </cell>
        </row>
        <row r="4280">
          <cell r="I4280">
            <v>0.17124700000000001</v>
          </cell>
        </row>
        <row r="4281">
          <cell r="I4281">
            <v>0.17128699999999999</v>
          </cell>
        </row>
        <row r="4282">
          <cell r="I4282">
            <v>0.17132700000000001</v>
          </cell>
        </row>
        <row r="4283">
          <cell r="I4283">
            <v>0.17136699999999999</v>
          </cell>
        </row>
        <row r="4284">
          <cell r="I4284">
            <v>0.171407</v>
          </cell>
        </row>
        <row r="4285">
          <cell r="I4285">
            <v>0.17144699999999999</v>
          </cell>
        </row>
        <row r="4286">
          <cell r="I4286">
            <v>0.171487</v>
          </cell>
        </row>
        <row r="4287">
          <cell r="I4287">
            <v>0.17152700000000001</v>
          </cell>
        </row>
        <row r="4288">
          <cell r="I4288">
            <v>0.171567</v>
          </cell>
        </row>
        <row r="4289">
          <cell r="I4289">
            <v>0.17160700000000001</v>
          </cell>
        </row>
        <row r="4290">
          <cell r="I4290">
            <v>0.17164699999999999</v>
          </cell>
        </row>
        <row r="4291">
          <cell r="I4291">
            <v>0.17168700000000001</v>
          </cell>
        </row>
        <row r="4292">
          <cell r="I4292">
            <v>0.17172699999999999</v>
          </cell>
        </row>
        <row r="4293">
          <cell r="I4293">
            <v>0.171767</v>
          </cell>
        </row>
        <row r="4294">
          <cell r="I4294">
            <v>0.17180699999999999</v>
          </cell>
        </row>
        <row r="4295">
          <cell r="I4295">
            <v>0.171847</v>
          </cell>
        </row>
        <row r="4296">
          <cell r="I4296">
            <v>0.17188700000000001</v>
          </cell>
        </row>
        <row r="4297">
          <cell r="I4297">
            <v>0.171927</v>
          </cell>
        </row>
        <row r="4298">
          <cell r="I4298">
            <v>0.17196700000000001</v>
          </cell>
        </row>
        <row r="4299">
          <cell r="I4299">
            <v>0.17200699999999999</v>
          </cell>
        </row>
        <row r="4300">
          <cell r="I4300">
            <v>0.17204700000000001</v>
          </cell>
        </row>
        <row r="4301">
          <cell r="I4301">
            <v>0.17208699999999999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V36"/>
  <sheetViews>
    <sheetView topLeftCell="AA1" zoomScale="80" zoomScaleNormal="80" workbookViewId="0">
      <selection activeCell="AH7" sqref="AH7"/>
    </sheetView>
  </sheetViews>
  <sheetFormatPr defaultRowHeight="15" x14ac:dyDescent="0.25"/>
  <cols>
    <col min="1" max="1" width="9.140625" style="1"/>
    <col min="2" max="2" width="8.140625" style="1" customWidth="1"/>
    <col min="3" max="7" width="9.140625" style="1" customWidth="1"/>
    <col min="8" max="8" width="10.140625" style="1" customWidth="1"/>
    <col min="9" max="9" width="9.140625" style="1" customWidth="1"/>
    <col min="10" max="13" width="9.140625" style="1"/>
    <col min="14" max="14" width="5.5703125" style="1" bestFit="1" customWidth="1"/>
    <col min="15" max="15" width="12.7109375" style="1" customWidth="1"/>
    <col min="16" max="16" width="5.5703125" style="1" bestFit="1" customWidth="1"/>
    <col min="17" max="17" width="7.5703125" style="1" customWidth="1"/>
    <col min="18" max="18" width="5.5703125" style="1" customWidth="1"/>
    <col min="19" max="19" width="12.7109375" style="1" customWidth="1"/>
    <col min="20" max="20" width="5.5703125" style="1" customWidth="1"/>
    <col min="21" max="21" width="7.5703125" style="1" customWidth="1"/>
    <col min="22" max="22" width="5.5703125" style="1" bestFit="1" customWidth="1"/>
    <col min="23" max="23" width="12.7109375" style="1" customWidth="1"/>
    <col min="24" max="24" width="5.5703125" style="1" bestFit="1" customWidth="1"/>
    <col min="25" max="25" width="8.7109375" style="1" customWidth="1"/>
    <col min="26" max="26" width="5" style="1" bestFit="1" customWidth="1"/>
    <col min="27" max="27" width="8" style="1" customWidth="1"/>
    <col min="28" max="28" width="9.5703125" style="1" customWidth="1"/>
    <col min="29" max="29" width="11.28515625" style="1" customWidth="1"/>
    <col min="30" max="33" width="10.42578125" style="1" bestFit="1" customWidth="1"/>
    <col min="34" max="35" width="10.42578125" style="1" customWidth="1"/>
    <col min="36" max="36" width="10.28515625" style="1" bestFit="1" customWidth="1"/>
    <col min="37" max="37" width="13.140625" style="1" bestFit="1" customWidth="1"/>
    <col min="38" max="38" width="10.5703125" style="1" bestFit="1" customWidth="1"/>
    <col min="39" max="39" width="8.5703125" style="1" bestFit="1" customWidth="1"/>
    <col min="40" max="40" width="10.28515625" style="1" bestFit="1" customWidth="1"/>
    <col min="41" max="41" width="7.140625" style="1" bestFit="1" customWidth="1"/>
    <col min="42" max="42" width="11.85546875" style="1" bestFit="1" customWidth="1"/>
    <col min="43" max="43" width="10.5703125" style="1" bestFit="1" customWidth="1"/>
    <col min="44" max="44" width="9.28515625" style="1" bestFit="1" customWidth="1"/>
    <col min="45" max="45" width="10.28515625" style="1" bestFit="1" customWidth="1"/>
    <col min="46" max="46" width="6.28515625" style="1" customWidth="1"/>
    <col min="47" max="47" width="12.42578125" style="1" bestFit="1" customWidth="1"/>
    <col min="48" max="16384" width="9.140625" style="1"/>
  </cols>
  <sheetData>
    <row r="1" spans="2:48" ht="15.75" thickBot="1" x14ac:dyDescent="0.3"/>
    <row r="2" spans="2:48" ht="1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647" t="s">
        <v>4</v>
      </c>
      <c r="O2" s="647"/>
      <c r="P2" s="647"/>
      <c r="Q2" s="647"/>
      <c r="R2" s="647"/>
      <c r="S2" s="647"/>
      <c r="T2" s="647"/>
      <c r="U2" s="647"/>
      <c r="V2" s="647"/>
      <c r="W2" s="647"/>
      <c r="X2" s="647"/>
      <c r="Y2" s="4"/>
      <c r="AA2" s="606" t="s">
        <v>27</v>
      </c>
      <c r="AB2" s="607"/>
      <c r="AC2" s="607"/>
      <c r="AD2" s="607"/>
      <c r="AE2" s="607"/>
      <c r="AF2" s="607"/>
      <c r="AG2" s="607"/>
      <c r="AH2" s="607"/>
      <c r="AI2" s="607"/>
      <c r="AJ2" s="607"/>
      <c r="AK2" s="607"/>
      <c r="AL2" s="607"/>
      <c r="AM2" s="608"/>
    </row>
    <row r="3" spans="2:48" ht="15" customHeight="1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48"/>
      <c r="O3" s="648"/>
      <c r="P3" s="648"/>
      <c r="Q3" s="648"/>
      <c r="R3" s="648"/>
      <c r="S3" s="648"/>
      <c r="T3" s="648"/>
      <c r="U3" s="648"/>
      <c r="V3" s="648"/>
      <c r="W3" s="648"/>
      <c r="X3" s="648"/>
      <c r="Y3" s="7"/>
      <c r="AA3" s="609"/>
      <c r="AB3" s="610"/>
      <c r="AC3" s="610"/>
      <c r="AD3" s="610"/>
      <c r="AE3" s="610"/>
      <c r="AF3" s="610"/>
      <c r="AG3" s="610"/>
      <c r="AH3" s="610"/>
      <c r="AI3" s="610"/>
      <c r="AJ3" s="610"/>
      <c r="AK3" s="610"/>
      <c r="AL3" s="610"/>
      <c r="AM3" s="611"/>
    </row>
    <row r="4" spans="2:48" ht="15.7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>
        <v>1116</v>
      </c>
      <c r="O4" s="15">
        <v>5116</v>
      </c>
      <c r="P4" s="14">
        <v>1216</v>
      </c>
      <c r="Q4" s="15">
        <v>5216</v>
      </c>
      <c r="R4" s="14">
        <v>1316</v>
      </c>
      <c r="S4" s="15">
        <v>5316</v>
      </c>
      <c r="T4" s="14">
        <v>1416</v>
      </c>
      <c r="U4" s="15">
        <v>5416</v>
      </c>
      <c r="V4" s="14">
        <v>1516</v>
      </c>
      <c r="W4" s="15">
        <v>5516</v>
      </c>
      <c r="X4" s="14">
        <v>1616</v>
      </c>
      <c r="Y4" s="7"/>
      <c r="AA4" s="630" t="s">
        <v>0</v>
      </c>
      <c r="AB4" s="625" t="s">
        <v>2</v>
      </c>
      <c r="AC4" s="625" t="s">
        <v>3</v>
      </c>
      <c r="AD4" s="629" t="s">
        <v>6</v>
      </c>
      <c r="AE4" s="629"/>
      <c r="AF4" s="629"/>
      <c r="AG4" s="629"/>
      <c r="AH4" s="629"/>
      <c r="AI4" s="629"/>
      <c r="AJ4" s="629"/>
      <c r="AK4" s="632"/>
      <c r="AL4" s="625" t="s">
        <v>20</v>
      </c>
      <c r="AM4" s="627" t="s">
        <v>21</v>
      </c>
    </row>
    <row r="5" spans="2:48" ht="15" customHeight="1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96">
        <v>7116</v>
      </c>
      <c r="O5" s="598"/>
      <c r="P5" s="596">
        <v>7216</v>
      </c>
      <c r="Q5" s="598"/>
      <c r="R5" s="596">
        <v>7316</v>
      </c>
      <c r="S5" s="598"/>
      <c r="T5" s="596">
        <v>7416</v>
      </c>
      <c r="U5" s="598"/>
      <c r="V5" s="596">
        <v>7516</v>
      </c>
      <c r="W5" s="598"/>
      <c r="X5" s="596">
        <v>7616</v>
      </c>
      <c r="Y5" s="7"/>
      <c r="AA5" s="631"/>
      <c r="AB5" s="626"/>
      <c r="AC5" s="626"/>
      <c r="AD5" s="352" t="s">
        <v>399</v>
      </c>
      <c r="AE5" s="352" t="s">
        <v>400</v>
      </c>
      <c r="AF5" s="352" t="s">
        <v>401</v>
      </c>
      <c r="AG5" s="352" t="s">
        <v>402</v>
      </c>
      <c r="AH5" s="352" t="s">
        <v>403</v>
      </c>
      <c r="AI5" s="352" t="s">
        <v>404</v>
      </c>
      <c r="AJ5" s="352" t="s">
        <v>5</v>
      </c>
      <c r="AK5" s="632"/>
      <c r="AL5" s="626"/>
      <c r="AM5" s="628"/>
    </row>
    <row r="6" spans="2:48" ht="18" customHeight="1" thickBot="1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97"/>
      <c r="O6" s="599"/>
      <c r="P6" s="597"/>
      <c r="Q6" s="599"/>
      <c r="R6" s="597"/>
      <c r="S6" s="599"/>
      <c r="T6" s="597"/>
      <c r="U6" s="599"/>
      <c r="V6" s="597"/>
      <c r="W6" s="599"/>
      <c r="X6" s="597"/>
      <c r="Y6" s="7"/>
      <c r="AA6" s="375">
        <v>6</v>
      </c>
      <c r="AB6" s="385">
        <v>17.75</v>
      </c>
      <c r="AC6" s="369">
        <f t="shared" ref="AC6:AC8" si="0">AB6-AB7</f>
        <v>3</v>
      </c>
      <c r="AD6" s="369">
        <v>6.3072999999999997</v>
      </c>
      <c r="AE6" s="369">
        <v>12.615</v>
      </c>
      <c r="AF6" s="369">
        <v>12.615</v>
      </c>
      <c r="AG6" s="369">
        <v>12.615</v>
      </c>
      <c r="AH6" s="369">
        <v>12.615</v>
      </c>
      <c r="AI6" s="369">
        <v>6.3072999999999997</v>
      </c>
      <c r="AJ6" s="386">
        <f t="shared" ref="AJ6:AJ8" si="1">AG6+AF6+AE6+AD6+AH6+AI6</f>
        <v>63.074599999999997</v>
      </c>
      <c r="AK6" s="632"/>
      <c r="AL6" s="383">
        <v>5</v>
      </c>
      <c r="AM6" s="11">
        <v>4.5</v>
      </c>
    </row>
    <row r="7" spans="2:48" ht="18" customHeight="1" thickBot="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>
        <v>1115</v>
      </c>
      <c r="O7" s="15">
        <v>5115</v>
      </c>
      <c r="P7" s="14">
        <v>1215</v>
      </c>
      <c r="Q7" s="15">
        <v>5215</v>
      </c>
      <c r="R7" s="14">
        <v>1315</v>
      </c>
      <c r="S7" s="15">
        <v>5315</v>
      </c>
      <c r="T7" s="14">
        <v>1415</v>
      </c>
      <c r="U7" s="15">
        <v>5415</v>
      </c>
      <c r="V7" s="14">
        <v>1515</v>
      </c>
      <c r="W7" s="15">
        <v>5515</v>
      </c>
      <c r="X7" s="14">
        <v>1615</v>
      </c>
      <c r="Y7" s="7"/>
      <c r="AA7" s="375">
        <v>5</v>
      </c>
      <c r="AB7" s="385">
        <v>14.75</v>
      </c>
      <c r="AC7" s="369">
        <f t="shared" si="0"/>
        <v>3</v>
      </c>
      <c r="AD7" s="369">
        <v>6.7278000000000002</v>
      </c>
      <c r="AE7" s="369">
        <v>13.4557</v>
      </c>
      <c r="AF7" s="369">
        <v>13.4557</v>
      </c>
      <c r="AG7" s="369">
        <v>13.4557</v>
      </c>
      <c r="AH7" s="369">
        <v>13.4557</v>
      </c>
      <c r="AI7" s="369">
        <v>6.7278000000000002</v>
      </c>
      <c r="AJ7" s="386">
        <f t="shared" si="1"/>
        <v>67.278400000000005</v>
      </c>
      <c r="AK7" s="632"/>
      <c r="AL7" s="382">
        <v>4</v>
      </c>
      <c r="AM7" s="11">
        <v>2</v>
      </c>
    </row>
    <row r="8" spans="2:48" ht="15" customHeigh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96">
        <v>7115</v>
      </c>
      <c r="O8" s="598"/>
      <c r="P8" s="596">
        <v>7215</v>
      </c>
      <c r="Q8" s="598"/>
      <c r="R8" s="596">
        <v>7315</v>
      </c>
      <c r="S8" s="598"/>
      <c r="T8" s="596">
        <v>7415</v>
      </c>
      <c r="U8" s="598"/>
      <c r="V8" s="596">
        <v>7515</v>
      </c>
      <c r="W8" s="598"/>
      <c r="X8" s="596">
        <v>7615</v>
      </c>
      <c r="Y8" s="7"/>
      <c r="AA8" s="375">
        <v>4</v>
      </c>
      <c r="AB8" s="385">
        <v>11.75</v>
      </c>
      <c r="AC8" s="369">
        <f t="shared" si="0"/>
        <v>3</v>
      </c>
      <c r="AD8" s="369">
        <v>6.7278000000000002</v>
      </c>
      <c r="AE8" s="369">
        <v>13.4557</v>
      </c>
      <c r="AF8" s="369">
        <v>13.4557</v>
      </c>
      <c r="AG8" s="369">
        <v>13.4557</v>
      </c>
      <c r="AH8" s="369">
        <v>13.4557</v>
      </c>
      <c r="AI8" s="369">
        <v>6.7278000000000002</v>
      </c>
      <c r="AJ8" s="386">
        <f t="shared" si="1"/>
        <v>67.278400000000005</v>
      </c>
      <c r="AK8" s="632"/>
      <c r="AL8" s="382">
        <v>3</v>
      </c>
      <c r="AM8" s="11">
        <v>4.5</v>
      </c>
    </row>
    <row r="9" spans="2:48" ht="18" customHeight="1" thickBot="1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97"/>
      <c r="O9" s="599"/>
      <c r="P9" s="597"/>
      <c r="Q9" s="599"/>
      <c r="R9" s="597"/>
      <c r="S9" s="599"/>
      <c r="T9" s="597"/>
      <c r="U9" s="599"/>
      <c r="V9" s="597"/>
      <c r="W9" s="599"/>
      <c r="X9" s="597"/>
      <c r="Y9" s="7"/>
      <c r="AA9" s="375">
        <v>3</v>
      </c>
      <c r="AB9" s="385">
        <v>8.75</v>
      </c>
      <c r="AC9" s="369">
        <f>AB9-AB10</f>
        <v>3</v>
      </c>
      <c r="AD9" s="369">
        <v>6.7278000000000002</v>
      </c>
      <c r="AE9" s="369">
        <v>13.4557</v>
      </c>
      <c r="AF9" s="369">
        <v>13.4557</v>
      </c>
      <c r="AG9" s="369">
        <v>13.4557</v>
      </c>
      <c r="AH9" s="369">
        <v>13.4557</v>
      </c>
      <c r="AI9" s="369">
        <v>6.7278000000000002</v>
      </c>
      <c r="AJ9" s="386">
        <f>AG9+AF9+AE9+AD9+AH9+AI9</f>
        <v>67.278400000000005</v>
      </c>
      <c r="AK9" s="632"/>
      <c r="AL9" s="382">
        <v>2</v>
      </c>
      <c r="AM9" s="11">
        <v>2</v>
      </c>
    </row>
    <row r="10" spans="2:48" ht="18" customHeight="1" thickBo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>
        <v>1114</v>
      </c>
      <c r="O10" s="15">
        <v>5114</v>
      </c>
      <c r="P10" s="14">
        <v>1214</v>
      </c>
      <c r="Q10" s="15">
        <v>5214</v>
      </c>
      <c r="R10" s="14">
        <v>1314</v>
      </c>
      <c r="S10" s="15">
        <v>5314</v>
      </c>
      <c r="T10" s="14">
        <v>1414</v>
      </c>
      <c r="U10" s="15">
        <v>5414</v>
      </c>
      <c r="V10" s="14">
        <v>1514</v>
      </c>
      <c r="W10" s="15">
        <v>5514</v>
      </c>
      <c r="X10" s="14">
        <v>1614</v>
      </c>
      <c r="Y10" s="7"/>
      <c r="AA10" s="375">
        <v>2</v>
      </c>
      <c r="AB10" s="385">
        <v>5.75</v>
      </c>
      <c r="AC10" s="369">
        <f>AB10-AB11</f>
        <v>3</v>
      </c>
      <c r="AD10" s="369">
        <v>6.7278000000000002</v>
      </c>
      <c r="AE10" s="369">
        <v>13.4557</v>
      </c>
      <c r="AF10" s="369">
        <v>13.4557</v>
      </c>
      <c r="AG10" s="369">
        <v>13.4557</v>
      </c>
      <c r="AH10" s="369">
        <v>13.4557</v>
      </c>
      <c r="AI10" s="369">
        <v>6.7278000000000002</v>
      </c>
      <c r="AJ10" s="386">
        <f t="shared" ref="AJ10:AJ12" si="2">AG10+AF10+AE10+AD10+AH10+AI10</f>
        <v>67.278400000000005</v>
      </c>
      <c r="AK10" s="632"/>
      <c r="AL10" s="362">
        <v>1</v>
      </c>
      <c r="AM10" s="398">
        <v>4.5</v>
      </c>
    </row>
    <row r="11" spans="2:48" ht="18" customHeight="1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96">
        <v>7114</v>
      </c>
      <c r="O11" s="598"/>
      <c r="P11" s="596">
        <v>7214</v>
      </c>
      <c r="Q11" s="598"/>
      <c r="R11" s="596">
        <v>7314</v>
      </c>
      <c r="S11" s="598"/>
      <c r="T11" s="596">
        <v>7414</v>
      </c>
      <c r="U11" s="598"/>
      <c r="V11" s="596">
        <v>7514</v>
      </c>
      <c r="W11" s="598"/>
      <c r="X11" s="596">
        <v>7614</v>
      </c>
      <c r="Y11" s="7"/>
      <c r="AA11" s="375">
        <v>1</v>
      </c>
      <c r="AB11" s="385">
        <v>2.75</v>
      </c>
      <c r="AC11" s="369">
        <f>AB11-AB12</f>
        <v>2.75</v>
      </c>
      <c r="AD11" s="369">
        <v>6.7278000000000002</v>
      </c>
      <c r="AE11" s="369">
        <v>13.4557</v>
      </c>
      <c r="AF11" s="369">
        <v>13.4557</v>
      </c>
      <c r="AG11" s="369">
        <v>13.4557</v>
      </c>
      <c r="AH11" s="369">
        <v>13.4557</v>
      </c>
      <c r="AI11" s="369">
        <v>6.7278000000000002</v>
      </c>
      <c r="AJ11" s="386">
        <f t="shared" si="2"/>
        <v>67.278400000000005</v>
      </c>
      <c r="AK11" s="642"/>
      <c r="AL11" s="632"/>
      <c r="AM11" s="643"/>
    </row>
    <row r="12" spans="2:48" ht="15" customHeight="1" thickBot="1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597"/>
      <c r="O12" s="599"/>
      <c r="P12" s="597"/>
      <c r="Q12" s="599"/>
      <c r="R12" s="597"/>
      <c r="S12" s="599"/>
      <c r="T12" s="597"/>
      <c r="U12" s="599"/>
      <c r="V12" s="597"/>
      <c r="W12" s="599"/>
      <c r="X12" s="597"/>
      <c r="Y12" s="7"/>
      <c r="AA12" s="376" t="s">
        <v>1</v>
      </c>
      <c r="AB12" s="52">
        <v>0</v>
      </c>
      <c r="AC12" s="370">
        <f>AB12-0</f>
        <v>0</v>
      </c>
      <c r="AD12" s="370">
        <v>0</v>
      </c>
      <c r="AE12" s="370">
        <v>0</v>
      </c>
      <c r="AF12" s="370">
        <v>0</v>
      </c>
      <c r="AG12" s="370">
        <v>0</v>
      </c>
      <c r="AH12" s="370">
        <v>0</v>
      </c>
      <c r="AI12" s="370">
        <v>0</v>
      </c>
      <c r="AJ12" s="161">
        <f t="shared" si="2"/>
        <v>0</v>
      </c>
      <c r="AK12" s="644"/>
      <c r="AL12" s="645"/>
      <c r="AM12" s="646"/>
    </row>
    <row r="13" spans="2:4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>
        <v>1113</v>
      </c>
      <c r="O13" s="15">
        <v>5113</v>
      </c>
      <c r="P13" s="14">
        <v>1213</v>
      </c>
      <c r="Q13" s="15">
        <v>5213</v>
      </c>
      <c r="R13" s="14">
        <v>1313</v>
      </c>
      <c r="S13" s="15">
        <v>5313</v>
      </c>
      <c r="T13" s="14">
        <v>1413</v>
      </c>
      <c r="U13" s="15">
        <v>5413</v>
      </c>
      <c r="V13" s="14">
        <v>1513</v>
      </c>
      <c r="W13" s="15">
        <v>5513</v>
      </c>
      <c r="X13" s="14">
        <v>1613</v>
      </c>
      <c r="Y13" s="7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</row>
    <row r="14" spans="2:48" ht="18" customHeight="1" thickBot="1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96">
        <v>7113</v>
      </c>
      <c r="O14" s="598"/>
      <c r="P14" s="596">
        <v>7213</v>
      </c>
      <c r="Q14" s="598"/>
      <c r="R14" s="596">
        <v>7313</v>
      </c>
      <c r="S14" s="598"/>
      <c r="T14" s="596">
        <v>7413</v>
      </c>
      <c r="U14" s="598"/>
      <c r="V14" s="596">
        <v>7513</v>
      </c>
      <c r="W14" s="598"/>
      <c r="X14" s="596">
        <v>7613</v>
      </c>
      <c r="Y14" s="7"/>
    </row>
    <row r="15" spans="2:48" ht="15.75" customHeight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597"/>
      <c r="O15" s="599"/>
      <c r="P15" s="597"/>
      <c r="Q15" s="599"/>
      <c r="R15" s="597"/>
      <c r="S15" s="599"/>
      <c r="T15" s="597"/>
      <c r="U15" s="599"/>
      <c r="V15" s="597"/>
      <c r="W15" s="599"/>
      <c r="X15" s="597"/>
      <c r="Y15" s="7"/>
      <c r="AA15" s="641" t="s">
        <v>7</v>
      </c>
      <c r="AB15" s="641"/>
      <c r="AC15" s="641"/>
      <c r="AD15" s="641"/>
      <c r="AE15" s="641"/>
      <c r="AF15" s="641"/>
      <c r="AG15" s="641"/>
      <c r="AH15" s="641"/>
      <c r="AI15" s="641"/>
      <c r="AJ15" s="641"/>
      <c r="AK15" s="641"/>
      <c r="AL15" s="641"/>
      <c r="AM15" s="641"/>
      <c r="AN15" s="641"/>
      <c r="AO15" s="641"/>
      <c r="AQ15" s="600" t="s">
        <v>200</v>
      </c>
      <c r="AR15" s="601"/>
      <c r="AS15" s="601"/>
      <c r="AT15" s="601"/>
      <c r="AU15" s="601"/>
      <c r="AV15" s="602"/>
    </row>
    <row r="16" spans="2:48" ht="18" customHeight="1" thickBot="1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>
        <v>1112</v>
      </c>
      <c r="O16" s="15">
        <v>5112</v>
      </c>
      <c r="P16" s="14">
        <v>1212</v>
      </c>
      <c r="Q16" s="15">
        <v>5212</v>
      </c>
      <c r="R16" s="14">
        <v>1312</v>
      </c>
      <c r="S16" s="15">
        <v>5312</v>
      </c>
      <c r="T16" s="14">
        <v>1412</v>
      </c>
      <c r="U16" s="15">
        <v>5412</v>
      </c>
      <c r="V16" s="14">
        <v>1512</v>
      </c>
      <c r="W16" s="15">
        <v>5512</v>
      </c>
      <c r="X16" s="14">
        <v>1612</v>
      </c>
      <c r="Y16" s="7"/>
      <c r="AA16" s="641"/>
      <c r="AB16" s="641"/>
      <c r="AC16" s="641"/>
      <c r="AD16" s="641"/>
      <c r="AE16" s="641"/>
      <c r="AF16" s="641"/>
      <c r="AG16" s="641"/>
      <c r="AH16" s="641"/>
      <c r="AI16" s="641"/>
      <c r="AJ16" s="641"/>
      <c r="AK16" s="641"/>
      <c r="AL16" s="641"/>
      <c r="AM16" s="641"/>
      <c r="AN16" s="641"/>
      <c r="AO16" s="641"/>
      <c r="AQ16" s="603"/>
      <c r="AR16" s="604"/>
      <c r="AS16" s="604"/>
      <c r="AT16" s="604"/>
      <c r="AU16" s="604"/>
      <c r="AV16" s="605"/>
    </row>
    <row r="17" spans="2:48" ht="18" customHeight="1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96">
        <v>7112</v>
      </c>
      <c r="O17" s="598"/>
      <c r="P17" s="596">
        <v>7212</v>
      </c>
      <c r="Q17" s="598"/>
      <c r="R17" s="596">
        <v>7312</v>
      </c>
      <c r="S17" s="598"/>
      <c r="T17" s="596">
        <v>7412</v>
      </c>
      <c r="U17" s="598"/>
      <c r="V17" s="596">
        <v>7512</v>
      </c>
      <c r="W17" s="598"/>
      <c r="X17" s="596">
        <v>7612</v>
      </c>
      <c r="Y17" s="7"/>
      <c r="AA17" s="640" t="s">
        <v>8</v>
      </c>
      <c r="AB17" s="640"/>
      <c r="AC17" s="640"/>
      <c r="AD17" s="640"/>
      <c r="AE17" s="640"/>
      <c r="AF17" s="640"/>
      <c r="AG17" s="640"/>
      <c r="AH17" s="640"/>
      <c r="AI17" s="640"/>
      <c r="AJ17" s="640"/>
      <c r="AK17" s="640"/>
      <c r="AL17" s="640"/>
      <c r="AM17" s="640"/>
      <c r="AN17" s="640"/>
      <c r="AO17" s="640"/>
      <c r="AQ17" s="618" t="s">
        <v>133</v>
      </c>
      <c r="AR17" s="619"/>
      <c r="AS17" s="619"/>
      <c r="AT17" s="619"/>
      <c r="AU17" s="619"/>
      <c r="AV17" s="620"/>
    </row>
    <row r="18" spans="2:48" ht="15.75" thickBot="1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597"/>
      <c r="O18" s="599"/>
      <c r="P18" s="597"/>
      <c r="Q18" s="599"/>
      <c r="R18" s="597"/>
      <c r="S18" s="599"/>
      <c r="T18" s="597"/>
      <c r="U18" s="599"/>
      <c r="V18" s="597"/>
      <c r="W18" s="599"/>
      <c r="X18" s="597"/>
      <c r="Y18" s="7"/>
      <c r="AA18" s="636" t="s">
        <v>18</v>
      </c>
      <c r="AB18" s="637"/>
      <c r="AC18" s="624" t="s">
        <v>12</v>
      </c>
      <c r="AD18" s="624"/>
      <c r="AE18" s="624"/>
      <c r="AF18" s="624"/>
      <c r="AG18" s="624" t="s">
        <v>13</v>
      </c>
      <c r="AH18" s="624"/>
      <c r="AI18" s="624"/>
      <c r="AJ18" s="624"/>
      <c r="AK18" s="624"/>
      <c r="AL18" s="624" t="s">
        <v>29</v>
      </c>
      <c r="AM18" s="624"/>
      <c r="AN18" s="624" t="s">
        <v>32</v>
      </c>
      <c r="AO18" s="624"/>
      <c r="AQ18" s="16" t="s">
        <v>124</v>
      </c>
      <c r="AR18" s="17">
        <v>991</v>
      </c>
      <c r="AS18" s="8" t="s">
        <v>128</v>
      </c>
      <c r="AT18" s="17">
        <v>0.55000000000000004</v>
      </c>
      <c r="AU18" s="8" t="s">
        <v>132</v>
      </c>
      <c r="AV18" s="18">
        <v>80</v>
      </c>
    </row>
    <row r="19" spans="2:48" ht="18" customHeight="1" thickBot="1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>
        <v>1111</v>
      </c>
      <c r="O19" s="15">
        <v>5111</v>
      </c>
      <c r="P19" s="14">
        <v>1211</v>
      </c>
      <c r="Q19" s="15">
        <v>5211</v>
      </c>
      <c r="R19" s="14">
        <v>1311</v>
      </c>
      <c r="S19" s="15">
        <v>5311</v>
      </c>
      <c r="T19" s="14">
        <v>1411</v>
      </c>
      <c r="U19" s="15">
        <v>5411</v>
      </c>
      <c r="V19" s="14">
        <v>1511</v>
      </c>
      <c r="W19" s="15">
        <v>5511</v>
      </c>
      <c r="X19" s="14">
        <v>1611</v>
      </c>
      <c r="Y19" s="7"/>
      <c r="AA19" s="8" t="s">
        <v>353</v>
      </c>
      <c r="AB19" s="19">
        <v>500</v>
      </c>
      <c r="AC19" s="8" t="s">
        <v>16</v>
      </c>
      <c r="AD19" s="8" t="s">
        <v>14</v>
      </c>
      <c r="AE19" s="8" t="s">
        <v>19</v>
      </c>
      <c r="AF19" s="8" t="s">
        <v>15</v>
      </c>
      <c r="AG19" s="8" t="s">
        <v>16</v>
      </c>
      <c r="AH19" s="305"/>
      <c r="AI19" s="305"/>
      <c r="AJ19" s="8" t="s">
        <v>19</v>
      </c>
      <c r="AK19" s="8" t="s">
        <v>17</v>
      </c>
      <c r="AL19" s="8" t="s">
        <v>31</v>
      </c>
      <c r="AM19" s="19">
        <v>19.600000000000001</v>
      </c>
      <c r="AN19" s="8" t="s">
        <v>33</v>
      </c>
      <c r="AO19" s="19">
        <v>372</v>
      </c>
      <c r="AQ19" s="16" t="s">
        <v>125</v>
      </c>
      <c r="AR19" s="17">
        <v>1873</v>
      </c>
      <c r="AS19" s="8" t="s">
        <v>129</v>
      </c>
      <c r="AT19" s="17">
        <v>0.44</v>
      </c>
      <c r="AU19" s="8" t="s">
        <v>123</v>
      </c>
      <c r="AV19" s="20">
        <v>0</v>
      </c>
    </row>
    <row r="20" spans="2:48" ht="18" customHeight="1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596">
        <v>7111</v>
      </c>
      <c r="O20" s="598"/>
      <c r="P20" s="596">
        <v>7211</v>
      </c>
      <c r="Q20" s="598"/>
      <c r="R20" s="596">
        <v>7311</v>
      </c>
      <c r="S20" s="598"/>
      <c r="T20" s="596">
        <v>7411</v>
      </c>
      <c r="U20" s="598"/>
      <c r="V20" s="596">
        <v>7511</v>
      </c>
      <c r="W20" s="598"/>
      <c r="X20" s="596">
        <v>7611</v>
      </c>
      <c r="Y20" s="7"/>
      <c r="AA20" s="8" t="s">
        <v>9</v>
      </c>
      <c r="AB20" s="19">
        <v>350</v>
      </c>
      <c r="AC20" s="8" t="s">
        <v>10</v>
      </c>
      <c r="AD20" s="19">
        <v>4</v>
      </c>
      <c r="AE20" s="19">
        <v>16</v>
      </c>
      <c r="AF20" s="17">
        <f>AD20*PI()*(AE20*0.5)^2</f>
        <v>804.24771931898704</v>
      </c>
      <c r="AG20" s="8" t="s">
        <v>22</v>
      </c>
      <c r="AH20" s="305"/>
      <c r="AI20" s="305"/>
      <c r="AJ20" s="19">
        <v>6</v>
      </c>
      <c r="AK20" s="19">
        <v>100</v>
      </c>
      <c r="AL20" s="8" t="s">
        <v>34</v>
      </c>
      <c r="AM20" s="21">
        <f>(2*Fck)/(4700*SQRT(Fck))</f>
        <v>1.8839100954194602E-3</v>
      </c>
      <c r="AN20" s="8" t="s">
        <v>35</v>
      </c>
      <c r="AO20" s="21">
        <f>AO19/200000</f>
        <v>1.8600000000000001E-3</v>
      </c>
      <c r="AQ20" s="16" t="s">
        <v>126</v>
      </c>
      <c r="AR20" s="17">
        <v>1089</v>
      </c>
      <c r="AS20" s="8" t="s">
        <v>130</v>
      </c>
      <c r="AT20" s="17">
        <v>2.02</v>
      </c>
      <c r="AU20" s="8" t="s">
        <v>122</v>
      </c>
      <c r="AV20" s="20">
        <v>0.2</v>
      </c>
    </row>
    <row r="21" spans="2:48" ht="15.75" customHeight="1" thickBot="1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597"/>
      <c r="O21" s="599"/>
      <c r="P21" s="597"/>
      <c r="Q21" s="599"/>
      <c r="R21" s="597"/>
      <c r="S21" s="599"/>
      <c r="T21" s="597"/>
      <c r="U21" s="599"/>
      <c r="V21" s="597"/>
      <c r="W21" s="599"/>
      <c r="X21" s="597"/>
      <c r="Y21" s="7"/>
      <c r="AA21" s="8" t="s">
        <v>37</v>
      </c>
      <c r="AB21" s="19">
        <v>20</v>
      </c>
      <c r="AC21" s="8" t="s">
        <v>11</v>
      </c>
      <c r="AD21" s="19">
        <v>2</v>
      </c>
      <c r="AE21" s="19">
        <v>16</v>
      </c>
      <c r="AF21" s="17">
        <f>AD21*PI()*(AE21*0.5)^2</f>
        <v>402.12385965949352</v>
      </c>
      <c r="AG21" s="8"/>
      <c r="AH21" s="305"/>
      <c r="AI21" s="305"/>
      <c r="AJ21" s="19"/>
      <c r="AK21" s="19"/>
      <c r="AL21" s="8" t="s">
        <v>30</v>
      </c>
      <c r="AM21" s="19">
        <v>3.8E-3</v>
      </c>
      <c r="AN21" s="8" t="s">
        <v>36</v>
      </c>
      <c r="AO21" s="19"/>
      <c r="AQ21" s="16" t="s">
        <v>164</v>
      </c>
      <c r="AR21" s="17">
        <f>12680+460*'Structural Information'!AM24</f>
        <v>21696</v>
      </c>
      <c r="AS21" s="8" t="s">
        <v>131</v>
      </c>
      <c r="AT21" s="17">
        <v>1.8</v>
      </c>
      <c r="AU21" s="8" t="s">
        <v>127</v>
      </c>
      <c r="AV21" s="18">
        <v>6.87</v>
      </c>
    </row>
    <row r="22" spans="2:48" ht="18" customHeight="1" thickBot="1" x14ac:dyDescent="0.3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22"/>
      <c r="N22" s="23">
        <v>1110</v>
      </c>
      <c r="O22" s="24"/>
      <c r="P22" s="23">
        <v>1210</v>
      </c>
      <c r="Q22" s="312"/>
      <c r="R22" s="23">
        <v>1310</v>
      </c>
      <c r="S22" s="312"/>
      <c r="T22" s="23">
        <v>1410</v>
      </c>
      <c r="U22" s="24"/>
      <c r="V22" s="23">
        <v>1510</v>
      </c>
      <c r="W22" s="24"/>
      <c r="X22" s="23">
        <v>1610</v>
      </c>
      <c r="Y22" s="25"/>
      <c r="AA22" s="633" t="s">
        <v>23</v>
      </c>
      <c r="AB22" s="633"/>
      <c r="AC22" s="633"/>
      <c r="AD22" s="633"/>
      <c r="AE22" s="633"/>
      <c r="AF22" s="633"/>
      <c r="AG22" s="633"/>
      <c r="AH22" s="633"/>
      <c r="AI22" s="633"/>
      <c r="AJ22" s="633"/>
      <c r="AK22" s="633"/>
      <c r="AL22" s="633"/>
      <c r="AM22" s="633"/>
      <c r="AN22" s="633"/>
      <c r="AO22" s="633"/>
      <c r="AQ22" s="621"/>
      <c r="AR22" s="622"/>
      <c r="AS22" s="622"/>
      <c r="AT22" s="622"/>
      <c r="AU22" s="622"/>
      <c r="AV22" s="623"/>
    </row>
    <row r="23" spans="2:48" ht="18" customHeight="1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AA23" s="636" t="s">
        <v>18</v>
      </c>
      <c r="AB23" s="637"/>
      <c r="AC23" s="624" t="s">
        <v>12</v>
      </c>
      <c r="AD23" s="624"/>
      <c r="AE23" s="624"/>
      <c r="AF23" s="624"/>
      <c r="AG23" s="624" t="s">
        <v>13</v>
      </c>
      <c r="AH23" s="624"/>
      <c r="AI23" s="624"/>
      <c r="AJ23" s="624"/>
      <c r="AK23" s="624"/>
      <c r="AL23" s="624" t="s">
        <v>29</v>
      </c>
      <c r="AM23" s="624"/>
      <c r="AN23" s="624" t="s">
        <v>32</v>
      </c>
      <c r="AO23" s="624"/>
      <c r="AQ23" s="615" t="s">
        <v>134</v>
      </c>
      <c r="AR23" s="616"/>
      <c r="AS23" s="616"/>
      <c r="AT23" s="616"/>
      <c r="AU23" s="616"/>
      <c r="AV23" s="617"/>
    </row>
    <row r="24" spans="2:4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AA24" s="8" t="s">
        <v>353</v>
      </c>
      <c r="AB24" s="19">
        <v>250</v>
      </c>
      <c r="AC24" s="8" t="s">
        <v>16</v>
      </c>
      <c r="AD24" s="8" t="s">
        <v>14</v>
      </c>
      <c r="AE24" s="8" t="s">
        <v>19</v>
      </c>
      <c r="AF24" s="8" t="s">
        <v>15</v>
      </c>
      <c r="AG24" s="8" t="s">
        <v>16</v>
      </c>
      <c r="AH24" s="305"/>
      <c r="AI24" s="305"/>
      <c r="AJ24" s="8" t="s">
        <v>19</v>
      </c>
      <c r="AK24" s="8" t="s">
        <v>17</v>
      </c>
      <c r="AL24" s="8" t="s">
        <v>31</v>
      </c>
      <c r="AM24" s="19">
        <v>19.600000000000001</v>
      </c>
      <c r="AN24" s="8" t="s">
        <v>33</v>
      </c>
      <c r="AO24" s="19">
        <v>372</v>
      </c>
      <c r="AQ24" s="16" t="s">
        <v>124</v>
      </c>
      <c r="AR24" s="17">
        <v>991</v>
      </c>
      <c r="AS24" s="8" t="s">
        <v>128</v>
      </c>
      <c r="AT24" s="17">
        <v>0.31</v>
      </c>
      <c r="AU24" s="8" t="s">
        <v>132</v>
      </c>
      <c r="AV24" s="18">
        <v>240</v>
      </c>
    </row>
    <row r="25" spans="2:4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  <c r="AA25" s="8" t="s">
        <v>9</v>
      </c>
      <c r="AB25" s="19">
        <v>250</v>
      </c>
      <c r="AC25" s="8" t="s">
        <v>26</v>
      </c>
      <c r="AD25" s="19">
        <v>4</v>
      </c>
      <c r="AE25" s="19">
        <v>16</v>
      </c>
      <c r="AF25" s="17">
        <f>AD25*PI()*(AE25*0.5)^2</f>
        <v>804.24771931898704</v>
      </c>
      <c r="AG25" s="8" t="s">
        <v>22</v>
      </c>
      <c r="AH25" s="305"/>
      <c r="AI25" s="305"/>
      <c r="AJ25" s="19">
        <v>6</v>
      </c>
      <c r="AK25" s="19">
        <v>100</v>
      </c>
      <c r="AL25" s="8" t="s">
        <v>34</v>
      </c>
      <c r="AM25" s="21">
        <f>(2*Fck)/(4700*SQRT(Fck))</f>
        <v>1.8839100954194602E-3</v>
      </c>
      <c r="AN25" s="8" t="s">
        <v>35</v>
      </c>
      <c r="AO25" s="21">
        <f>AO24/200000</f>
        <v>1.8600000000000001E-3</v>
      </c>
      <c r="AQ25" s="16" t="s">
        <v>125</v>
      </c>
      <c r="AR25" s="17">
        <v>1873</v>
      </c>
      <c r="AS25" s="8" t="s">
        <v>129</v>
      </c>
      <c r="AT25" s="17">
        <v>0.25</v>
      </c>
      <c r="AU25" s="8" t="s">
        <v>123</v>
      </c>
      <c r="AV25" s="20">
        <v>0</v>
      </c>
    </row>
    <row r="26" spans="2:48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AA26" s="8" t="s">
        <v>37</v>
      </c>
      <c r="AB26" s="19">
        <v>20</v>
      </c>
      <c r="AC26" s="8"/>
      <c r="AD26" s="19"/>
      <c r="AE26" s="19"/>
      <c r="AF26" s="17">
        <f>AD26*PI()*(AE26*0.5)^2</f>
        <v>0</v>
      </c>
      <c r="AG26" s="8"/>
      <c r="AH26" s="305"/>
      <c r="AI26" s="305"/>
      <c r="AJ26" s="19"/>
      <c r="AK26" s="19"/>
      <c r="AL26" s="8" t="s">
        <v>30</v>
      </c>
      <c r="AM26" s="19">
        <v>3.8E-3</v>
      </c>
      <c r="AN26" s="8" t="s">
        <v>36</v>
      </c>
      <c r="AO26" s="19"/>
      <c r="AQ26" s="16" t="s">
        <v>126</v>
      </c>
      <c r="AR26" s="17">
        <v>1089</v>
      </c>
      <c r="AS26" s="8" t="s">
        <v>130</v>
      </c>
      <c r="AT26" s="17">
        <v>1.5</v>
      </c>
      <c r="AU26" s="8" t="s">
        <v>122</v>
      </c>
      <c r="AV26" s="20">
        <v>0.2</v>
      </c>
    </row>
    <row r="27" spans="2:48" ht="15.75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  <c r="AA27" s="634" t="s">
        <v>24</v>
      </c>
      <c r="AB27" s="634"/>
      <c r="AC27" s="634"/>
      <c r="AD27" s="634"/>
      <c r="AE27" s="634"/>
      <c r="AF27" s="634"/>
      <c r="AG27" s="634"/>
      <c r="AH27" s="634"/>
      <c r="AI27" s="634"/>
      <c r="AJ27" s="634"/>
      <c r="AK27" s="634"/>
      <c r="AL27" s="634"/>
      <c r="AM27" s="634"/>
      <c r="AN27" s="634"/>
      <c r="AO27" s="634"/>
      <c r="AQ27" s="16" t="s">
        <v>164</v>
      </c>
      <c r="AR27" s="17">
        <f>12680+460*'Structural Information'!AM24</f>
        <v>21696</v>
      </c>
      <c r="AS27" s="8" t="s">
        <v>131</v>
      </c>
      <c r="AT27" s="17">
        <v>1.1100000000000001</v>
      </c>
      <c r="AU27" s="8" t="s">
        <v>127</v>
      </c>
      <c r="AV27" s="20">
        <v>6.87</v>
      </c>
    </row>
    <row r="28" spans="2:48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  <c r="AA28" s="636" t="s">
        <v>18</v>
      </c>
      <c r="AB28" s="637"/>
      <c r="AC28" s="624" t="s">
        <v>12</v>
      </c>
      <c r="AD28" s="624"/>
      <c r="AE28" s="624"/>
      <c r="AF28" s="624"/>
      <c r="AG28" s="624" t="s">
        <v>13</v>
      </c>
      <c r="AH28" s="624"/>
      <c r="AI28" s="624"/>
      <c r="AJ28" s="624"/>
      <c r="AK28" s="624"/>
      <c r="AL28" s="624" t="s">
        <v>29</v>
      </c>
      <c r="AM28" s="624"/>
      <c r="AN28" s="624" t="s">
        <v>32</v>
      </c>
      <c r="AO28" s="624"/>
      <c r="AQ28" s="621"/>
      <c r="AR28" s="622"/>
      <c r="AS28" s="622"/>
      <c r="AT28" s="622"/>
      <c r="AU28" s="622"/>
      <c r="AV28" s="623"/>
    </row>
    <row r="29" spans="2:48" ht="15.75" x14ac:dyDescent="0.25">
      <c r="B29" s="638" t="s">
        <v>383</v>
      </c>
      <c r="C29" s="639"/>
      <c r="D29" s="639"/>
      <c r="E29" s="639"/>
      <c r="F29" s="639"/>
      <c r="G29" s="639"/>
      <c r="H29" s="63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AA29" s="8" t="s">
        <v>353</v>
      </c>
      <c r="AB29" s="19">
        <v>300</v>
      </c>
      <c r="AC29" s="8" t="s">
        <v>16</v>
      </c>
      <c r="AD29" s="8" t="s">
        <v>14</v>
      </c>
      <c r="AE29" s="8" t="s">
        <v>19</v>
      </c>
      <c r="AF29" s="8" t="s">
        <v>15</v>
      </c>
      <c r="AG29" s="8" t="s">
        <v>16</v>
      </c>
      <c r="AH29" s="305"/>
      <c r="AI29" s="305"/>
      <c r="AJ29" s="8" t="s">
        <v>19</v>
      </c>
      <c r="AK29" s="8" t="s">
        <v>17</v>
      </c>
      <c r="AL29" s="8" t="s">
        <v>31</v>
      </c>
      <c r="AM29" s="19">
        <v>19.600000000000001</v>
      </c>
      <c r="AN29" s="8" t="s">
        <v>33</v>
      </c>
      <c r="AO29" s="19">
        <v>372</v>
      </c>
      <c r="AQ29" s="612" t="s">
        <v>135</v>
      </c>
      <c r="AR29" s="613"/>
      <c r="AS29" s="613"/>
      <c r="AT29" s="613"/>
      <c r="AU29" s="613"/>
      <c r="AV29" s="614"/>
    </row>
    <row r="30" spans="2:48" x14ac:dyDescent="0.25">
      <c r="B30" s="638"/>
      <c r="C30" s="639"/>
      <c r="D30" s="639"/>
      <c r="E30" s="639"/>
      <c r="F30" s="639"/>
      <c r="G30" s="639"/>
      <c r="H30" s="63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AA30" s="8" t="s">
        <v>9</v>
      </c>
      <c r="AB30" s="19">
        <v>300</v>
      </c>
      <c r="AC30" s="8" t="s">
        <v>26</v>
      </c>
      <c r="AD30" s="19">
        <v>4</v>
      </c>
      <c r="AE30" s="19">
        <v>16</v>
      </c>
      <c r="AF30" s="17">
        <f>AD30*PI()*(AE30*0.5)^2</f>
        <v>804.24771931898704</v>
      </c>
      <c r="AG30" s="8" t="s">
        <v>22</v>
      </c>
      <c r="AH30" s="305"/>
      <c r="AI30" s="305"/>
      <c r="AJ30" s="19">
        <v>6</v>
      </c>
      <c r="AK30" s="19">
        <v>150</v>
      </c>
      <c r="AL30" s="8" t="s">
        <v>34</v>
      </c>
      <c r="AM30" s="21">
        <f>(2*Fck)/(4700*SQRT(Fck))</f>
        <v>1.8839100954194602E-3</v>
      </c>
      <c r="AN30" s="8" t="s">
        <v>35</v>
      </c>
      <c r="AO30" s="21">
        <f>AO29/200000</f>
        <v>1.8600000000000001E-3</v>
      </c>
      <c r="AQ30" s="16" t="s">
        <v>124</v>
      </c>
      <c r="AR30" s="17">
        <v>1050</v>
      </c>
      <c r="AS30" s="8" t="s">
        <v>128</v>
      </c>
      <c r="AT30" s="17">
        <v>0.36</v>
      </c>
      <c r="AU30" s="8" t="s">
        <v>132</v>
      </c>
      <c r="AV30" s="18">
        <v>300</v>
      </c>
    </row>
    <row r="31" spans="2:48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  <c r="AA31" s="8" t="s">
        <v>37</v>
      </c>
      <c r="AB31" s="19">
        <v>20</v>
      </c>
      <c r="AC31" s="8"/>
      <c r="AD31" s="19"/>
      <c r="AE31" s="19"/>
      <c r="AF31" s="17">
        <f>AD31*PI()*(AE31*0.5)^2</f>
        <v>0</v>
      </c>
      <c r="AG31" s="8"/>
      <c r="AH31" s="305"/>
      <c r="AI31" s="305"/>
      <c r="AJ31" s="19"/>
      <c r="AK31" s="19"/>
      <c r="AL31" s="8" t="s">
        <v>30</v>
      </c>
      <c r="AM31" s="19">
        <v>3.8E-3</v>
      </c>
      <c r="AN31" s="8" t="s">
        <v>36</v>
      </c>
      <c r="AO31" s="19"/>
      <c r="AQ31" s="16" t="s">
        <v>125</v>
      </c>
      <c r="AR31" s="17">
        <v>3240</v>
      </c>
      <c r="AS31" s="8" t="s">
        <v>129</v>
      </c>
      <c r="AT31" s="17">
        <v>0.3</v>
      </c>
      <c r="AU31" s="8" t="s">
        <v>123</v>
      </c>
      <c r="AV31" s="20">
        <v>0</v>
      </c>
    </row>
    <row r="32" spans="2:48" ht="16.5" thickBot="1" x14ac:dyDescent="0.3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  <c r="AA32" s="635" t="s">
        <v>25</v>
      </c>
      <c r="AB32" s="635"/>
      <c r="AC32" s="635"/>
      <c r="AD32" s="635"/>
      <c r="AE32" s="635"/>
      <c r="AF32" s="635"/>
      <c r="AG32" s="635"/>
      <c r="AH32" s="635"/>
      <c r="AI32" s="635"/>
      <c r="AJ32" s="635"/>
      <c r="AK32" s="635"/>
      <c r="AL32" s="635"/>
      <c r="AM32" s="635"/>
      <c r="AN32" s="635"/>
      <c r="AO32" s="635"/>
      <c r="AQ32" s="16" t="s">
        <v>126</v>
      </c>
      <c r="AR32" s="17">
        <v>1296</v>
      </c>
      <c r="AS32" s="8" t="s">
        <v>130</v>
      </c>
      <c r="AT32" s="17">
        <v>3.51</v>
      </c>
      <c r="AU32" s="8" t="s">
        <v>122</v>
      </c>
      <c r="AV32" s="20">
        <v>0.2</v>
      </c>
    </row>
    <row r="33" spans="27:48" ht="15.75" thickBot="1" x14ac:dyDescent="0.3">
      <c r="AA33" s="636" t="s">
        <v>18</v>
      </c>
      <c r="AB33" s="637"/>
      <c r="AC33" s="624" t="s">
        <v>12</v>
      </c>
      <c r="AD33" s="624"/>
      <c r="AE33" s="624"/>
      <c r="AF33" s="624"/>
      <c r="AG33" s="624" t="s">
        <v>13</v>
      </c>
      <c r="AH33" s="624"/>
      <c r="AI33" s="624"/>
      <c r="AJ33" s="624"/>
      <c r="AK33" s="624"/>
      <c r="AL33" s="624" t="s">
        <v>29</v>
      </c>
      <c r="AM33" s="624"/>
      <c r="AN33" s="624" t="s">
        <v>32</v>
      </c>
      <c r="AO33" s="624"/>
      <c r="AQ33" s="29" t="s">
        <v>164</v>
      </c>
      <c r="AR33" s="30">
        <f>12680+460*'Structural Information'!AM24</f>
        <v>21696</v>
      </c>
      <c r="AS33" s="31" t="s">
        <v>131</v>
      </c>
      <c r="AT33" s="30">
        <v>1.5</v>
      </c>
      <c r="AU33" s="31" t="s">
        <v>127</v>
      </c>
      <c r="AV33" s="32">
        <v>7.36</v>
      </c>
    </row>
    <row r="34" spans="27:48" ht="15" customHeight="1" x14ac:dyDescent="0.25">
      <c r="AA34" s="8" t="s">
        <v>353</v>
      </c>
      <c r="AB34" s="19">
        <v>500</v>
      </c>
      <c r="AC34" s="8" t="s">
        <v>16</v>
      </c>
      <c r="AD34" s="8" t="s">
        <v>14</v>
      </c>
      <c r="AE34" s="8" t="s">
        <v>19</v>
      </c>
      <c r="AF34" s="8" t="s">
        <v>15</v>
      </c>
      <c r="AG34" s="8" t="s">
        <v>16</v>
      </c>
      <c r="AH34" s="305"/>
      <c r="AI34" s="305"/>
      <c r="AJ34" s="8" t="s">
        <v>19</v>
      </c>
      <c r="AK34" s="8" t="s">
        <v>17</v>
      </c>
      <c r="AL34" s="8" t="s">
        <v>31</v>
      </c>
      <c r="AM34" s="19">
        <v>19.600000000000001</v>
      </c>
      <c r="AN34" s="8" t="s">
        <v>33</v>
      </c>
      <c r="AO34" s="19">
        <v>372</v>
      </c>
    </row>
    <row r="35" spans="27:48" x14ac:dyDescent="0.25">
      <c r="AA35" s="8" t="s">
        <v>9</v>
      </c>
      <c r="AB35" s="19">
        <v>350</v>
      </c>
      <c r="AC35" s="8" t="s">
        <v>26</v>
      </c>
      <c r="AD35" s="19">
        <v>4</v>
      </c>
      <c r="AE35" s="19">
        <v>18</v>
      </c>
      <c r="AF35" s="17">
        <f>AD35*PI()*(AE35*0.5)^2</f>
        <v>1017.8760197630929</v>
      </c>
      <c r="AG35" s="8" t="s">
        <v>22</v>
      </c>
      <c r="AH35" s="305"/>
      <c r="AI35" s="305"/>
      <c r="AJ35" s="19">
        <v>6</v>
      </c>
      <c r="AK35" s="19">
        <v>150</v>
      </c>
      <c r="AL35" s="8" t="s">
        <v>34</v>
      </c>
      <c r="AM35" s="21">
        <f>(2*Fck)/(4700*SQRT(Fck))</f>
        <v>1.8839100954194602E-3</v>
      </c>
      <c r="AN35" s="8" t="s">
        <v>35</v>
      </c>
      <c r="AO35" s="21">
        <f>AO34/200000</f>
        <v>1.8600000000000001E-3</v>
      </c>
    </row>
    <row r="36" spans="27:48" x14ac:dyDescent="0.25">
      <c r="AA36" s="8" t="s">
        <v>37</v>
      </c>
      <c r="AB36" s="19">
        <v>20</v>
      </c>
      <c r="AC36" s="8"/>
      <c r="AD36" s="19"/>
      <c r="AE36" s="19"/>
      <c r="AF36" s="17">
        <f>AD36*PI()*(AE36*0.5)^2</f>
        <v>0</v>
      </c>
      <c r="AG36" s="8"/>
      <c r="AH36" s="305"/>
      <c r="AI36" s="305"/>
      <c r="AJ36" s="19"/>
      <c r="AK36" s="19"/>
      <c r="AL36" s="8" t="s">
        <v>30</v>
      </c>
      <c r="AM36" s="19">
        <v>3.8E-3</v>
      </c>
      <c r="AN36" s="8" t="s">
        <v>36</v>
      </c>
      <c r="AO36" s="19"/>
    </row>
  </sheetData>
  <mergeCells count="108">
    <mergeCell ref="AK11:AM12"/>
    <mergeCell ref="O14:O15"/>
    <mergeCell ref="W14:W15"/>
    <mergeCell ref="T20:T21"/>
    <mergeCell ref="N2:X3"/>
    <mergeCell ref="U17:U18"/>
    <mergeCell ref="N14:N15"/>
    <mergeCell ref="P14:P15"/>
    <mergeCell ref="P17:P18"/>
    <mergeCell ref="X17:X18"/>
    <mergeCell ref="N17:N18"/>
    <mergeCell ref="Q20:Q21"/>
    <mergeCell ref="S20:S21"/>
    <mergeCell ref="R14:R15"/>
    <mergeCell ref="R17:R18"/>
    <mergeCell ref="R20:R21"/>
    <mergeCell ref="Q14:Q15"/>
    <mergeCell ref="S14:S15"/>
    <mergeCell ref="Q17:Q18"/>
    <mergeCell ref="S17:S18"/>
    <mergeCell ref="T14:T15"/>
    <mergeCell ref="T17:T18"/>
    <mergeCell ref="X14:X15"/>
    <mergeCell ref="S11:S12"/>
    <mergeCell ref="B29:H30"/>
    <mergeCell ref="AL18:AM18"/>
    <mergeCell ref="AN18:AO18"/>
    <mergeCell ref="AA17:AO17"/>
    <mergeCell ref="AA15:AO16"/>
    <mergeCell ref="AL23:AM23"/>
    <mergeCell ref="AN23:AO23"/>
    <mergeCell ref="AA18:AB18"/>
    <mergeCell ref="AC23:AF23"/>
    <mergeCell ref="AG23:AK23"/>
    <mergeCell ref="AC18:AF18"/>
    <mergeCell ref="AG18:AK18"/>
    <mergeCell ref="U14:U15"/>
    <mergeCell ref="V20:V21"/>
    <mergeCell ref="V17:V18"/>
    <mergeCell ref="X20:X21"/>
    <mergeCell ref="N20:N21"/>
    <mergeCell ref="P20:P21"/>
    <mergeCell ref="V14:V15"/>
    <mergeCell ref="W20:W21"/>
    <mergeCell ref="W17:W18"/>
    <mergeCell ref="U20:U21"/>
    <mergeCell ref="O20:O21"/>
    <mergeCell ref="O17:O18"/>
    <mergeCell ref="AL33:AM33"/>
    <mergeCell ref="AN33:AO33"/>
    <mergeCell ref="AA22:AO22"/>
    <mergeCell ref="AA27:AO27"/>
    <mergeCell ref="AA32:AO32"/>
    <mergeCell ref="AA23:AB23"/>
    <mergeCell ref="AA28:AB28"/>
    <mergeCell ref="AA33:AB33"/>
    <mergeCell ref="AC28:AF28"/>
    <mergeCell ref="AG28:AK28"/>
    <mergeCell ref="AC33:AF33"/>
    <mergeCell ref="AG33:AK33"/>
    <mergeCell ref="P5:P6"/>
    <mergeCell ref="Q5:Q6"/>
    <mergeCell ref="R5:R6"/>
    <mergeCell ref="AQ15:AV16"/>
    <mergeCell ref="AA2:AM3"/>
    <mergeCell ref="AQ29:AV29"/>
    <mergeCell ref="AQ23:AV23"/>
    <mergeCell ref="AQ17:AV17"/>
    <mergeCell ref="AQ22:AV22"/>
    <mergeCell ref="AQ28:AV28"/>
    <mergeCell ref="AL28:AM28"/>
    <mergeCell ref="AN28:AO28"/>
    <mergeCell ref="AL4:AL5"/>
    <mergeCell ref="AM4:AM5"/>
    <mergeCell ref="AD4:AJ4"/>
    <mergeCell ref="AA4:AA5"/>
    <mergeCell ref="AB4:AB5"/>
    <mergeCell ref="AC4:AC5"/>
    <mergeCell ref="AK4:AK10"/>
    <mergeCell ref="U11:U12"/>
    <mergeCell ref="V11:V12"/>
    <mergeCell ref="W11:W12"/>
    <mergeCell ref="X11:X12"/>
    <mergeCell ref="T11:T12"/>
    <mergeCell ref="N11:N12"/>
    <mergeCell ref="O11:O12"/>
    <mergeCell ref="P11:P12"/>
    <mergeCell ref="Q11:Q12"/>
    <mergeCell ref="R11:R12"/>
    <mergeCell ref="X5:X6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S5:S6"/>
    <mergeCell ref="T5:T6"/>
    <mergeCell ref="U5:U6"/>
    <mergeCell ref="V5:V6"/>
    <mergeCell ref="W5:W6"/>
    <mergeCell ref="N5:N6"/>
    <mergeCell ref="O5:O6"/>
  </mergeCells>
  <phoneticPr fontId="36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sheetPr codeName="Sheet2"/>
  <dimension ref="A1:BZ148"/>
  <sheetViews>
    <sheetView topLeftCell="AL1" zoomScale="80" zoomScaleNormal="80" workbookViewId="0">
      <selection activeCell="BQ18" sqref="BQ18"/>
    </sheetView>
  </sheetViews>
  <sheetFormatPr defaultRowHeight="15" x14ac:dyDescent="0.25"/>
  <cols>
    <col min="1" max="2" width="9.140625" style="1"/>
    <col min="3" max="3" width="8.85546875" style="1" customWidth="1"/>
    <col min="4" max="4" width="10.140625" style="1" bestFit="1" customWidth="1"/>
    <col min="5" max="5" width="12.140625" style="1" bestFit="1" customWidth="1"/>
    <col min="6" max="6" width="11" style="1" customWidth="1"/>
    <col min="7" max="7" width="12" style="1" bestFit="1" customWidth="1"/>
    <col min="8" max="8" width="11.42578125" style="1" bestFit="1" customWidth="1"/>
    <col min="9" max="9" width="12.28515625" style="1" bestFit="1" customWidth="1"/>
    <col min="10" max="10" width="11.7109375" style="1" bestFit="1" customWidth="1"/>
    <col min="11" max="11" width="13.5703125" style="1" bestFit="1" customWidth="1"/>
    <col min="12" max="12" width="13" style="1" bestFit="1" customWidth="1"/>
    <col min="13" max="14" width="12.140625" style="1" customWidth="1"/>
    <col min="15" max="15" width="11.28515625" style="1" customWidth="1"/>
    <col min="16" max="16" width="9.5703125" style="1" bestFit="1" customWidth="1"/>
    <col min="17" max="17" width="8.7109375" style="1" customWidth="1"/>
    <col min="18" max="18" width="9.140625" style="1"/>
    <col min="19" max="19" width="8.85546875" style="1" customWidth="1"/>
    <col min="20" max="20" width="9" style="1" customWidth="1"/>
    <col min="21" max="21" width="9.7109375" style="1" customWidth="1"/>
    <col min="22" max="22" width="9.7109375" style="1" bestFit="1" customWidth="1"/>
    <col min="23" max="24" width="9.7109375" style="1" customWidth="1"/>
    <col min="25" max="25" width="8.85546875" style="1" bestFit="1" customWidth="1"/>
    <col min="26" max="26" width="10.5703125" style="1" bestFit="1" customWidth="1"/>
    <col min="27" max="27" width="10.7109375" style="1" bestFit="1" customWidth="1"/>
    <col min="28" max="28" width="11" style="1" bestFit="1" customWidth="1"/>
    <col min="29" max="32" width="9.140625" style="1"/>
    <col min="33" max="33" width="9.5703125" style="1" customWidth="1"/>
    <col min="34" max="41" width="9.140625" style="1"/>
    <col min="42" max="42" width="9.85546875" style="1" bestFit="1" customWidth="1"/>
    <col min="43" max="43" width="11.42578125" style="1" customWidth="1"/>
    <col min="44" max="44" width="9.85546875" style="1" bestFit="1" customWidth="1"/>
    <col min="45" max="45" width="9" style="1" customWidth="1"/>
    <col min="46" max="51" width="9.140625" style="1"/>
    <col min="52" max="52" width="11" style="1" customWidth="1"/>
    <col min="53" max="53" width="10.28515625" style="1" bestFit="1" customWidth="1"/>
    <col min="54" max="54" width="10.42578125" style="1" customWidth="1"/>
    <col min="55" max="55" width="11.7109375" style="1" customWidth="1"/>
    <col min="56" max="56" width="10.28515625" style="1" bestFit="1" customWidth="1"/>
    <col min="57" max="57" width="12.7109375" style="1" customWidth="1"/>
    <col min="58" max="58" width="11.5703125" style="1" bestFit="1" customWidth="1"/>
    <col min="59" max="59" width="9.28515625" style="1" bestFit="1" customWidth="1"/>
    <col min="60" max="60" width="10.28515625" style="1" bestFit="1" customWidth="1"/>
    <col min="61" max="61" width="11.28515625" style="1" bestFit="1" customWidth="1"/>
    <col min="62" max="62" width="11.5703125" style="1" bestFit="1" customWidth="1"/>
    <col min="63" max="63" width="9.140625" style="1"/>
    <col min="64" max="64" width="9.28515625" style="1" bestFit="1" customWidth="1"/>
    <col min="65" max="66" width="11.7109375" style="1" customWidth="1"/>
    <col min="67" max="67" width="11.5703125" style="1" bestFit="1" customWidth="1"/>
    <col min="68" max="68" width="11.42578125" style="1" bestFit="1" customWidth="1"/>
    <col min="69" max="69" width="12" style="1" bestFit="1" customWidth="1"/>
    <col min="70" max="70" width="12.85546875" style="1" customWidth="1"/>
    <col min="71" max="72" width="10.28515625" style="1" customWidth="1"/>
    <col min="73" max="73" width="9.5703125" style="1" bestFit="1" customWidth="1"/>
    <col min="74" max="74" width="9.140625" style="1"/>
    <col min="75" max="76" width="10.140625" style="1" bestFit="1" customWidth="1"/>
    <col min="77" max="16384" width="9.140625" style="1"/>
  </cols>
  <sheetData>
    <row r="1" spans="2:78" ht="15.75" thickBot="1" x14ac:dyDescent="0.3"/>
    <row r="2" spans="2:78" ht="16.5" thickBot="1" x14ac:dyDescent="0.3">
      <c r="B2" s="666" t="s">
        <v>280</v>
      </c>
      <c r="C2" s="667"/>
      <c r="D2" s="667"/>
      <c r="E2" s="667"/>
      <c r="F2" s="667"/>
      <c r="G2" s="667"/>
      <c r="H2" s="667"/>
      <c r="I2" s="667"/>
      <c r="J2" s="667"/>
      <c r="K2" s="667"/>
      <c r="L2" s="668"/>
      <c r="M2" s="33"/>
      <c r="N2" s="33"/>
      <c r="O2" s="33"/>
      <c r="Q2" s="651" t="s">
        <v>208</v>
      </c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3"/>
      <c r="AL2" s="653"/>
      <c r="AM2" s="654"/>
      <c r="AO2" s="747" t="s">
        <v>64</v>
      </c>
      <c r="AP2" s="748"/>
      <c r="AQ2" s="748"/>
      <c r="AR2" s="748"/>
      <c r="AS2" s="748"/>
      <c r="AT2" s="748"/>
      <c r="AU2" s="748"/>
      <c r="AV2" s="748"/>
      <c r="AW2" s="748"/>
      <c r="AX2" s="749"/>
      <c r="AY2" s="749"/>
      <c r="AZ2" s="749"/>
      <c r="BA2" s="748"/>
      <c r="BB2" s="748"/>
      <c r="BC2" s="748"/>
      <c r="BD2" s="749"/>
      <c r="BE2" s="749"/>
      <c r="BF2" s="750"/>
      <c r="BI2" s="116"/>
      <c r="BJ2" s="116"/>
      <c r="BK2" s="116"/>
      <c r="BL2" s="116"/>
      <c r="BM2" s="116"/>
      <c r="BN2" s="116"/>
      <c r="BO2" s="116"/>
      <c r="BP2" s="116"/>
      <c r="BQ2" s="116"/>
      <c r="BR2" s="34"/>
      <c r="BS2" s="34"/>
      <c r="BT2" s="34"/>
    </row>
    <row r="3" spans="2:78" ht="15" customHeight="1" x14ac:dyDescent="0.25">
      <c r="B3" s="659" t="s">
        <v>55</v>
      </c>
      <c r="C3" s="664" t="s">
        <v>28</v>
      </c>
      <c r="D3" s="655" t="s">
        <v>26</v>
      </c>
      <c r="E3" s="657" t="s">
        <v>202</v>
      </c>
      <c r="F3" s="657" t="s">
        <v>203</v>
      </c>
      <c r="G3" s="664" t="s">
        <v>206</v>
      </c>
      <c r="H3" s="655" t="s">
        <v>207</v>
      </c>
      <c r="I3" s="657" t="s">
        <v>204</v>
      </c>
      <c r="J3" s="657" t="s">
        <v>205</v>
      </c>
      <c r="K3" s="664" t="s">
        <v>283</v>
      </c>
      <c r="L3" s="663" t="s">
        <v>284</v>
      </c>
      <c r="M3" s="33"/>
      <c r="N3" s="33"/>
      <c r="O3" s="33"/>
      <c r="Q3" s="784" t="s">
        <v>5</v>
      </c>
      <c r="R3" s="657"/>
      <c r="S3" s="657">
        <v>1</v>
      </c>
      <c r="T3" s="657"/>
      <c r="U3" s="657"/>
      <c r="V3" s="657"/>
      <c r="W3" s="657"/>
      <c r="X3" s="657"/>
      <c r="Y3" s="663"/>
      <c r="Z3" s="783">
        <v>2</v>
      </c>
      <c r="AA3" s="629"/>
      <c r="AB3" s="629"/>
      <c r="AC3" s="629"/>
      <c r="AD3" s="629"/>
      <c r="AE3" s="629"/>
      <c r="AF3" s="629"/>
      <c r="AG3" s="629">
        <v>3</v>
      </c>
      <c r="AH3" s="629"/>
      <c r="AI3" s="629"/>
      <c r="AJ3" s="629"/>
      <c r="AK3" s="690"/>
      <c r="AL3" s="690"/>
      <c r="AM3" s="691"/>
      <c r="AO3" s="758" t="s">
        <v>57</v>
      </c>
      <c r="AP3" s="754" t="s">
        <v>58</v>
      </c>
      <c r="AQ3" s="753"/>
      <c r="AR3" s="755" t="s">
        <v>59</v>
      </c>
      <c r="AS3" s="754" t="s">
        <v>60</v>
      </c>
      <c r="AT3" s="754" t="s">
        <v>61</v>
      </c>
      <c r="AU3" s="754" t="s">
        <v>62</v>
      </c>
      <c r="AV3" s="662" t="s">
        <v>65</v>
      </c>
      <c r="AW3" s="753" t="s">
        <v>314</v>
      </c>
      <c r="AX3" s="751" t="s">
        <v>63</v>
      </c>
      <c r="AY3" s="756" t="s">
        <v>51</v>
      </c>
      <c r="AZ3" s="738" t="s">
        <v>387</v>
      </c>
      <c r="BA3" s="740" t="s">
        <v>291</v>
      </c>
      <c r="BB3" s="740" t="s">
        <v>51</v>
      </c>
      <c r="BC3" s="740" t="s">
        <v>388</v>
      </c>
      <c r="BD3" s="741" t="s">
        <v>292</v>
      </c>
      <c r="BE3" s="743" t="s">
        <v>51</v>
      </c>
      <c r="BF3" s="745" t="s">
        <v>389</v>
      </c>
      <c r="BI3" s="116"/>
      <c r="BJ3" s="116"/>
      <c r="BK3" s="116"/>
      <c r="BL3" s="116"/>
      <c r="BM3" s="116"/>
      <c r="BN3" s="116"/>
      <c r="BO3" s="116"/>
      <c r="BP3" s="116"/>
      <c r="BQ3" s="116"/>
    </row>
    <row r="4" spans="2:78" ht="15.75" customHeight="1" thickBot="1" x14ac:dyDescent="0.3">
      <c r="B4" s="660"/>
      <c r="C4" s="665"/>
      <c r="D4" s="656"/>
      <c r="E4" s="658"/>
      <c r="F4" s="658"/>
      <c r="G4" s="665"/>
      <c r="H4" s="656"/>
      <c r="I4" s="658"/>
      <c r="J4" s="658"/>
      <c r="K4" s="665"/>
      <c r="L4" s="669"/>
      <c r="M4" s="33"/>
      <c r="N4" s="33"/>
      <c r="O4" s="33"/>
      <c r="Q4" s="676" t="s">
        <v>38</v>
      </c>
      <c r="R4" s="624"/>
      <c r="S4" s="35" t="s">
        <v>39</v>
      </c>
      <c r="T4" s="35" t="s">
        <v>40</v>
      </c>
      <c r="U4" s="35" t="s">
        <v>41</v>
      </c>
      <c r="V4" s="35" t="s">
        <v>42</v>
      </c>
      <c r="W4" s="35" t="s">
        <v>407</v>
      </c>
      <c r="X4" s="36" t="s">
        <v>408</v>
      </c>
      <c r="Y4" s="37" t="s">
        <v>54</v>
      </c>
      <c r="Z4" s="464" t="s">
        <v>43</v>
      </c>
      <c r="AA4" s="35" t="s">
        <v>44</v>
      </c>
      <c r="AB4" s="35" t="s">
        <v>45</v>
      </c>
      <c r="AC4" s="36" t="s">
        <v>46</v>
      </c>
      <c r="AD4" s="35" t="s">
        <v>405</v>
      </c>
      <c r="AE4" s="35" t="s">
        <v>406</v>
      </c>
      <c r="AF4" s="35" t="s">
        <v>54</v>
      </c>
      <c r="AG4" s="35" t="s">
        <v>47</v>
      </c>
      <c r="AH4" s="35" t="s">
        <v>48</v>
      </c>
      <c r="AI4" s="35" t="s">
        <v>49</v>
      </c>
      <c r="AJ4" s="36" t="s">
        <v>50</v>
      </c>
      <c r="AK4" s="35" t="s">
        <v>409</v>
      </c>
      <c r="AL4" s="35" t="s">
        <v>410</v>
      </c>
      <c r="AM4" s="37" t="s">
        <v>54</v>
      </c>
      <c r="AO4" s="759"/>
      <c r="AP4" s="754"/>
      <c r="AQ4" s="753"/>
      <c r="AR4" s="755"/>
      <c r="AS4" s="754"/>
      <c r="AT4" s="754"/>
      <c r="AU4" s="754"/>
      <c r="AV4" s="662"/>
      <c r="AW4" s="753"/>
      <c r="AX4" s="752"/>
      <c r="AY4" s="757"/>
      <c r="AZ4" s="739"/>
      <c r="BA4" s="740"/>
      <c r="BB4" s="740"/>
      <c r="BC4" s="740"/>
      <c r="BD4" s="742"/>
      <c r="BE4" s="744"/>
      <c r="BF4" s="746"/>
      <c r="BI4" s="116"/>
      <c r="BJ4" s="116"/>
      <c r="BK4" s="116"/>
      <c r="BL4" s="116"/>
      <c r="BM4" s="116"/>
      <c r="BN4" s="116"/>
      <c r="BO4" s="116"/>
      <c r="BP4" s="116"/>
      <c r="BQ4" s="116"/>
    </row>
    <row r="5" spans="2:78" ht="15" customHeight="1" x14ac:dyDescent="0.25">
      <c r="B5" s="677">
        <v>1</v>
      </c>
      <c r="C5" s="355">
        <v>5111</v>
      </c>
      <c r="D5" s="355" t="s">
        <v>8</v>
      </c>
      <c r="E5" s="39">
        <v>61.6</v>
      </c>
      <c r="F5" s="40">
        <v>120</v>
      </c>
      <c r="G5" s="41">
        <v>66.3</v>
      </c>
      <c r="H5" s="41">
        <v>129.19999999999999</v>
      </c>
      <c r="I5" s="42">
        <v>53.1</v>
      </c>
      <c r="J5" s="43">
        <v>103.4</v>
      </c>
      <c r="K5" s="92">
        <v>6.6</v>
      </c>
      <c r="L5" s="44">
        <v>12.9</v>
      </c>
      <c r="M5" s="33"/>
      <c r="N5" s="33"/>
      <c r="O5" s="33"/>
      <c r="Q5" s="661" t="s">
        <v>53</v>
      </c>
      <c r="R5" s="662"/>
      <c r="S5" s="485">
        <v>30.8</v>
      </c>
      <c r="T5" s="476">
        <v>99.8</v>
      </c>
      <c r="U5" s="476">
        <v>99.8</v>
      </c>
      <c r="V5" s="476">
        <v>99.8</v>
      </c>
      <c r="W5" s="476">
        <v>99.8</v>
      </c>
      <c r="X5" s="480">
        <v>70.2</v>
      </c>
      <c r="Y5" s="47">
        <f>S5+T5+U5+V5+W5+X5</f>
        <v>500.2</v>
      </c>
      <c r="Z5" s="476">
        <v>30.8</v>
      </c>
      <c r="AA5" s="480">
        <v>81.8</v>
      </c>
      <c r="AB5" s="480">
        <v>81.8</v>
      </c>
      <c r="AC5" s="480">
        <v>81.8</v>
      </c>
      <c r="AD5" s="480">
        <v>81.8</v>
      </c>
      <c r="AE5" s="480">
        <v>46.9</v>
      </c>
      <c r="AF5" s="46">
        <f>Z5+AA5+AB5+AC5+AD5+AE5</f>
        <v>404.9</v>
      </c>
      <c r="AG5" s="485">
        <v>30.8</v>
      </c>
      <c r="AH5" s="480">
        <v>76.7</v>
      </c>
      <c r="AI5" s="480">
        <v>76.7</v>
      </c>
      <c r="AJ5" s="480">
        <v>76.7</v>
      </c>
      <c r="AK5" s="480">
        <v>76.7</v>
      </c>
      <c r="AL5" s="480">
        <v>44.4</v>
      </c>
      <c r="AM5" s="47">
        <f>AG5+AH5+AI5+AJ5+AK5+AL5</f>
        <v>381.99999999999994</v>
      </c>
      <c r="AO5" s="679">
        <v>6</v>
      </c>
      <c r="AP5" s="785" t="s">
        <v>38</v>
      </c>
      <c r="AQ5" s="786"/>
      <c r="AR5" s="87">
        <v>1116</v>
      </c>
      <c r="AS5" s="501">
        <v>7116</v>
      </c>
      <c r="AT5" s="511">
        <f t="shared" ref="AT5:AT10" si="0">hstr6</f>
        <v>3</v>
      </c>
      <c r="AU5" s="511">
        <f t="shared" ref="AU5:AU23" si="1">Hcol1/1000</f>
        <v>0.25</v>
      </c>
      <c r="AV5" s="501">
        <f>0.43*AT5</f>
        <v>1.29</v>
      </c>
      <c r="AW5" s="320">
        <f t="shared" ref="AW5:AW23" si="2">(0.08*AV5*1000+0.022*Fyk*Phicol1)/1000</f>
        <v>0.23414400000000002</v>
      </c>
      <c r="AX5" s="522">
        <f>AV5*E118/3</f>
        <v>6.7510000000000001E-3</v>
      </c>
      <c r="AY5" s="523">
        <v>30.6</v>
      </c>
      <c r="AZ5" s="524">
        <f>AY5*AX5</f>
        <v>0.2065806</v>
      </c>
      <c r="BA5" s="537">
        <f>AX5+AW5*(AX5*3/AV5)*(N118-1)</f>
        <v>2.4311800000000001E-2</v>
      </c>
      <c r="BB5" s="538">
        <v>32.9</v>
      </c>
      <c r="BC5" s="537">
        <f>BB5*BA5</f>
        <v>0.79985822000000006</v>
      </c>
      <c r="BD5" s="549">
        <f>AX5+AW5*(AX5*3/AV5)*(O118-1)</f>
        <v>6.8728916799999998E-2</v>
      </c>
      <c r="BE5" s="542">
        <v>26.4</v>
      </c>
      <c r="BF5" s="543">
        <f>BE5*BD5</f>
        <v>1.8144434035199999</v>
      </c>
      <c r="BI5" s="116"/>
      <c r="BJ5" s="116"/>
      <c r="BK5" s="116"/>
      <c r="BL5" s="116"/>
      <c r="BM5" s="116"/>
      <c r="BN5" s="116"/>
      <c r="BO5" s="116"/>
      <c r="BP5" s="116"/>
      <c r="BQ5" s="116"/>
      <c r="BR5" s="12"/>
      <c r="BS5" s="12"/>
      <c r="BT5" s="12"/>
      <c r="BU5" s="12"/>
      <c r="BV5" s="12"/>
      <c r="BW5" s="12"/>
      <c r="BX5" s="12"/>
      <c r="BY5" s="12"/>
      <c r="BZ5" s="12"/>
    </row>
    <row r="6" spans="2:78" ht="15" customHeight="1" thickBot="1" x14ac:dyDescent="0.3">
      <c r="B6" s="678"/>
      <c r="C6" s="355">
        <v>5112</v>
      </c>
      <c r="D6" s="355" t="s">
        <v>8</v>
      </c>
      <c r="E6" s="39">
        <v>61.6</v>
      </c>
      <c r="F6" s="40">
        <v>120</v>
      </c>
      <c r="G6" s="41">
        <v>66.3</v>
      </c>
      <c r="H6" s="41">
        <v>129.19999999999999</v>
      </c>
      <c r="I6" s="42">
        <v>53.1</v>
      </c>
      <c r="J6" s="43">
        <v>103.4</v>
      </c>
      <c r="K6" s="92">
        <v>6.6</v>
      </c>
      <c r="L6" s="44">
        <v>12.9</v>
      </c>
      <c r="M6" s="33"/>
      <c r="N6" s="33"/>
      <c r="O6" s="33"/>
      <c r="Q6" s="692" t="s">
        <v>52</v>
      </c>
      <c r="R6" s="693"/>
      <c r="S6" s="478">
        <v>70.2</v>
      </c>
      <c r="T6" s="479">
        <v>117.1</v>
      </c>
      <c r="U6" s="479">
        <v>117.1</v>
      </c>
      <c r="V6" s="479">
        <v>117.1</v>
      </c>
      <c r="W6" s="479">
        <v>117.1</v>
      </c>
      <c r="X6" s="479">
        <v>70.2</v>
      </c>
      <c r="Y6" s="54">
        <f>S6+T6+U6+V6+W6+X6</f>
        <v>608.80000000000007</v>
      </c>
      <c r="Z6" s="490">
        <v>30.8</v>
      </c>
      <c r="AA6" s="479">
        <v>81.8</v>
      </c>
      <c r="AB6" s="479">
        <v>81.8</v>
      </c>
      <c r="AC6" s="479">
        <v>81.8</v>
      </c>
      <c r="AD6" s="479">
        <v>81.8</v>
      </c>
      <c r="AE6" s="479">
        <v>46.9</v>
      </c>
      <c r="AF6" s="53">
        <f>Z6+AA6+AB6+AC6+AD6+AE6</f>
        <v>404.9</v>
      </c>
      <c r="AG6" s="491">
        <v>30.8</v>
      </c>
      <c r="AH6" s="479">
        <v>76.7</v>
      </c>
      <c r="AI6" s="479">
        <v>76.7</v>
      </c>
      <c r="AJ6" s="479">
        <v>76.7</v>
      </c>
      <c r="AK6" s="479">
        <v>76.7</v>
      </c>
      <c r="AL6" s="479">
        <v>44.4</v>
      </c>
      <c r="AM6" s="54">
        <f>AG6+AH6+AI6+AJ6+AK6+AL6</f>
        <v>381.99999999999994</v>
      </c>
      <c r="AO6" s="678"/>
      <c r="AP6" s="649"/>
      <c r="AQ6" s="650"/>
      <c r="AR6" s="93">
        <v>1216</v>
      </c>
      <c r="AS6" s="502">
        <v>7216</v>
      </c>
      <c r="AT6" s="509">
        <f t="shared" si="0"/>
        <v>3</v>
      </c>
      <c r="AU6" s="509">
        <f t="shared" si="1"/>
        <v>0.25</v>
      </c>
      <c r="AV6" s="502">
        <f>0.43*AT6</f>
        <v>1.29</v>
      </c>
      <c r="AW6" s="268">
        <f t="shared" si="2"/>
        <v>0.23414400000000002</v>
      </c>
      <c r="AX6" s="525">
        <f>AV6*E124/3</f>
        <v>6.7510000000000001E-3</v>
      </c>
      <c r="AY6" s="480">
        <v>35.6</v>
      </c>
      <c r="AZ6" s="526">
        <f>AY6*AX6</f>
        <v>0.24033560000000001</v>
      </c>
      <c r="BA6" s="535">
        <f>AX6+AW6*(AX6*3/AV6)*(N124-1)</f>
        <v>2.4311800000000001E-2</v>
      </c>
      <c r="BB6" s="484">
        <v>38.299999999999997</v>
      </c>
      <c r="BC6" s="535">
        <f>BB6*BA6</f>
        <v>0.93114193999999995</v>
      </c>
      <c r="BD6" s="550">
        <f>AX6+AW6*(AX6*3/AV6)*(O124-1)</f>
        <v>6.8728916799999998E-2</v>
      </c>
      <c r="BE6" s="488">
        <v>30.6</v>
      </c>
      <c r="BF6" s="544">
        <f>BE6*BD6</f>
        <v>2.1031048540800001</v>
      </c>
      <c r="BI6" s="116"/>
      <c r="BJ6" s="116"/>
      <c r="BK6" s="116"/>
      <c r="BL6" s="116"/>
      <c r="BM6" s="116"/>
      <c r="BN6" s="116"/>
      <c r="BO6" s="116"/>
      <c r="BP6" s="116"/>
      <c r="BQ6" s="116"/>
      <c r="BR6" s="12"/>
      <c r="BS6" s="12"/>
      <c r="BT6" s="12"/>
      <c r="BU6" s="12"/>
      <c r="BV6" s="12"/>
      <c r="BW6" s="12"/>
      <c r="BX6" s="12"/>
      <c r="BY6" s="12"/>
      <c r="BZ6" s="12"/>
    </row>
    <row r="7" spans="2:78" ht="15" customHeight="1" thickBot="1" x14ac:dyDescent="0.3">
      <c r="B7" s="678"/>
      <c r="C7" s="355">
        <v>5113</v>
      </c>
      <c r="D7" s="355" t="s">
        <v>8</v>
      </c>
      <c r="E7" s="39">
        <v>61.6</v>
      </c>
      <c r="F7" s="40">
        <v>120</v>
      </c>
      <c r="G7" s="41">
        <v>66.3</v>
      </c>
      <c r="H7" s="41">
        <v>129.19999999999999</v>
      </c>
      <c r="I7" s="42">
        <v>53.1</v>
      </c>
      <c r="J7" s="43">
        <v>103.4</v>
      </c>
      <c r="K7" s="92">
        <v>6.6</v>
      </c>
      <c r="L7" s="44">
        <v>12.9</v>
      </c>
      <c r="M7" s="33"/>
      <c r="N7" s="33"/>
      <c r="O7" s="33"/>
      <c r="Q7" s="689" t="s">
        <v>5</v>
      </c>
      <c r="R7" s="629"/>
      <c r="S7" s="629">
        <v>4</v>
      </c>
      <c r="T7" s="629"/>
      <c r="U7" s="629"/>
      <c r="V7" s="629"/>
      <c r="W7" s="629"/>
      <c r="X7" s="629"/>
      <c r="Y7" s="629"/>
      <c r="Z7" s="629">
        <v>5</v>
      </c>
      <c r="AA7" s="629"/>
      <c r="AB7" s="629"/>
      <c r="AC7" s="629"/>
      <c r="AD7" s="629"/>
      <c r="AE7" s="629"/>
      <c r="AF7" s="629"/>
      <c r="AG7" s="629">
        <v>6</v>
      </c>
      <c r="AH7" s="629"/>
      <c r="AI7" s="629"/>
      <c r="AJ7" s="629"/>
      <c r="AK7" s="690"/>
      <c r="AL7" s="690"/>
      <c r="AM7" s="691"/>
      <c r="AO7" s="678"/>
      <c r="AP7" s="649"/>
      <c r="AQ7" s="650"/>
      <c r="AR7" s="93">
        <v>1316</v>
      </c>
      <c r="AS7" s="502">
        <v>7316</v>
      </c>
      <c r="AT7" s="509">
        <f t="shared" si="0"/>
        <v>3</v>
      </c>
      <c r="AU7" s="509">
        <f t="shared" si="1"/>
        <v>0.25</v>
      </c>
      <c r="AV7" s="502">
        <f>0.43*AT7</f>
        <v>1.29</v>
      </c>
      <c r="AW7" s="268">
        <f t="shared" si="2"/>
        <v>0.23414400000000002</v>
      </c>
      <c r="AX7" s="525">
        <f>AV7*E130/3</f>
        <v>6.7510000000000001E-3</v>
      </c>
      <c r="AY7" s="480">
        <v>35.6</v>
      </c>
      <c r="AZ7" s="526">
        <f t="shared" ref="AZ7:AZ22" si="3">AY7*AX7</f>
        <v>0.24033560000000001</v>
      </c>
      <c r="BA7" s="535">
        <f>AX7+AW7*(AX7*3/AV7)*(N130-1)</f>
        <v>2.4311800000000001E-2</v>
      </c>
      <c r="BB7" s="484">
        <v>38.299999999999997</v>
      </c>
      <c r="BC7" s="535">
        <f t="shared" ref="BC7:BC22" si="4">BB7*BA7</f>
        <v>0.93114193999999995</v>
      </c>
      <c r="BD7" s="550">
        <f>AX7+AW7*(AX7*3/AV7)*(O130-1)</f>
        <v>6.8728916799999998E-2</v>
      </c>
      <c r="BE7" s="488">
        <v>30.6</v>
      </c>
      <c r="BF7" s="544">
        <f t="shared" ref="BF7:BF22" si="5">BE7*BD7</f>
        <v>2.1031048540800001</v>
      </c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</row>
    <row r="8" spans="2:78" ht="15" customHeight="1" thickBot="1" x14ac:dyDescent="0.3">
      <c r="B8" s="678"/>
      <c r="C8" s="355">
        <v>5114</v>
      </c>
      <c r="D8" s="355" t="s">
        <v>8</v>
      </c>
      <c r="E8" s="39">
        <v>61.6</v>
      </c>
      <c r="F8" s="40">
        <v>120</v>
      </c>
      <c r="G8" s="41">
        <v>66.3</v>
      </c>
      <c r="H8" s="41">
        <v>129.19999999999999</v>
      </c>
      <c r="I8" s="42">
        <v>53.1</v>
      </c>
      <c r="J8" s="43">
        <v>103.4</v>
      </c>
      <c r="K8" s="92">
        <v>6.6</v>
      </c>
      <c r="L8" s="44">
        <v>12.9</v>
      </c>
      <c r="M8" s="33"/>
      <c r="N8" s="33"/>
      <c r="O8" s="33"/>
      <c r="Q8" s="676" t="s">
        <v>38</v>
      </c>
      <c r="R8" s="624"/>
      <c r="S8" s="35" t="s">
        <v>422</v>
      </c>
      <c r="T8" s="35" t="s">
        <v>423</v>
      </c>
      <c r="U8" s="35" t="s">
        <v>424</v>
      </c>
      <c r="V8" s="36" t="s">
        <v>425</v>
      </c>
      <c r="W8" s="35" t="s">
        <v>426</v>
      </c>
      <c r="X8" s="35" t="s">
        <v>427</v>
      </c>
      <c r="Y8" s="35" t="s">
        <v>54</v>
      </c>
      <c r="Z8" s="35" t="s">
        <v>428</v>
      </c>
      <c r="AA8" s="35" t="s">
        <v>429</v>
      </c>
      <c r="AB8" s="35" t="s">
        <v>430</v>
      </c>
      <c r="AC8" s="36" t="s">
        <v>431</v>
      </c>
      <c r="AD8" s="35" t="s">
        <v>432</v>
      </c>
      <c r="AE8" s="35" t="s">
        <v>433</v>
      </c>
      <c r="AF8" s="35" t="s">
        <v>54</v>
      </c>
      <c r="AG8" s="35" t="s">
        <v>434</v>
      </c>
      <c r="AH8" s="35" t="s">
        <v>435</v>
      </c>
      <c r="AI8" s="35" t="s">
        <v>436</v>
      </c>
      <c r="AJ8" s="36" t="s">
        <v>437</v>
      </c>
      <c r="AK8" s="35" t="s">
        <v>438</v>
      </c>
      <c r="AL8" s="35" t="s">
        <v>439</v>
      </c>
      <c r="AM8" s="37" t="s">
        <v>54</v>
      </c>
      <c r="AO8" s="678"/>
      <c r="AP8" s="649"/>
      <c r="AQ8" s="650"/>
      <c r="AR8" s="93">
        <v>1416</v>
      </c>
      <c r="AS8" s="502">
        <v>7416</v>
      </c>
      <c r="AT8" s="509">
        <f t="shared" si="0"/>
        <v>3</v>
      </c>
      <c r="AU8" s="509">
        <f t="shared" si="1"/>
        <v>0.25</v>
      </c>
      <c r="AV8" s="502">
        <f>0.43*AT8</f>
        <v>1.29</v>
      </c>
      <c r="AW8" s="268">
        <f t="shared" si="2"/>
        <v>0.23414400000000002</v>
      </c>
      <c r="AX8" s="525">
        <f>AV8*E136/3</f>
        <v>6.7510000000000001E-3</v>
      </c>
      <c r="AY8" s="480">
        <v>35.6</v>
      </c>
      <c r="AZ8" s="526">
        <f t="shared" si="3"/>
        <v>0.24033560000000001</v>
      </c>
      <c r="BA8" s="535">
        <f>AX8+AW8*(AX8*3/AV8)*(N136-1)</f>
        <v>2.4311800000000001E-2</v>
      </c>
      <c r="BB8" s="484">
        <v>38.299999999999997</v>
      </c>
      <c r="BC8" s="535">
        <f t="shared" si="4"/>
        <v>0.93114193999999995</v>
      </c>
      <c r="BD8" s="550">
        <f>AX8+AW8*(AX8*3/AV8)*(O136-1)</f>
        <v>6.8728916799999998E-2</v>
      </c>
      <c r="BE8" s="488">
        <v>30.6</v>
      </c>
      <c r="BF8" s="544">
        <f t="shared" si="5"/>
        <v>2.1031048540800001</v>
      </c>
      <c r="BI8" s="730" t="s">
        <v>298</v>
      </c>
      <c r="BJ8" s="731"/>
      <c r="BK8" s="731"/>
      <c r="BL8" s="731"/>
      <c r="BM8" s="731"/>
      <c r="BN8" s="732"/>
      <c r="BO8" s="723" t="s">
        <v>299</v>
      </c>
      <c r="BP8" s="724"/>
      <c r="BQ8" s="724"/>
      <c r="BR8" s="724"/>
      <c r="BS8" s="724"/>
      <c r="BT8" s="725"/>
      <c r="BU8" s="733" t="s">
        <v>297</v>
      </c>
      <c r="BV8" s="734"/>
      <c r="BW8" s="734"/>
      <c r="BX8" s="734"/>
      <c r="BY8" s="734"/>
      <c r="BZ8" s="735"/>
    </row>
    <row r="9" spans="2:78" ht="15.75" customHeight="1" x14ac:dyDescent="0.25">
      <c r="B9" s="678"/>
      <c r="C9" s="355">
        <v>5115</v>
      </c>
      <c r="D9" s="355" t="s">
        <v>8</v>
      </c>
      <c r="E9" s="39">
        <v>61.6</v>
      </c>
      <c r="F9" s="40">
        <v>120</v>
      </c>
      <c r="G9" s="41">
        <v>66.3</v>
      </c>
      <c r="H9" s="41">
        <v>129.19999999999999</v>
      </c>
      <c r="I9" s="42">
        <v>53.1</v>
      </c>
      <c r="J9" s="43">
        <v>103.4</v>
      </c>
      <c r="K9" s="92">
        <v>6.6</v>
      </c>
      <c r="L9" s="44">
        <v>12.9</v>
      </c>
      <c r="M9" s="33"/>
      <c r="N9" s="33"/>
      <c r="O9" s="33"/>
      <c r="Q9" s="661" t="s">
        <v>53</v>
      </c>
      <c r="R9" s="662"/>
      <c r="S9" s="485">
        <v>30.8</v>
      </c>
      <c r="T9" s="480">
        <v>48.7</v>
      </c>
      <c r="U9" s="480">
        <v>48.7</v>
      </c>
      <c r="V9" s="480">
        <v>48.7</v>
      </c>
      <c r="W9" s="480">
        <v>48.7</v>
      </c>
      <c r="X9" s="480">
        <v>40.799999999999997</v>
      </c>
      <c r="Y9" s="46">
        <f>S9+T9+U9+V9+W9+X9</f>
        <v>266.39999999999998</v>
      </c>
      <c r="Z9" s="485">
        <v>31</v>
      </c>
      <c r="AA9" s="480">
        <v>43.9</v>
      </c>
      <c r="AB9" s="480">
        <v>43.9</v>
      </c>
      <c r="AC9" s="480">
        <v>43.9</v>
      </c>
      <c r="AD9" s="480">
        <v>43.9</v>
      </c>
      <c r="AE9" s="480">
        <v>35.9</v>
      </c>
      <c r="AF9" s="46">
        <f>Z9+AA9+AB9+AC9+AD9+AE9</f>
        <v>242.50000000000003</v>
      </c>
      <c r="AG9" s="477">
        <v>30.6</v>
      </c>
      <c r="AH9" s="480">
        <v>35.6</v>
      </c>
      <c r="AI9" s="480">
        <v>35.6</v>
      </c>
      <c r="AJ9" s="480">
        <v>35.6</v>
      </c>
      <c r="AK9" s="480">
        <v>35.6</v>
      </c>
      <c r="AL9" s="480">
        <v>30.6</v>
      </c>
      <c r="AM9" s="47">
        <f>AG9+AH9+AI9+AJ9+AK9+AL9</f>
        <v>203.6</v>
      </c>
      <c r="AO9" s="678"/>
      <c r="AP9" s="649"/>
      <c r="AQ9" s="650"/>
      <c r="AR9" s="93">
        <v>1516</v>
      </c>
      <c r="AS9" s="502">
        <v>7516</v>
      </c>
      <c r="AT9" s="509">
        <f t="shared" si="0"/>
        <v>3</v>
      </c>
      <c r="AU9" s="509">
        <f t="shared" si="1"/>
        <v>0.25</v>
      </c>
      <c r="AV9" s="502">
        <f t="shared" ref="AV9:AV22" si="6">0.43*AT9</f>
        <v>1.29</v>
      </c>
      <c r="AW9" s="268">
        <f t="shared" si="2"/>
        <v>0.23414400000000002</v>
      </c>
      <c r="AX9" s="525">
        <f>AV9*E142/3</f>
        <v>6.7510000000000001E-3</v>
      </c>
      <c r="AY9" s="480">
        <v>35.6</v>
      </c>
      <c r="AZ9" s="526">
        <f t="shared" si="3"/>
        <v>0.24033560000000001</v>
      </c>
      <c r="BA9" s="535">
        <f>AX9+AW9*(AX9*3/AV9)*(N142-1)</f>
        <v>2.4311800000000001E-2</v>
      </c>
      <c r="BB9" s="484">
        <v>38.299999999999997</v>
      </c>
      <c r="BC9" s="535">
        <f t="shared" si="4"/>
        <v>0.93114193999999995</v>
      </c>
      <c r="BD9" s="550">
        <f>AX9+AW9*(AX9*3/AV9)*(O142-1)</f>
        <v>6.8728916799999998E-2</v>
      </c>
      <c r="BE9" s="488">
        <v>30.6</v>
      </c>
      <c r="BF9" s="544">
        <f t="shared" si="5"/>
        <v>2.1031048540800001</v>
      </c>
      <c r="BI9" s="699" t="s">
        <v>197</v>
      </c>
      <c r="BJ9" s="701" t="s">
        <v>193</v>
      </c>
      <c r="BK9" s="703" t="s">
        <v>194</v>
      </c>
      <c r="BL9" s="703" t="s">
        <v>195</v>
      </c>
      <c r="BM9" s="703" t="s">
        <v>196</v>
      </c>
      <c r="BN9" s="728" t="s">
        <v>470</v>
      </c>
      <c r="BO9" s="705" t="s">
        <v>227</v>
      </c>
      <c r="BP9" s="707" t="s">
        <v>193</v>
      </c>
      <c r="BQ9" s="709" t="s">
        <v>194</v>
      </c>
      <c r="BR9" s="709" t="s">
        <v>195</v>
      </c>
      <c r="BS9" s="709" t="s">
        <v>196</v>
      </c>
      <c r="BT9" s="726" t="s">
        <v>470</v>
      </c>
      <c r="BU9" s="711" t="s">
        <v>300</v>
      </c>
      <c r="BV9" s="713" t="s">
        <v>193</v>
      </c>
      <c r="BW9" s="715" t="s">
        <v>194</v>
      </c>
      <c r="BX9" s="715" t="s">
        <v>195</v>
      </c>
      <c r="BY9" s="715" t="s">
        <v>196</v>
      </c>
      <c r="BZ9" s="736" t="s">
        <v>470</v>
      </c>
    </row>
    <row r="10" spans="2:78" ht="15.75" customHeight="1" thickBot="1" x14ac:dyDescent="0.3">
      <c r="B10" s="678"/>
      <c r="C10" s="355">
        <v>5116</v>
      </c>
      <c r="D10" s="355" t="s">
        <v>8</v>
      </c>
      <c r="E10" s="39">
        <v>61.6</v>
      </c>
      <c r="F10" s="40">
        <v>120</v>
      </c>
      <c r="G10" s="41">
        <v>66.3</v>
      </c>
      <c r="H10" s="41">
        <v>129.19999999999999</v>
      </c>
      <c r="I10" s="42">
        <v>53.1</v>
      </c>
      <c r="J10" s="43">
        <v>103.4</v>
      </c>
      <c r="K10" s="92">
        <v>6.6</v>
      </c>
      <c r="L10" s="44">
        <v>12.9</v>
      </c>
      <c r="M10" s="33"/>
      <c r="N10" s="33"/>
      <c r="O10" s="33"/>
      <c r="Q10" s="692" t="s">
        <v>52</v>
      </c>
      <c r="R10" s="693"/>
      <c r="S10" s="491">
        <v>30.8</v>
      </c>
      <c r="T10" s="479">
        <v>48.7</v>
      </c>
      <c r="U10" s="479">
        <v>48.7</v>
      </c>
      <c r="V10" s="479">
        <v>48.7</v>
      </c>
      <c r="W10" s="479">
        <v>48.7</v>
      </c>
      <c r="X10" s="479">
        <v>40.799999999999997</v>
      </c>
      <c r="Y10" s="53">
        <f>S10+T10+U10+V10+W10+X10</f>
        <v>266.39999999999998</v>
      </c>
      <c r="Z10" s="491">
        <v>30.8</v>
      </c>
      <c r="AA10" s="479">
        <v>43.9</v>
      </c>
      <c r="AB10" s="479">
        <v>43.9</v>
      </c>
      <c r="AC10" s="479">
        <v>43.9</v>
      </c>
      <c r="AD10" s="479">
        <v>43.9</v>
      </c>
      <c r="AE10" s="479">
        <v>35.9</v>
      </c>
      <c r="AF10" s="53">
        <f>Z10+AA10+AB10+AC10+AD10+AE10</f>
        <v>242.3</v>
      </c>
      <c r="AG10" s="478">
        <v>30.6</v>
      </c>
      <c r="AH10" s="479">
        <v>35.6</v>
      </c>
      <c r="AI10" s="479">
        <v>35.6</v>
      </c>
      <c r="AJ10" s="479">
        <v>35.6</v>
      </c>
      <c r="AK10" s="479">
        <v>35.6</v>
      </c>
      <c r="AL10" s="479">
        <v>30.6</v>
      </c>
      <c r="AM10" s="54">
        <f>AG10+AH10+AI10+AJ10+AK10+AL10</f>
        <v>203.6</v>
      </c>
      <c r="AO10" s="760"/>
      <c r="AP10" s="789"/>
      <c r="AQ10" s="790"/>
      <c r="AR10" s="313">
        <v>1616</v>
      </c>
      <c r="AS10" s="504">
        <v>7616</v>
      </c>
      <c r="AT10" s="510">
        <f t="shared" si="0"/>
        <v>3</v>
      </c>
      <c r="AU10" s="510">
        <f t="shared" si="1"/>
        <v>0.25</v>
      </c>
      <c r="AV10" s="504">
        <f t="shared" si="6"/>
        <v>1.29</v>
      </c>
      <c r="AW10" s="270">
        <f t="shared" si="2"/>
        <v>0.23414400000000002</v>
      </c>
      <c r="AX10" s="548">
        <f>AV10*E148/3</f>
        <v>6.7510000000000001E-3</v>
      </c>
      <c r="AY10" s="527">
        <v>30.6</v>
      </c>
      <c r="AZ10" s="528">
        <f t="shared" si="3"/>
        <v>0.2065806</v>
      </c>
      <c r="BA10" s="539">
        <f>AX10+AW10*(AX10*3/AV10)*(N148-1)</f>
        <v>2.4311800000000001E-2</v>
      </c>
      <c r="BB10" s="540">
        <v>32.9</v>
      </c>
      <c r="BC10" s="539">
        <f t="shared" si="4"/>
        <v>0.79985822000000006</v>
      </c>
      <c r="BD10" s="551">
        <f>AX10+AW10*(AX10*3/AV10)*(O148-1)</f>
        <v>6.8728916799999998E-2</v>
      </c>
      <c r="BE10" s="545">
        <v>26.4</v>
      </c>
      <c r="BF10" s="546">
        <f t="shared" si="5"/>
        <v>1.8144434035199999</v>
      </c>
      <c r="BI10" s="700"/>
      <c r="BJ10" s="702"/>
      <c r="BK10" s="704"/>
      <c r="BL10" s="704"/>
      <c r="BM10" s="704"/>
      <c r="BN10" s="729"/>
      <c r="BO10" s="706"/>
      <c r="BP10" s="708"/>
      <c r="BQ10" s="710"/>
      <c r="BR10" s="710"/>
      <c r="BS10" s="710"/>
      <c r="BT10" s="727"/>
      <c r="BU10" s="712"/>
      <c r="BV10" s="714"/>
      <c r="BW10" s="716"/>
      <c r="BX10" s="716"/>
      <c r="BY10" s="716"/>
      <c r="BZ10" s="737"/>
    </row>
    <row r="11" spans="2:78" ht="16.5" thickBot="1" x14ac:dyDescent="0.3">
      <c r="B11" s="679">
        <v>2</v>
      </c>
      <c r="C11" s="353">
        <v>5211</v>
      </c>
      <c r="D11" s="354" t="s">
        <v>8</v>
      </c>
      <c r="E11" s="69">
        <v>61.6</v>
      </c>
      <c r="F11" s="68">
        <v>120</v>
      </c>
      <c r="G11" s="69">
        <v>66.3</v>
      </c>
      <c r="H11" s="69">
        <v>129.19999999999999</v>
      </c>
      <c r="I11" s="70">
        <v>53.1</v>
      </c>
      <c r="J11" s="71">
        <v>103.4</v>
      </c>
      <c r="K11" s="314">
        <v>6.6</v>
      </c>
      <c r="L11" s="72">
        <v>12.9</v>
      </c>
      <c r="M11" s="33"/>
      <c r="N11" s="33"/>
      <c r="O11" s="33"/>
      <c r="AO11" s="678">
        <v>5</v>
      </c>
      <c r="AP11" s="649" t="s">
        <v>38</v>
      </c>
      <c r="AQ11" s="650"/>
      <c r="AR11" s="93">
        <v>1115</v>
      </c>
      <c r="AS11" s="502">
        <v>7115</v>
      </c>
      <c r="AT11" s="509">
        <f t="shared" ref="AT11:AT16" si="7">hstr5</f>
        <v>3</v>
      </c>
      <c r="AU11" s="509">
        <f t="shared" si="1"/>
        <v>0.25</v>
      </c>
      <c r="AV11" s="502">
        <f t="shared" si="6"/>
        <v>1.29</v>
      </c>
      <c r="AW11" s="268">
        <f t="shared" si="2"/>
        <v>0.23414400000000002</v>
      </c>
      <c r="AX11" s="520">
        <f t="shared" ref="AX11:AX40" si="8">AV11*epy/AU11</f>
        <v>9.5976000000000013E-3</v>
      </c>
      <c r="AY11" s="476">
        <v>35.9</v>
      </c>
      <c r="AZ11" s="521">
        <f t="shared" si="3"/>
        <v>0.34455384000000006</v>
      </c>
      <c r="BA11" s="532">
        <f t="shared" ref="BA11:BC11" si="9">AX11</f>
        <v>9.5976000000000013E-3</v>
      </c>
      <c r="BB11" s="476">
        <f t="shared" si="9"/>
        <v>35.9</v>
      </c>
      <c r="BC11" s="532">
        <f t="shared" si="9"/>
        <v>0.34455384000000006</v>
      </c>
      <c r="BD11" s="520">
        <f t="shared" ref="BD11:BF11" si="10">AX11</f>
        <v>9.5976000000000013E-3</v>
      </c>
      <c r="BE11" s="476">
        <f t="shared" si="10"/>
        <v>35.9</v>
      </c>
      <c r="BF11" s="533">
        <f t="shared" si="10"/>
        <v>0.34455384000000006</v>
      </c>
      <c r="BI11" s="77" t="s">
        <v>442</v>
      </c>
      <c r="BJ11" s="515">
        <f>(AM9+AM10)/hstr6</f>
        <v>135.73333333333332</v>
      </c>
      <c r="BK11" s="515">
        <f>(AM19+AM20)/hstr6</f>
        <v>145.99999999999997</v>
      </c>
      <c r="BL11" s="515">
        <f>(AM29+AM30)/hstr6</f>
        <v>116.8</v>
      </c>
      <c r="BM11" s="515">
        <f>(AM39+AM40)/hstr6</f>
        <v>14.533333333333333</v>
      </c>
      <c r="BN11" s="558">
        <f t="shared" ref="BN11:BN16" si="11">BM11</f>
        <v>14.533333333333333</v>
      </c>
      <c r="BO11" s="77" t="s">
        <v>445</v>
      </c>
      <c r="BP11" s="515">
        <f>BJ11/(BV11*hstr6)</f>
        <v>5442.9227691252436</v>
      </c>
      <c r="BQ11" s="515">
        <f>(BK11-BJ11)/((BW11-BV11)*hstr6)</f>
        <v>161.68500132136114</v>
      </c>
      <c r="BR11" s="515">
        <f>(BL11-BK11)/((BX11-BW11)*hstr6)</f>
        <v>-257.0897142572743</v>
      </c>
      <c r="BS11" s="515">
        <f t="shared" ref="BS11:BS16" si="12">BR11</f>
        <v>-257.0897142572743</v>
      </c>
      <c r="BT11" s="558">
        <v>0</v>
      </c>
      <c r="BU11" s="77" t="s">
        <v>448</v>
      </c>
      <c r="BV11" s="58">
        <f>(SUM(AZ5:AZ10)+SUM(AZ11:AZ16))/(SUM(AY5:AY10)+SUM(AY11:AY16))</f>
        <v>8.3125273614190701E-3</v>
      </c>
      <c r="BW11" s="58">
        <f>(SUM(BC5:BC10)+SUM(BC11:BC16))/(SUM(BB5:BB10)+SUM(BB11:BB16))</f>
        <v>2.9478511801869993E-2</v>
      </c>
      <c r="BX11" s="58">
        <f>(SUM(BF5:BF10)+SUM(BF11:BF16))/(SUM(BE5:BE10)+SUM(BE11:BE16))</f>
        <v>6.7338187990988174E-2</v>
      </c>
      <c r="BY11" s="58">
        <f>BW11-((BK11-BM11)/(BR11*hstr6))</f>
        <v>0.19993349226977206</v>
      </c>
      <c r="BZ11" s="80">
        <v>0.2</v>
      </c>
    </row>
    <row r="12" spans="2:78" ht="15.75" customHeight="1" thickBot="1" x14ac:dyDescent="0.3">
      <c r="B12" s="678"/>
      <c r="C12" s="355">
        <v>5212</v>
      </c>
      <c r="D12" s="356" t="s">
        <v>8</v>
      </c>
      <c r="E12" s="41">
        <v>61.6</v>
      </c>
      <c r="F12" s="40">
        <v>120</v>
      </c>
      <c r="G12" s="41">
        <v>66.3</v>
      </c>
      <c r="H12" s="41">
        <v>129.19999999999999</v>
      </c>
      <c r="I12" s="42">
        <v>53.1</v>
      </c>
      <c r="J12" s="43">
        <v>103.4</v>
      </c>
      <c r="K12" s="92">
        <v>6.6</v>
      </c>
      <c r="L12" s="44">
        <v>12.9</v>
      </c>
      <c r="M12" s="33"/>
      <c r="N12" s="33"/>
      <c r="O12" s="33"/>
      <c r="Q12" s="672" t="s">
        <v>209</v>
      </c>
      <c r="R12" s="673"/>
      <c r="S12" s="673"/>
      <c r="T12" s="673"/>
      <c r="U12" s="673"/>
      <c r="V12" s="673"/>
      <c r="W12" s="673"/>
      <c r="X12" s="673"/>
      <c r="Y12" s="673"/>
      <c r="Z12" s="673"/>
      <c r="AA12" s="673"/>
      <c r="AB12" s="673"/>
      <c r="AC12" s="673"/>
      <c r="AD12" s="673"/>
      <c r="AE12" s="673"/>
      <c r="AF12" s="673"/>
      <c r="AG12" s="673"/>
      <c r="AH12" s="673"/>
      <c r="AI12" s="673"/>
      <c r="AJ12" s="673"/>
      <c r="AK12" s="674"/>
      <c r="AL12" s="674"/>
      <c r="AM12" s="675"/>
      <c r="AO12" s="678"/>
      <c r="AP12" s="649"/>
      <c r="AQ12" s="650"/>
      <c r="AR12" s="93">
        <v>1215</v>
      </c>
      <c r="AS12" s="502">
        <v>7215</v>
      </c>
      <c r="AT12" s="509">
        <f t="shared" si="7"/>
        <v>3</v>
      </c>
      <c r="AU12" s="509">
        <f t="shared" si="1"/>
        <v>0.25</v>
      </c>
      <c r="AV12" s="502">
        <f t="shared" si="6"/>
        <v>1.29</v>
      </c>
      <c r="AW12" s="268">
        <f t="shared" si="2"/>
        <v>0.23414400000000002</v>
      </c>
      <c r="AX12" s="525">
        <f t="shared" si="8"/>
        <v>9.5976000000000013E-3</v>
      </c>
      <c r="AY12" s="480">
        <v>43.9</v>
      </c>
      <c r="AZ12" s="526">
        <f t="shared" si="3"/>
        <v>0.42133464000000004</v>
      </c>
      <c r="BA12" s="535">
        <f>AX12+AW12*(AX12*3/AV12)*(N123-1)</f>
        <v>3.8191324934522305E-2</v>
      </c>
      <c r="BB12" s="484">
        <v>47.3</v>
      </c>
      <c r="BC12" s="535">
        <f t="shared" si="4"/>
        <v>1.8064496694029049</v>
      </c>
      <c r="BD12" s="550">
        <f>AX12+AW12*(AX12*3/AV12)*(O123-1)</f>
        <v>7.3209483992866267E-2</v>
      </c>
      <c r="BE12" s="488">
        <v>37.799999999999997</v>
      </c>
      <c r="BF12" s="544">
        <f t="shared" si="5"/>
        <v>2.7673184949303447</v>
      </c>
      <c r="BI12" s="77" t="s">
        <v>441</v>
      </c>
      <c r="BJ12" s="515">
        <f>(AF9+AF10)/hstr5</f>
        <v>161.60000000000002</v>
      </c>
      <c r="BK12" s="515">
        <f>(AF19+AF20)/hstr5</f>
        <v>174.11666666666665</v>
      </c>
      <c r="BL12" s="515">
        <f>(AF29+AF30)/hstr5</f>
        <v>139.21666666666667</v>
      </c>
      <c r="BM12" s="515">
        <f>(AF39+AF40)/hstr5</f>
        <v>17.333333333333332</v>
      </c>
      <c r="BN12" s="558">
        <f t="shared" si="11"/>
        <v>17.333333333333332</v>
      </c>
      <c r="BO12" s="77" t="s">
        <v>444</v>
      </c>
      <c r="BP12" s="515">
        <f>BJ12/(BV12*hstr5)</f>
        <v>5612.5142396710289</v>
      </c>
      <c r="BQ12" s="515">
        <f>(BK12-BJ12)/((BW12-BV12)*hstr5)</f>
        <v>173.56887006702644</v>
      </c>
      <c r="BR12" s="515">
        <f>(BL12-BK12)/((BX12-BW12)*hstr5)</f>
        <v>-430.49104728801467</v>
      </c>
      <c r="BS12" s="515">
        <f t="shared" si="12"/>
        <v>-430.49104728801467</v>
      </c>
      <c r="BT12" s="558">
        <v>0</v>
      </c>
      <c r="BU12" s="77" t="s">
        <v>447</v>
      </c>
      <c r="BV12" s="58">
        <f>(SUM(AZ11:AZ16)+SUM(AZ17:AZ22))/(SUM(AY11:AY16)+SUM(AY17:AY22))</f>
        <v>9.5976000000000013E-3</v>
      </c>
      <c r="BW12" s="58">
        <f>(SUM(BC11:BC16)+SUM(BC17:BC22))/(SUM(BB11:BB16)+SUM(BB17:BB22))</f>
        <v>3.363544861081965E-2</v>
      </c>
      <c r="BX12" s="58">
        <f>(SUM(BF11:BF16)+SUM(BF17:BF22))/(SUM(BE11:BE16)+SUM(BE17:BE22))</f>
        <v>6.0658852248643015E-2</v>
      </c>
      <c r="BY12" s="58">
        <f>BW12-((BK12-BM12)/(BR12*hstr5))</f>
        <v>0.1550342824317387</v>
      </c>
      <c r="BZ12" s="80">
        <v>0.2</v>
      </c>
    </row>
    <row r="13" spans="2:78" ht="15.75" customHeight="1" x14ac:dyDescent="0.25">
      <c r="B13" s="678"/>
      <c r="C13" s="355">
        <v>5213</v>
      </c>
      <c r="D13" s="356" t="s">
        <v>8</v>
      </c>
      <c r="E13" s="41">
        <v>61.6</v>
      </c>
      <c r="F13" s="40">
        <v>120</v>
      </c>
      <c r="G13" s="41">
        <v>66.3</v>
      </c>
      <c r="H13" s="41">
        <v>129.19999999999999</v>
      </c>
      <c r="I13" s="42">
        <v>53.1</v>
      </c>
      <c r="J13" s="43">
        <v>103.4</v>
      </c>
      <c r="K13" s="92">
        <v>6.6</v>
      </c>
      <c r="L13" s="44">
        <v>12.9</v>
      </c>
      <c r="M13" s="33"/>
      <c r="N13" s="33"/>
      <c r="O13" s="33"/>
      <c r="Q13" s="689" t="s">
        <v>5</v>
      </c>
      <c r="R13" s="629"/>
      <c r="S13" s="629">
        <v>1</v>
      </c>
      <c r="T13" s="629"/>
      <c r="U13" s="629"/>
      <c r="V13" s="629"/>
      <c r="W13" s="629"/>
      <c r="X13" s="629"/>
      <c r="Y13" s="629"/>
      <c r="Z13" s="629">
        <v>2</v>
      </c>
      <c r="AA13" s="629"/>
      <c r="AB13" s="629"/>
      <c r="AC13" s="629"/>
      <c r="AD13" s="629"/>
      <c r="AE13" s="629"/>
      <c r="AF13" s="629"/>
      <c r="AG13" s="629">
        <v>3</v>
      </c>
      <c r="AH13" s="629"/>
      <c r="AI13" s="629"/>
      <c r="AJ13" s="629"/>
      <c r="AK13" s="690"/>
      <c r="AL13" s="690"/>
      <c r="AM13" s="691"/>
      <c r="AO13" s="678"/>
      <c r="AP13" s="649"/>
      <c r="AQ13" s="650"/>
      <c r="AR13" s="93">
        <v>1315</v>
      </c>
      <c r="AS13" s="502">
        <v>7315</v>
      </c>
      <c r="AT13" s="509">
        <f t="shared" si="7"/>
        <v>3</v>
      </c>
      <c r="AU13" s="509">
        <f t="shared" si="1"/>
        <v>0.25</v>
      </c>
      <c r="AV13" s="502">
        <f t="shared" si="6"/>
        <v>1.29</v>
      </c>
      <c r="AW13" s="268">
        <f t="shared" si="2"/>
        <v>0.23414400000000002</v>
      </c>
      <c r="AX13" s="525">
        <f t="shared" si="8"/>
        <v>9.5976000000000013E-3</v>
      </c>
      <c r="AY13" s="480">
        <v>43.9</v>
      </c>
      <c r="AZ13" s="526">
        <f t="shared" si="3"/>
        <v>0.42133464000000004</v>
      </c>
      <c r="BA13" s="535">
        <f>AX13+AW13*(AX13*3/AV13)*(N129-1)</f>
        <v>3.8191324934522305E-2</v>
      </c>
      <c r="BB13" s="484">
        <v>47.3</v>
      </c>
      <c r="BC13" s="535">
        <f t="shared" si="4"/>
        <v>1.8064496694029049</v>
      </c>
      <c r="BD13" s="550">
        <f>AX13+AW13*(AX13*3/AV13)*(O129-1)</f>
        <v>7.3209483992866267E-2</v>
      </c>
      <c r="BE13" s="488">
        <v>37.799999999999997</v>
      </c>
      <c r="BF13" s="544">
        <f t="shared" si="5"/>
        <v>2.7673184949303447</v>
      </c>
      <c r="BI13" s="77" t="s">
        <v>440</v>
      </c>
      <c r="BJ13" s="515">
        <f>(Y9+Y10)/hstr4</f>
        <v>177.6</v>
      </c>
      <c r="BK13" s="515">
        <f>(Y19+Y20)/hstr4</f>
        <v>191.1</v>
      </c>
      <c r="BL13" s="515">
        <f>(Y29+Y30)/hstr4</f>
        <v>152.83333333333334</v>
      </c>
      <c r="BM13" s="515">
        <f>(Y39+Y40)/hstr4</f>
        <v>19</v>
      </c>
      <c r="BN13" s="558">
        <f t="shared" si="11"/>
        <v>19</v>
      </c>
      <c r="BO13" s="77" t="s">
        <v>443</v>
      </c>
      <c r="BP13" s="515">
        <f>BJ13/(BV13*hstr4)</f>
        <v>6676.2100167477156</v>
      </c>
      <c r="BQ13" s="515">
        <f>(BK13-BJ13)/((BW13-BV13)*hstr4)</f>
        <v>208.67395780137156</v>
      </c>
      <c r="BR13" s="515">
        <f>(BL13-BK13)/((BX13-BW13)*hstr4)</f>
        <v>-615.72252711493275</v>
      </c>
      <c r="BS13" s="515">
        <f t="shared" si="12"/>
        <v>-615.72252711493275</v>
      </c>
      <c r="BT13" s="558">
        <v>0</v>
      </c>
      <c r="BU13" s="77" t="s">
        <v>446</v>
      </c>
      <c r="BV13" s="58">
        <f>(SUM(AZ17:AZ22)+SUM(AZ23:AZ28))/(SUM(AY17:AY22)+SUM(AY23:AY28))</f>
        <v>8.8673064285714302E-3</v>
      </c>
      <c r="BW13" s="58">
        <f>(SUM(BC17:BC22)+SUM(BC23:BC28))/(SUM(BB17:BB22)+SUM(BB23:BB28))</f>
        <v>3.0432048130951805E-2</v>
      </c>
      <c r="BX13" s="58">
        <f>(SUM(BF17:BF22)+SUM(BF23:BF28))/(SUM(BE17:BE22)+SUM(BE23:BE28))</f>
        <v>5.114845039630949E-2</v>
      </c>
      <c r="BY13" s="58">
        <f>BW13-((BK13-BM13)/(BR13*hstr4))</f>
        <v>0.12360172138534359</v>
      </c>
      <c r="BZ13" s="80">
        <v>0.2</v>
      </c>
    </row>
    <row r="14" spans="2:78" x14ac:dyDescent="0.25">
      <c r="B14" s="678"/>
      <c r="C14" s="355">
        <v>5214</v>
      </c>
      <c r="D14" s="356" t="s">
        <v>8</v>
      </c>
      <c r="E14" s="41">
        <v>61.6</v>
      </c>
      <c r="F14" s="40">
        <v>120</v>
      </c>
      <c r="G14" s="41">
        <v>66.3</v>
      </c>
      <c r="H14" s="41">
        <v>129.19999999999999</v>
      </c>
      <c r="I14" s="42">
        <v>53.1</v>
      </c>
      <c r="J14" s="43">
        <v>103.4</v>
      </c>
      <c r="K14" s="92">
        <v>6.6</v>
      </c>
      <c r="L14" s="44">
        <v>12.9</v>
      </c>
      <c r="M14" s="92"/>
      <c r="N14" s="92"/>
      <c r="O14" s="12"/>
      <c r="Q14" s="676" t="s">
        <v>38</v>
      </c>
      <c r="R14" s="624"/>
      <c r="S14" s="35" t="s">
        <v>39</v>
      </c>
      <c r="T14" s="35" t="s">
        <v>40</v>
      </c>
      <c r="U14" s="35" t="s">
        <v>41</v>
      </c>
      <c r="V14" s="36" t="s">
        <v>42</v>
      </c>
      <c r="W14" s="35" t="s">
        <v>407</v>
      </c>
      <c r="X14" s="35" t="s">
        <v>408</v>
      </c>
      <c r="Y14" s="35" t="s">
        <v>54</v>
      </c>
      <c r="Z14" s="35" t="s">
        <v>43</v>
      </c>
      <c r="AA14" s="35" t="s">
        <v>44</v>
      </c>
      <c r="AB14" s="35" t="s">
        <v>45</v>
      </c>
      <c r="AC14" s="36" t="s">
        <v>46</v>
      </c>
      <c r="AD14" s="35" t="s">
        <v>405</v>
      </c>
      <c r="AE14" s="35" t="s">
        <v>406</v>
      </c>
      <c r="AF14" s="35" t="s">
        <v>54</v>
      </c>
      <c r="AG14" s="35" t="s">
        <v>47</v>
      </c>
      <c r="AH14" s="35" t="s">
        <v>48</v>
      </c>
      <c r="AI14" s="35" t="s">
        <v>49</v>
      </c>
      <c r="AJ14" s="36" t="s">
        <v>50</v>
      </c>
      <c r="AK14" s="35" t="s">
        <v>409</v>
      </c>
      <c r="AL14" s="35" t="s">
        <v>410</v>
      </c>
      <c r="AM14" s="37" t="s">
        <v>54</v>
      </c>
      <c r="AO14" s="678"/>
      <c r="AP14" s="649"/>
      <c r="AQ14" s="650"/>
      <c r="AR14" s="93">
        <v>1415</v>
      </c>
      <c r="AS14" s="502">
        <v>7415</v>
      </c>
      <c r="AT14" s="509">
        <f t="shared" si="7"/>
        <v>3</v>
      </c>
      <c r="AU14" s="509">
        <f t="shared" si="1"/>
        <v>0.25</v>
      </c>
      <c r="AV14" s="502">
        <f t="shared" si="6"/>
        <v>1.29</v>
      </c>
      <c r="AW14" s="268">
        <f t="shared" si="2"/>
        <v>0.23414400000000002</v>
      </c>
      <c r="AX14" s="525">
        <f t="shared" si="8"/>
        <v>9.5976000000000013E-3</v>
      </c>
      <c r="AY14" s="480">
        <v>43.9</v>
      </c>
      <c r="AZ14" s="526">
        <f t="shared" si="3"/>
        <v>0.42133464000000004</v>
      </c>
      <c r="BA14" s="535">
        <f>AX14+AW14*(AX14*3/AV14)*(N135-1)</f>
        <v>3.8191324934522305E-2</v>
      </c>
      <c r="BB14" s="484">
        <v>47.3</v>
      </c>
      <c r="BC14" s="535">
        <f t="shared" si="4"/>
        <v>1.8064496694029049</v>
      </c>
      <c r="BD14" s="550">
        <f>AX14+AW14*(AX14*3/AV14)*(O135-1)</f>
        <v>7.3209483992866267E-2</v>
      </c>
      <c r="BE14" s="488">
        <v>37.799999999999997</v>
      </c>
      <c r="BF14" s="544">
        <f t="shared" si="5"/>
        <v>2.7673184949303447</v>
      </c>
      <c r="BI14" s="77" t="s">
        <v>315</v>
      </c>
      <c r="BJ14" s="515">
        <f>(AM5+AM6)/hstr3</f>
        <v>254.66666666666663</v>
      </c>
      <c r="BK14" s="515">
        <f>(AM15+AM16)/hstr3</f>
        <v>274.23333333333329</v>
      </c>
      <c r="BL14" s="515">
        <f>(AM25+AM26)/hstr3</f>
        <v>219.43333333333331</v>
      </c>
      <c r="BM14" s="515">
        <f>(AM35+AM36)/hstr3</f>
        <v>27.533333333333331</v>
      </c>
      <c r="BN14" s="558">
        <f t="shared" si="11"/>
        <v>27.533333333333331</v>
      </c>
      <c r="BO14" s="77" t="s">
        <v>384</v>
      </c>
      <c r="BP14" s="515">
        <f>BJ14/(BV14*hstr3)</f>
        <v>10159.415010041577</v>
      </c>
      <c r="BQ14" s="515">
        <f>(BK14-BJ14)/((BW14-BV14)*hstr3)</f>
        <v>576.46040332322707</v>
      </c>
      <c r="BR14" s="515">
        <f>(BL14-BK14)/((BX14-BW14)*hstr3)</f>
        <v>-905.07604194670387</v>
      </c>
      <c r="BS14" s="515">
        <f t="shared" si="12"/>
        <v>-905.07604194670387</v>
      </c>
      <c r="BT14" s="558">
        <v>0</v>
      </c>
      <c r="BU14" s="77" t="s">
        <v>318</v>
      </c>
      <c r="BV14" s="58">
        <f>(SUM(AZ23:AZ28)+SUM(AZ29:AZ34))/(SUM(AY23:AY28)+SUM(AY29:AY34))</f>
        <v>8.3556867009551838E-3</v>
      </c>
      <c r="BW14" s="58">
        <f>(SUM(BC23:BC28)+SUM(BC29:BC34))/(SUM(BB23:BB28)+SUM(BB29:BB34))</f>
        <v>1.9669945554854549E-2</v>
      </c>
      <c r="BX14" s="58">
        <f>(SUM(BF23:BF28)+SUM(BF29:BF34))/(SUM(BE23:BE28)+SUM(BE29:BE34))</f>
        <v>3.9852411800870048E-2</v>
      </c>
      <c r="BY14" s="58">
        <f>BW14-((BK14-BM14)/(BR14*hstr3))</f>
        <v>0.1105278729798915</v>
      </c>
      <c r="BZ14" s="80">
        <v>0.2</v>
      </c>
    </row>
    <row r="15" spans="2:78" x14ac:dyDescent="0.25">
      <c r="B15" s="678"/>
      <c r="C15" s="355">
        <v>5215</v>
      </c>
      <c r="D15" s="356" t="s">
        <v>8</v>
      </c>
      <c r="E15" s="41">
        <v>61.6</v>
      </c>
      <c r="F15" s="40">
        <v>120</v>
      </c>
      <c r="G15" s="41">
        <v>66.3</v>
      </c>
      <c r="H15" s="41">
        <v>129.19999999999999</v>
      </c>
      <c r="I15" s="42">
        <v>53.1</v>
      </c>
      <c r="J15" s="43">
        <v>103.4</v>
      </c>
      <c r="K15" s="92">
        <v>6.6</v>
      </c>
      <c r="L15" s="44">
        <v>12.9</v>
      </c>
      <c r="Q15" s="661" t="s">
        <v>53</v>
      </c>
      <c r="R15" s="662"/>
      <c r="S15" s="485">
        <v>33.15</v>
      </c>
      <c r="T15" s="476">
        <v>107.4</v>
      </c>
      <c r="U15" s="476">
        <v>107.4</v>
      </c>
      <c r="V15" s="476">
        <v>107.4</v>
      </c>
      <c r="W15" s="476">
        <v>107.4</v>
      </c>
      <c r="X15" s="484">
        <v>69.5</v>
      </c>
      <c r="Y15" s="46">
        <f>S15+T15+U15+V15+W15+X15</f>
        <v>532.25</v>
      </c>
      <c r="Z15" s="485">
        <v>33.15</v>
      </c>
      <c r="AA15" s="480">
        <v>87.7</v>
      </c>
      <c r="AB15" s="480">
        <v>87.7</v>
      </c>
      <c r="AC15" s="480">
        <v>87.7</v>
      </c>
      <c r="AD15" s="480">
        <v>87.7</v>
      </c>
      <c r="AE15" s="484">
        <v>50.5</v>
      </c>
      <c r="AF15" s="46">
        <f>Z15+AA15+AB15+AC15+AD15+AE15</f>
        <v>434.45</v>
      </c>
      <c r="AG15" s="485">
        <v>33.15</v>
      </c>
      <c r="AH15" s="484">
        <v>82.6</v>
      </c>
      <c r="AI15" s="484">
        <v>82.6</v>
      </c>
      <c r="AJ15" s="484">
        <v>82.6</v>
      </c>
      <c r="AK15" s="484">
        <v>82.6</v>
      </c>
      <c r="AL15" s="484">
        <v>47.8</v>
      </c>
      <c r="AM15" s="47">
        <f>AG15+AH15+AI15+AJ15+AK15+AL15</f>
        <v>411.34999999999997</v>
      </c>
      <c r="AO15" s="678"/>
      <c r="AP15" s="649"/>
      <c r="AQ15" s="650"/>
      <c r="AR15" s="93">
        <v>1515</v>
      </c>
      <c r="AS15" s="502">
        <v>7515</v>
      </c>
      <c r="AT15" s="509">
        <f t="shared" si="7"/>
        <v>3</v>
      </c>
      <c r="AU15" s="509">
        <f t="shared" si="1"/>
        <v>0.25</v>
      </c>
      <c r="AV15" s="502">
        <f t="shared" si="6"/>
        <v>1.29</v>
      </c>
      <c r="AW15" s="268">
        <f t="shared" si="2"/>
        <v>0.23414400000000002</v>
      </c>
      <c r="AX15" s="525">
        <f t="shared" si="8"/>
        <v>9.5976000000000013E-3</v>
      </c>
      <c r="AY15" s="480">
        <v>43.9</v>
      </c>
      <c r="AZ15" s="526">
        <f t="shared" si="3"/>
        <v>0.42133464000000004</v>
      </c>
      <c r="BA15" s="535">
        <f>AX15+AW15*(AX15*3/AV15)*(N141-1)</f>
        <v>3.8191324934522305E-2</v>
      </c>
      <c r="BB15" s="484">
        <v>47.3</v>
      </c>
      <c r="BC15" s="535">
        <f t="shared" si="4"/>
        <v>1.8064496694029049</v>
      </c>
      <c r="BD15" s="550">
        <f>AX15+AW15*(AX15*3/AV15)*(O141-1)</f>
        <v>7.3209483992866267E-2</v>
      </c>
      <c r="BE15" s="488">
        <v>37.799999999999997</v>
      </c>
      <c r="BF15" s="544">
        <f t="shared" si="5"/>
        <v>2.7673184949303447</v>
      </c>
      <c r="BI15" s="77" t="s">
        <v>316</v>
      </c>
      <c r="BJ15" s="515">
        <f>(AF5+AF6)/hstr2</f>
        <v>269.93333333333334</v>
      </c>
      <c r="BK15" s="515">
        <f>(AF15+AF16)/hstr2</f>
        <v>290.16666666666669</v>
      </c>
      <c r="BL15" s="515">
        <f>(AF25+AF26)/hstr2</f>
        <v>256.09999999999997</v>
      </c>
      <c r="BM15" s="515">
        <f>(AF35+AF36)/hstr2</f>
        <v>111.33333333333336</v>
      </c>
      <c r="BN15" s="558">
        <f t="shared" si="11"/>
        <v>111.33333333333336</v>
      </c>
      <c r="BO15" s="77" t="s">
        <v>385</v>
      </c>
      <c r="BP15" s="515">
        <f>BJ15/(BV15*hstr2)</f>
        <v>14024.411395852603</v>
      </c>
      <c r="BQ15" s="515">
        <f>(BK15-BJ15)/((BW15-BV15)*hstr2)</f>
        <v>2460.5060389777705</v>
      </c>
      <c r="BR15" s="515">
        <f>(BL15-BK15)/((BX15-BW15)*hstr2)</f>
        <v>-1056.0221210423001</v>
      </c>
      <c r="BS15" s="515">
        <f t="shared" si="12"/>
        <v>-1056.0221210423001</v>
      </c>
      <c r="BT15" s="558">
        <v>0</v>
      </c>
      <c r="BU15" s="77" t="s">
        <v>319</v>
      </c>
      <c r="BV15" s="58">
        <f>(SUM(AZ29:AZ34)+SUM(AZ35:AZ40))/(SUM(AY29:AY34)+SUM(AY35:AY40))</f>
        <v>6.4157970868129726E-3</v>
      </c>
      <c r="BW15" s="58">
        <f>(SUM(BC29:BC34)+SUM(BC35:BC40))/(SUM(BB29:BB34)+SUM(BB35:BB40))</f>
        <v>9.1568773108007435E-3</v>
      </c>
      <c r="BX15" s="58">
        <f>(SUM(BF29:BF34)+SUM(BF35:BF40))/(SUM(BE29:BE34)+SUM(BE35:BE40))</f>
        <v>1.9910019057819806E-2</v>
      </c>
      <c r="BY15" s="58">
        <f>BW15-((BK15-BM15)/(BR15*hstr2))</f>
        <v>6.5605610650093474E-2</v>
      </c>
      <c r="BZ15" s="80">
        <v>0.2</v>
      </c>
    </row>
    <row r="16" spans="2:78" ht="15.75" thickBot="1" x14ac:dyDescent="0.3">
      <c r="B16" s="678"/>
      <c r="C16" s="355">
        <v>5216</v>
      </c>
      <c r="D16" s="356" t="s">
        <v>8</v>
      </c>
      <c r="E16" s="41">
        <v>61.6</v>
      </c>
      <c r="F16" s="40">
        <v>120</v>
      </c>
      <c r="G16" s="41">
        <v>66.3</v>
      </c>
      <c r="H16" s="41">
        <v>129.19999999999999</v>
      </c>
      <c r="I16" s="42">
        <v>53.1</v>
      </c>
      <c r="J16" s="43">
        <v>103.4</v>
      </c>
      <c r="K16" s="92">
        <v>6.6</v>
      </c>
      <c r="L16" s="44">
        <v>12.9</v>
      </c>
      <c r="Q16" s="692" t="s">
        <v>52</v>
      </c>
      <c r="R16" s="693"/>
      <c r="S16" s="482">
        <v>75.599999999999994</v>
      </c>
      <c r="T16" s="483">
        <v>126.1</v>
      </c>
      <c r="U16" s="483">
        <v>126.1</v>
      </c>
      <c r="V16" s="483">
        <v>126.1</v>
      </c>
      <c r="W16" s="483">
        <v>126.1</v>
      </c>
      <c r="X16" s="483">
        <v>75.599999999999994</v>
      </c>
      <c r="Y16" s="53">
        <f>S16+T16+U16+V16+W16+X16</f>
        <v>655.6</v>
      </c>
      <c r="Z16" s="491">
        <v>33.15</v>
      </c>
      <c r="AA16" s="483">
        <v>88.1</v>
      </c>
      <c r="AB16" s="483">
        <v>88.1</v>
      </c>
      <c r="AC16" s="483">
        <v>88.1</v>
      </c>
      <c r="AD16" s="483">
        <v>88.1</v>
      </c>
      <c r="AE16" s="483">
        <v>50.5</v>
      </c>
      <c r="AF16" s="53">
        <f>Z16+AA16+AB16+AC16+AD16+AE16</f>
        <v>436.04999999999995</v>
      </c>
      <c r="AG16" s="491">
        <v>33.15</v>
      </c>
      <c r="AH16" s="483">
        <v>82.6</v>
      </c>
      <c r="AI16" s="483">
        <v>82.6</v>
      </c>
      <c r="AJ16" s="483">
        <v>82.6</v>
      </c>
      <c r="AK16" s="483">
        <v>82.6</v>
      </c>
      <c r="AL16" s="483">
        <v>47.8</v>
      </c>
      <c r="AM16" s="54">
        <f>AG16+AH16+AI16+AJ16+AK16+AL16</f>
        <v>411.34999999999997</v>
      </c>
      <c r="AO16" s="678"/>
      <c r="AP16" s="649"/>
      <c r="AQ16" s="650"/>
      <c r="AR16" s="93">
        <v>1615</v>
      </c>
      <c r="AS16" s="502">
        <v>7615</v>
      </c>
      <c r="AT16" s="509">
        <f t="shared" si="7"/>
        <v>3</v>
      </c>
      <c r="AU16" s="509">
        <f t="shared" si="1"/>
        <v>0.25</v>
      </c>
      <c r="AV16" s="502">
        <f t="shared" si="6"/>
        <v>1.29</v>
      </c>
      <c r="AW16" s="268">
        <f t="shared" si="2"/>
        <v>0.23414400000000002</v>
      </c>
      <c r="AX16" s="525">
        <f t="shared" si="8"/>
        <v>9.5976000000000013E-3</v>
      </c>
      <c r="AY16" s="480">
        <v>35.9</v>
      </c>
      <c r="AZ16" s="526">
        <f t="shared" si="3"/>
        <v>0.34455384000000006</v>
      </c>
      <c r="BA16" s="535">
        <f>AX16+AW16*(AX16*3/AV16)*(N147-1)</f>
        <v>3.4563017579617841E-2</v>
      </c>
      <c r="BB16" s="484">
        <v>38.700000000000003</v>
      </c>
      <c r="BC16" s="535">
        <f t="shared" si="4"/>
        <v>1.3375887803312105</v>
      </c>
      <c r="BD16" s="550">
        <f>AX16+AW16*(AX16*3/AV16)*(O147-1)</f>
        <v>9.7708880444331223E-2</v>
      </c>
      <c r="BE16" s="488">
        <v>31</v>
      </c>
      <c r="BF16" s="544">
        <f t="shared" si="5"/>
        <v>3.028975293774268</v>
      </c>
      <c r="BI16" s="88" t="s">
        <v>317</v>
      </c>
      <c r="BJ16" s="516">
        <f>(Y5+Y6)/hstr1</f>
        <v>403.27272727272725</v>
      </c>
      <c r="BK16" s="516">
        <f>(Y15+Y16)/hstr1</f>
        <v>431.94545454545454</v>
      </c>
      <c r="BL16" s="516">
        <f>(Y25+Y26)/hstr1</f>
        <v>347.50909090909096</v>
      </c>
      <c r="BM16" s="516">
        <f>(Y35+Y36)/hstr1</f>
        <v>43.381818181818176</v>
      </c>
      <c r="BN16" s="559">
        <f t="shared" si="11"/>
        <v>43.381818181818176</v>
      </c>
      <c r="BO16" s="88" t="s">
        <v>386</v>
      </c>
      <c r="BP16" s="516">
        <f>BJ16/(BV16*hstr1)</f>
        <v>30253.646228516616</v>
      </c>
      <c r="BQ16" s="516">
        <f>(BK16-BJ16)/((BW16-BV16)*hstr1)</f>
        <v>1325.9965338783577</v>
      </c>
      <c r="BR16" s="516">
        <f>(BL16-BK16)/((BX16-BW16)*hstr1)</f>
        <v>-4824.1638030987497</v>
      </c>
      <c r="BS16" s="516">
        <f t="shared" si="12"/>
        <v>-4824.1638030987497</v>
      </c>
      <c r="BT16" s="559">
        <v>0</v>
      </c>
      <c r="BU16" s="88" t="s">
        <v>320</v>
      </c>
      <c r="BV16" s="89">
        <f>(SUM(AZ35:AZ40)+SUM(AZ41:AZ46))/(SUM(AY35:AY40)+SUM(AY41:AY46))</f>
        <v>4.8471720397440425E-3</v>
      </c>
      <c r="BW16" s="89">
        <f>(SUM(BC35:BC40)+SUM(BC41:BC46))/(SUM(BB35:BB40)+SUM(BB41:BB46))</f>
        <v>1.2710274253515157E-2</v>
      </c>
      <c r="BX16" s="89">
        <f>(SUM(BF35:BF40)+SUM(BF41:BF46))/(SUM(BE35:BE40)+SUM(BE41:BE46))</f>
        <v>1.9074928001732095E-2</v>
      </c>
      <c r="BY16" s="89">
        <f>BW16-((BK16-BM16)/(BR16*hstr1))</f>
        <v>4.199946789114313E-2</v>
      </c>
      <c r="BZ16" s="90">
        <v>0.2</v>
      </c>
    </row>
    <row r="17" spans="2:78" ht="15.75" thickBot="1" x14ac:dyDescent="0.3">
      <c r="B17" s="679">
        <v>3</v>
      </c>
      <c r="C17" s="353">
        <v>5311</v>
      </c>
      <c r="D17" s="353" t="s">
        <v>8</v>
      </c>
      <c r="E17" s="67">
        <v>61.6</v>
      </c>
      <c r="F17" s="68">
        <v>120</v>
      </c>
      <c r="G17" s="69">
        <v>66.3</v>
      </c>
      <c r="H17" s="69">
        <v>129.19999999999999</v>
      </c>
      <c r="I17" s="70">
        <v>53.1</v>
      </c>
      <c r="J17" s="71">
        <v>103.4</v>
      </c>
      <c r="K17" s="314">
        <v>6.6</v>
      </c>
      <c r="L17" s="72">
        <v>12.9</v>
      </c>
      <c r="Q17" s="689" t="s">
        <v>5</v>
      </c>
      <c r="R17" s="629"/>
      <c r="S17" s="629">
        <v>4</v>
      </c>
      <c r="T17" s="629"/>
      <c r="U17" s="629"/>
      <c r="V17" s="629"/>
      <c r="W17" s="629"/>
      <c r="X17" s="629"/>
      <c r="Y17" s="629"/>
      <c r="Z17" s="629">
        <v>5</v>
      </c>
      <c r="AA17" s="629"/>
      <c r="AB17" s="629"/>
      <c r="AC17" s="629"/>
      <c r="AD17" s="629"/>
      <c r="AE17" s="629"/>
      <c r="AF17" s="629"/>
      <c r="AG17" s="629">
        <v>6</v>
      </c>
      <c r="AH17" s="629"/>
      <c r="AI17" s="629"/>
      <c r="AJ17" s="629"/>
      <c r="AK17" s="690"/>
      <c r="AL17" s="690"/>
      <c r="AM17" s="691"/>
      <c r="AO17" s="679">
        <v>4</v>
      </c>
      <c r="AP17" s="785" t="s">
        <v>38</v>
      </c>
      <c r="AQ17" s="786"/>
      <c r="AR17" s="87">
        <v>1114</v>
      </c>
      <c r="AS17" s="501">
        <v>7114</v>
      </c>
      <c r="AT17" s="511">
        <f t="shared" ref="AT17:AT22" si="13">hstr4</f>
        <v>3</v>
      </c>
      <c r="AU17" s="511">
        <f t="shared" si="1"/>
        <v>0.25</v>
      </c>
      <c r="AV17" s="501">
        <f t="shared" si="6"/>
        <v>1.29</v>
      </c>
      <c r="AW17" s="320">
        <f t="shared" si="2"/>
        <v>0.23414400000000002</v>
      </c>
      <c r="AX17" s="517">
        <f t="shared" si="8"/>
        <v>9.5976000000000013E-3</v>
      </c>
      <c r="AY17" s="518">
        <v>40.799999999999997</v>
      </c>
      <c r="AZ17" s="519">
        <f t="shared" si="3"/>
        <v>0.39158208</v>
      </c>
      <c r="BA17" s="530">
        <f t="shared" ref="BA17:BC17" si="14">AX17</f>
        <v>9.5976000000000013E-3</v>
      </c>
      <c r="BB17" s="518">
        <f t="shared" si="14"/>
        <v>40.799999999999997</v>
      </c>
      <c r="BC17" s="530">
        <f t="shared" si="14"/>
        <v>0.39158208</v>
      </c>
      <c r="BD17" s="517">
        <f t="shared" ref="BD17:BF17" si="15">AX17</f>
        <v>9.5976000000000013E-3</v>
      </c>
      <c r="BE17" s="518">
        <f t="shared" si="15"/>
        <v>40.799999999999997</v>
      </c>
      <c r="BF17" s="531">
        <f t="shared" si="15"/>
        <v>0.39158208</v>
      </c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</row>
    <row r="18" spans="2:78" ht="16.5" customHeight="1" thickBot="1" x14ac:dyDescent="0.3">
      <c r="B18" s="678"/>
      <c r="C18" s="355">
        <v>5312</v>
      </c>
      <c r="D18" s="355" t="s">
        <v>8</v>
      </c>
      <c r="E18" s="39">
        <v>61.6</v>
      </c>
      <c r="F18" s="40">
        <v>120</v>
      </c>
      <c r="G18" s="41">
        <v>66.3</v>
      </c>
      <c r="H18" s="41">
        <v>129.19999999999999</v>
      </c>
      <c r="I18" s="42">
        <v>53.1</v>
      </c>
      <c r="J18" s="43">
        <v>103.4</v>
      </c>
      <c r="K18" s="92">
        <v>6.6</v>
      </c>
      <c r="L18" s="44">
        <v>12.9</v>
      </c>
      <c r="Q18" s="676" t="s">
        <v>38</v>
      </c>
      <c r="R18" s="624"/>
      <c r="S18" s="35" t="s">
        <v>422</v>
      </c>
      <c r="T18" s="35" t="s">
        <v>423</v>
      </c>
      <c r="U18" s="35" t="s">
        <v>424</v>
      </c>
      <c r="V18" s="36" t="s">
        <v>425</v>
      </c>
      <c r="W18" s="35" t="s">
        <v>426</v>
      </c>
      <c r="X18" s="35" t="s">
        <v>427</v>
      </c>
      <c r="Y18" s="35" t="s">
        <v>54</v>
      </c>
      <c r="Z18" s="35" t="s">
        <v>428</v>
      </c>
      <c r="AA18" s="35" t="s">
        <v>429</v>
      </c>
      <c r="AB18" s="35" t="s">
        <v>430</v>
      </c>
      <c r="AC18" s="36" t="s">
        <v>431</v>
      </c>
      <c r="AD18" s="35" t="s">
        <v>432</v>
      </c>
      <c r="AE18" s="35" t="s">
        <v>433</v>
      </c>
      <c r="AF18" s="35" t="s">
        <v>54</v>
      </c>
      <c r="AG18" s="35" t="s">
        <v>434</v>
      </c>
      <c r="AH18" s="35" t="s">
        <v>435</v>
      </c>
      <c r="AI18" s="35" t="s">
        <v>436</v>
      </c>
      <c r="AJ18" s="36" t="s">
        <v>437</v>
      </c>
      <c r="AK18" s="35" t="s">
        <v>438</v>
      </c>
      <c r="AL18" s="35" t="s">
        <v>439</v>
      </c>
      <c r="AM18" s="37" t="s">
        <v>54</v>
      </c>
      <c r="AO18" s="678"/>
      <c r="AP18" s="649"/>
      <c r="AQ18" s="650"/>
      <c r="AR18" s="93">
        <v>1214</v>
      </c>
      <c r="AS18" s="502">
        <v>7214</v>
      </c>
      <c r="AT18" s="509">
        <f t="shared" si="13"/>
        <v>3</v>
      </c>
      <c r="AU18" s="509">
        <f t="shared" si="1"/>
        <v>0.25</v>
      </c>
      <c r="AV18" s="502">
        <f t="shared" si="6"/>
        <v>1.29</v>
      </c>
      <c r="AW18" s="268">
        <f t="shared" si="2"/>
        <v>0.23414400000000002</v>
      </c>
      <c r="AX18" s="525">
        <f t="shared" si="8"/>
        <v>9.5976000000000013E-3</v>
      </c>
      <c r="AY18" s="480">
        <v>48.7</v>
      </c>
      <c r="AZ18" s="526">
        <f t="shared" si="3"/>
        <v>0.46740312000000012</v>
      </c>
      <c r="BA18" s="535">
        <f>AX18+AW18*(AX18*3/AV18)*(N122-1)</f>
        <v>3.6726687103184719E-2</v>
      </c>
      <c r="BB18" s="484">
        <v>52.4</v>
      </c>
      <c r="BC18" s="535">
        <f t="shared" si="4"/>
        <v>1.9244784042068792</v>
      </c>
      <c r="BD18" s="550">
        <f>AX18+AW18*(AX18*3/AV18)*(O122-1)</f>
        <v>6.0726775203057345E-2</v>
      </c>
      <c r="BE18" s="488">
        <v>41.9</v>
      </c>
      <c r="BF18" s="544">
        <f t="shared" si="5"/>
        <v>2.5444518810081025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694" t="s">
        <v>304</v>
      </c>
      <c r="BV18" s="695"/>
      <c r="BW18" s="695"/>
      <c r="BX18" s="695"/>
      <c r="BY18" s="695"/>
      <c r="BZ18" s="696"/>
    </row>
    <row r="19" spans="2:78" x14ac:dyDescent="0.25">
      <c r="B19" s="678"/>
      <c r="C19" s="355">
        <v>5313</v>
      </c>
      <c r="D19" s="355" t="s">
        <v>8</v>
      </c>
      <c r="E19" s="39">
        <v>61.6</v>
      </c>
      <c r="F19" s="40">
        <v>120</v>
      </c>
      <c r="G19" s="41">
        <v>66.3</v>
      </c>
      <c r="H19" s="41">
        <v>129.19999999999999</v>
      </c>
      <c r="I19" s="42">
        <v>53.1</v>
      </c>
      <c r="J19" s="43">
        <v>103.4</v>
      </c>
      <c r="K19" s="92">
        <v>6.6</v>
      </c>
      <c r="L19" s="44">
        <v>12.9</v>
      </c>
      <c r="Q19" s="661" t="s">
        <v>53</v>
      </c>
      <c r="R19" s="662"/>
      <c r="S19" s="485">
        <v>33.15</v>
      </c>
      <c r="T19" s="484">
        <v>52.4</v>
      </c>
      <c r="U19" s="484">
        <v>52.4</v>
      </c>
      <c r="V19" s="484">
        <v>52.4</v>
      </c>
      <c r="W19" s="484">
        <v>52.4</v>
      </c>
      <c r="X19" s="484">
        <v>43.9</v>
      </c>
      <c r="Y19" s="46">
        <f>S19+T19+U19+V19+W19+X19</f>
        <v>286.64999999999998</v>
      </c>
      <c r="Z19" s="485">
        <v>33.4</v>
      </c>
      <c r="AA19" s="484">
        <v>47.3</v>
      </c>
      <c r="AB19" s="484">
        <v>47.3</v>
      </c>
      <c r="AC19" s="484">
        <v>47.3</v>
      </c>
      <c r="AD19" s="484">
        <v>47.3</v>
      </c>
      <c r="AE19" s="484">
        <v>38.700000000000003</v>
      </c>
      <c r="AF19" s="46">
        <f>Z19+AA19+AB19+AC19+AD19+AE19</f>
        <v>261.29999999999995</v>
      </c>
      <c r="AG19" s="481">
        <v>32.9</v>
      </c>
      <c r="AH19" s="484">
        <v>38.299999999999997</v>
      </c>
      <c r="AI19" s="484">
        <v>38.299999999999997</v>
      </c>
      <c r="AJ19" s="484">
        <v>38.299999999999997</v>
      </c>
      <c r="AK19" s="484">
        <v>38.299999999999997</v>
      </c>
      <c r="AL19" s="484">
        <v>32.9</v>
      </c>
      <c r="AM19" s="47">
        <f>AG19+AH19+AI19+AJ19+AK19+AL19</f>
        <v>218.99999999999997</v>
      </c>
      <c r="AO19" s="678"/>
      <c r="AP19" s="649"/>
      <c r="AQ19" s="650"/>
      <c r="AR19" s="93">
        <v>1314</v>
      </c>
      <c r="AS19" s="502">
        <v>7314</v>
      </c>
      <c r="AT19" s="509">
        <f t="shared" si="13"/>
        <v>3</v>
      </c>
      <c r="AU19" s="509">
        <f t="shared" si="1"/>
        <v>0.25</v>
      </c>
      <c r="AV19" s="502">
        <f t="shared" si="6"/>
        <v>1.29</v>
      </c>
      <c r="AW19" s="268">
        <f t="shared" si="2"/>
        <v>0.23414400000000002</v>
      </c>
      <c r="AX19" s="525">
        <f t="shared" si="8"/>
        <v>9.5976000000000013E-3</v>
      </c>
      <c r="AY19" s="480">
        <v>48.7</v>
      </c>
      <c r="AZ19" s="526">
        <f t="shared" si="3"/>
        <v>0.46740312000000012</v>
      </c>
      <c r="BA19" s="535">
        <f>AX19+AW19*(AX19*3/AV19)*(N128-1)</f>
        <v>3.6726687103184719E-2</v>
      </c>
      <c r="BB19" s="484">
        <v>52.4</v>
      </c>
      <c r="BC19" s="535">
        <f t="shared" si="4"/>
        <v>1.9244784042068792</v>
      </c>
      <c r="BD19" s="550">
        <f>AX19+AW19*(AX19*3/AV19)*(O128-1)</f>
        <v>6.0726775203057345E-2</v>
      </c>
      <c r="BE19" s="488">
        <v>41.9</v>
      </c>
      <c r="BF19" s="544">
        <f t="shared" si="5"/>
        <v>2.5444518810081025</v>
      </c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717" t="s">
        <v>303</v>
      </c>
      <c r="BV19" s="719" t="s">
        <v>193</v>
      </c>
      <c r="BW19" s="721" t="s">
        <v>194</v>
      </c>
      <c r="BX19" s="721" t="s">
        <v>195</v>
      </c>
      <c r="BY19" s="721" t="s">
        <v>196</v>
      </c>
      <c r="BZ19" s="697" t="s">
        <v>470</v>
      </c>
    </row>
    <row r="20" spans="2:78" ht="15.75" thickBot="1" x14ac:dyDescent="0.3">
      <c r="B20" s="678"/>
      <c r="C20" s="355">
        <v>5314</v>
      </c>
      <c r="D20" s="355" t="s">
        <v>8</v>
      </c>
      <c r="E20" s="39">
        <v>61.6</v>
      </c>
      <c r="F20" s="40">
        <v>120</v>
      </c>
      <c r="G20" s="41">
        <v>66.3</v>
      </c>
      <c r="H20" s="41">
        <v>129.19999999999999</v>
      </c>
      <c r="I20" s="42">
        <v>53.1</v>
      </c>
      <c r="J20" s="43">
        <v>103.4</v>
      </c>
      <c r="K20" s="92">
        <v>6.6</v>
      </c>
      <c r="L20" s="44">
        <v>12.9</v>
      </c>
      <c r="Q20" s="692" t="s">
        <v>52</v>
      </c>
      <c r="R20" s="693"/>
      <c r="S20" s="491">
        <v>33.15</v>
      </c>
      <c r="T20" s="483">
        <v>52.4</v>
      </c>
      <c r="U20" s="483">
        <v>52.4</v>
      </c>
      <c r="V20" s="483">
        <v>52.4</v>
      </c>
      <c r="W20" s="483">
        <v>52.4</v>
      </c>
      <c r="X20" s="483">
        <v>43.9</v>
      </c>
      <c r="Y20" s="53">
        <f>S20+T20+U20+V20+W20+X20</f>
        <v>286.64999999999998</v>
      </c>
      <c r="Z20" s="491">
        <v>33.15</v>
      </c>
      <c r="AA20" s="483">
        <v>47.3</v>
      </c>
      <c r="AB20" s="483">
        <v>47.3</v>
      </c>
      <c r="AC20" s="483">
        <v>47.3</v>
      </c>
      <c r="AD20" s="483">
        <v>47.3</v>
      </c>
      <c r="AE20" s="483">
        <v>38.700000000000003</v>
      </c>
      <c r="AF20" s="53">
        <f>Z20+AA20+AB20+AC20+AD20+AE20</f>
        <v>261.04999999999995</v>
      </c>
      <c r="AG20" s="482">
        <v>32.9</v>
      </c>
      <c r="AH20" s="483">
        <v>38.299999999999997</v>
      </c>
      <c r="AI20" s="483">
        <v>38.299999999999997</v>
      </c>
      <c r="AJ20" s="483">
        <v>38.299999999999997</v>
      </c>
      <c r="AK20" s="483">
        <v>38.299999999999997</v>
      </c>
      <c r="AL20" s="483">
        <v>32.9</v>
      </c>
      <c r="AM20" s="54">
        <f>AG20+AH20+AI20+AJ20+AK20+AL20</f>
        <v>218.99999999999997</v>
      </c>
      <c r="AO20" s="678"/>
      <c r="AP20" s="649"/>
      <c r="AQ20" s="650"/>
      <c r="AR20" s="93">
        <v>1414</v>
      </c>
      <c r="AS20" s="502">
        <v>7414</v>
      </c>
      <c r="AT20" s="509">
        <f t="shared" si="13"/>
        <v>3</v>
      </c>
      <c r="AU20" s="509">
        <f t="shared" si="1"/>
        <v>0.25</v>
      </c>
      <c r="AV20" s="502">
        <f t="shared" si="6"/>
        <v>1.29</v>
      </c>
      <c r="AW20" s="268">
        <f t="shared" si="2"/>
        <v>0.23414400000000002</v>
      </c>
      <c r="AX20" s="525">
        <f t="shared" si="8"/>
        <v>9.5976000000000013E-3</v>
      </c>
      <c r="AY20" s="480">
        <v>48.7</v>
      </c>
      <c r="AZ20" s="526">
        <f t="shared" si="3"/>
        <v>0.46740312000000012</v>
      </c>
      <c r="BA20" s="535">
        <f>AX20+AW20*(AX20*3/AV20)*(N134-1)</f>
        <v>3.6726687103184719E-2</v>
      </c>
      <c r="BB20" s="484">
        <v>52.4</v>
      </c>
      <c r="BC20" s="535">
        <f t="shared" si="4"/>
        <v>1.9244784042068792</v>
      </c>
      <c r="BD20" s="550">
        <f>AX20+AW20*(AX20*3/AV20)*(O134-1)</f>
        <v>6.0726775203057345E-2</v>
      </c>
      <c r="BE20" s="488">
        <v>41.9</v>
      </c>
      <c r="BF20" s="544">
        <f t="shared" si="5"/>
        <v>2.5444518810081025</v>
      </c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718"/>
      <c r="BV20" s="720"/>
      <c r="BW20" s="722"/>
      <c r="BX20" s="722"/>
      <c r="BY20" s="722"/>
      <c r="BZ20" s="698"/>
    </row>
    <row r="21" spans="2:78" ht="15.75" thickBot="1" x14ac:dyDescent="0.3">
      <c r="B21" s="678"/>
      <c r="C21" s="355">
        <v>5315</v>
      </c>
      <c r="D21" s="355" t="s">
        <v>8</v>
      </c>
      <c r="E21" s="39">
        <v>61.6</v>
      </c>
      <c r="F21" s="40">
        <v>120</v>
      </c>
      <c r="G21" s="41">
        <v>66.3</v>
      </c>
      <c r="H21" s="41">
        <v>129.19999999999999</v>
      </c>
      <c r="I21" s="42">
        <v>53.1</v>
      </c>
      <c r="J21" s="43">
        <v>103.4</v>
      </c>
      <c r="K21" s="92">
        <v>6.6</v>
      </c>
      <c r="L21" s="44">
        <v>12.9</v>
      </c>
      <c r="AO21" s="678"/>
      <c r="AP21" s="649"/>
      <c r="AQ21" s="650"/>
      <c r="AR21" s="93">
        <v>1514</v>
      </c>
      <c r="AS21" s="502">
        <v>7514</v>
      </c>
      <c r="AT21" s="509">
        <f t="shared" si="13"/>
        <v>3</v>
      </c>
      <c r="AU21" s="509">
        <f t="shared" si="1"/>
        <v>0.25</v>
      </c>
      <c r="AV21" s="502">
        <f t="shared" si="6"/>
        <v>1.29</v>
      </c>
      <c r="AW21" s="268">
        <f t="shared" si="2"/>
        <v>0.23414400000000002</v>
      </c>
      <c r="AX21" s="525">
        <f t="shared" si="8"/>
        <v>9.5976000000000013E-3</v>
      </c>
      <c r="AY21" s="480">
        <v>48.7</v>
      </c>
      <c r="AZ21" s="526">
        <f t="shared" si="3"/>
        <v>0.46740312000000012</v>
      </c>
      <c r="BA21" s="535">
        <f>AX21+AW21*(AX21*3/AV21)*(N140-1)</f>
        <v>3.6726687103184719E-2</v>
      </c>
      <c r="BB21" s="484">
        <v>52.4</v>
      </c>
      <c r="BC21" s="535">
        <f t="shared" si="4"/>
        <v>1.9244784042068792</v>
      </c>
      <c r="BD21" s="550">
        <f>AX21+AW21*(AX21*3/AV21)*(O140-1)</f>
        <v>6.0726775203057345E-2</v>
      </c>
      <c r="BE21" s="488">
        <v>41.9</v>
      </c>
      <c r="BF21" s="544">
        <f t="shared" si="5"/>
        <v>2.5444518810081025</v>
      </c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77" t="s">
        <v>451</v>
      </c>
      <c r="BV21" s="58">
        <f t="shared" ref="BV21:BY21" si="16">BV11/$BV11</f>
        <v>1</v>
      </c>
      <c r="BW21" s="58">
        <f t="shared" si="16"/>
        <v>3.5462754611417697</v>
      </c>
      <c r="BX21" s="58">
        <f t="shared" si="16"/>
        <v>8.1008079809186402</v>
      </c>
      <c r="BY21" s="58">
        <f t="shared" si="16"/>
        <v>24.052070276210252</v>
      </c>
      <c r="BZ21" s="80">
        <f t="shared" ref="BZ21" si="17">BZ11/$BV11</f>
        <v>24.060071179826718</v>
      </c>
    </row>
    <row r="22" spans="2:78" ht="15.75" thickBot="1" x14ac:dyDescent="0.3">
      <c r="B22" s="760"/>
      <c r="C22" s="359">
        <v>5316</v>
      </c>
      <c r="D22" s="359" t="s">
        <v>8</v>
      </c>
      <c r="E22" s="61">
        <v>61.6</v>
      </c>
      <c r="F22" s="62">
        <v>120</v>
      </c>
      <c r="G22" s="63">
        <v>66.3</v>
      </c>
      <c r="H22" s="63">
        <v>129.19999999999999</v>
      </c>
      <c r="I22" s="64">
        <v>53.1</v>
      </c>
      <c r="J22" s="65">
        <v>103.4</v>
      </c>
      <c r="K22" s="315">
        <v>6.6</v>
      </c>
      <c r="L22" s="66">
        <v>12.9</v>
      </c>
      <c r="Q22" s="685" t="s">
        <v>210</v>
      </c>
      <c r="R22" s="686"/>
      <c r="S22" s="686"/>
      <c r="T22" s="686"/>
      <c r="U22" s="686"/>
      <c r="V22" s="686"/>
      <c r="W22" s="686"/>
      <c r="X22" s="686"/>
      <c r="Y22" s="686"/>
      <c r="Z22" s="686"/>
      <c r="AA22" s="686"/>
      <c r="AB22" s="686"/>
      <c r="AC22" s="686"/>
      <c r="AD22" s="686"/>
      <c r="AE22" s="686"/>
      <c r="AF22" s="686"/>
      <c r="AG22" s="686"/>
      <c r="AH22" s="686"/>
      <c r="AI22" s="686"/>
      <c r="AJ22" s="686"/>
      <c r="AK22" s="687"/>
      <c r="AL22" s="687"/>
      <c r="AM22" s="688"/>
      <c r="AO22" s="760"/>
      <c r="AP22" s="789"/>
      <c r="AQ22" s="790"/>
      <c r="AR22" s="313">
        <v>1614</v>
      </c>
      <c r="AS22" s="504">
        <v>7614</v>
      </c>
      <c r="AT22" s="510">
        <f t="shared" si="13"/>
        <v>3</v>
      </c>
      <c r="AU22" s="510">
        <f t="shared" si="1"/>
        <v>0.25</v>
      </c>
      <c r="AV22" s="504">
        <f t="shared" si="6"/>
        <v>1.29</v>
      </c>
      <c r="AW22" s="270">
        <f t="shared" si="2"/>
        <v>0.23414400000000002</v>
      </c>
      <c r="AX22" s="548">
        <f t="shared" si="8"/>
        <v>9.5976000000000013E-3</v>
      </c>
      <c r="AY22" s="527">
        <v>40.799999999999997</v>
      </c>
      <c r="AZ22" s="528">
        <f t="shared" si="3"/>
        <v>0.39158208</v>
      </c>
      <c r="BA22" s="539">
        <f>AX22+AW22*(AX22*3/AV22)*(N146-1)</f>
        <v>4.0421568904968161E-2</v>
      </c>
      <c r="BB22" s="540">
        <v>43.9</v>
      </c>
      <c r="BC22" s="539">
        <f t="shared" si="4"/>
        <v>1.7745068749281021</v>
      </c>
      <c r="BD22" s="551">
        <f>AX22+AW22*(AX22*3/AV22)*(O146-1)</f>
        <v>8.5126309984203855E-2</v>
      </c>
      <c r="BE22" s="545">
        <v>35.1</v>
      </c>
      <c r="BF22" s="546">
        <f t="shared" si="5"/>
        <v>2.9879334804455553</v>
      </c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77" t="s">
        <v>450</v>
      </c>
      <c r="BV22" s="58">
        <f t="shared" ref="BV22:BY22" si="18">BV12/$BV12</f>
        <v>1</v>
      </c>
      <c r="BW22" s="58">
        <f t="shared" si="18"/>
        <v>3.5045687058034973</v>
      </c>
      <c r="BX22" s="58">
        <f t="shared" si="18"/>
        <v>6.3202104951907776</v>
      </c>
      <c r="BY22" s="58">
        <f t="shared" si="18"/>
        <v>16.153442780667945</v>
      </c>
      <c r="BZ22" s="80">
        <f t="shared" ref="BZ22" si="19">BZ12/$BV12</f>
        <v>20.838542969075601</v>
      </c>
    </row>
    <row r="23" spans="2:78" x14ac:dyDescent="0.25">
      <c r="B23" s="679">
        <v>4</v>
      </c>
      <c r="C23" s="353">
        <v>5411</v>
      </c>
      <c r="D23" s="353" t="s">
        <v>8</v>
      </c>
      <c r="E23" s="67">
        <v>61.6</v>
      </c>
      <c r="F23" s="68">
        <v>120</v>
      </c>
      <c r="G23" s="69">
        <v>66.3</v>
      </c>
      <c r="H23" s="69">
        <v>129.19999999999999</v>
      </c>
      <c r="I23" s="70">
        <v>53.1</v>
      </c>
      <c r="J23" s="71">
        <v>103.4</v>
      </c>
      <c r="K23" s="314">
        <v>6.6</v>
      </c>
      <c r="L23" s="72">
        <v>12.9</v>
      </c>
      <c r="Q23" s="689" t="s">
        <v>5</v>
      </c>
      <c r="R23" s="629"/>
      <c r="S23" s="629">
        <v>1</v>
      </c>
      <c r="T23" s="629"/>
      <c r="U23" s="629"/>
      <c r="V23" s="629"/>
      <c r="W23" s="629"/>
      <c r="X23" s="629"/>
      <c r="Y23" s="629"/>
      <c r="Z23" s="629">
        <v>2</v>
      </c>
      <c r="AA23" s="629"/>
      <c r="AB23" s="629"/>
      <c r="AC23" s="629"/>
      <c r="AD23" s="629"/>
      <c r="AE23" s="629"/>
      <c r="AF23" s="629"/>
      <c r="AG23" s="629">
        <v>3</v>
      </c>
      <c r="AH23" s="629"/>
      <c r="AI23" s="629"/>
      <c r="AJ23" s="629"/>
      <c r="AK23" s="690"/>
      <c r="AL23" s="690"/>
      <c r="AM23" s="691"/>
      <c r="AO23" s="678">
        <v>3</v>
      </c>
      <c r="AP23" s="649" t="s">
        <v>38</v>
      </c>
      <c r="AQ23" s="650"/>
      <c r="AR23" s="93">
        <v>1113</v>
      </c>
      <c r="AS23" s="502">
        <v>7113</v>
      </c>
      <c r="AT23" s="509">
        <f t="shared" ref="AT23:AT28" si="20">hstr3</f>
        <v>3</v>
      </c>
      <c r="AU23" s="509">
        <f t="shared" si="1"/>
        <v>0.25</v>
      </c>
      <c r="AV23" s="502">
        <f>0.43*AT23</f>
        <v>1.29</v>
      </c>
      <c r="AW23" s="268">
        <f t="shared" si="2"/>
        <v>0.23414400000000002</v>
      </c>
      <c r="AX23" s="520">
        <f t="shared" si="8"/>
        <v>9.5976000000000013E-3</v>
      </c>
      <c r="AY23" s="476">
        <v>44.4</v>
      </c>
      <c r="AZ23" s="521">
        <f>AY23*AX23</f>
        <v>0.42613344000000003</v>
      </c>
      <c r="BA23" s="532">
        <f t="shared" ref="BA23:BC23" si="21">AX23</f>
        <v>9.5976000000000013E-3</v>
      </c>
      <c r="BB23" s="476">
        <f t="shared" si="21"/>
        <v>44.4</v>
      </c>
      <c r="BC23" s="532">
        <f t="shared" si="21"/>
        <v>0.42613344000000003</v>
      </c>
      <c r="BD23" s="520">
        <f t="shared" ref="BD23:BF23" si="22">AX23</f>
        <v>9.5976000000000013E-3</v>
      </c>
      <c r="BE23" s="476">
        <f t="shared" si="22"/>
        <v>44.4</v>
      </c>
      <c r="BF23" s="533">
        <f t="shared" si="22"/>
        <v>0.42613344000000003</v>
      </c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77" t="s">
        <v>449</v>
      </c>
      <c r="BV23" s="58">
        <f t="shared" ref="BV23:BY23" si="23">BV13/$BV13</f>
        <v>1</v>
      </c>
      <c r="BW23" s="58">
        <f t="shared" si="23"/>
        <v>3.4319382527366393</v>
      </c>
      <c r="BX23" s="58">
        <f t="shared" si="23"/>
        <v>5.7682060283271133</v>
      </c>
      <c r="BY23" s="58">
        <f t="shared" si="23"/>
        <v>13.939038013515056</v>
      </c>
      <c r="BZ23" s="80">
        <f t="shared" ref="BZ23" si="24">BZ13/$BV13</f>
        <v>22.554763570093638</v>
      </c>
    </row>
    <row r="24" spans="2:78" x14ac:dyDescent="0.25">
      <c r="B24" s="678"/>
      <c r="C24" s="355">
        <v>5412</v>
      </c>
      <c r="D24" s="355" t="s">
        <v>8</v>
      </c>
      <c r="E24" s="39">
        <v>61.6</v>
      </c>
      <c r="F24" s="40">
        <v>120</v>
      </c>
      <c r="G24" s="41">
        <v>66.3</v>
      </c>
      <c r="H24" s="41">
        <v>129.19999999999999</v>
      </c>
      <c r="I24" s="42">
        <v>53.1</v>
      </c>
      <c r="J24" s="43">
        <v>103.4</v>
      </c>
      <c r="K24" s="92">
        <v>6.6</v>
      </c>
      <c r="L24" s="44">
        <v>12.9</v>
      </c>
      <c r="Q24" s="676" t="s">
        <v>38</v>
      </c>
      <c r="R24" s="624"/>
      <c r="S24" s="35" t="s">
        <v>39</v>
      </c>
      <c r="T24" s="35" t="s">
        <v>40</v>
      </c>
      <c r="U24" s="35" t="s">
        <v>41</v>
      </c>
      <c r="V24" s="36" t="s">
        <v>42</v>
      </c>
      <c r="W24" s="35" t="s">
        <v>407</v>
      </c>
      <c r="X24" s="35" t="s">
        <v>408</v>
      </c>
      <c r="Y24" s="35" t="s">
        <v>54</v>
      </c>
      <c r="Z24" s="35" t="s">
        <v>43</v>
      </c>
      <c r="AA24" s="35" t="s">
        <v>44</v>
      </c>
      <c r="AB24" s="35" t="s">
        <v>45</v>
      </c>
      <c r="AC24" s="36" t="s">
        <v>46</v>
      </c>
      <c r="AD24" s="35" t="s">
        <v>405</v>
      </c>
      <c r="AE24" s="35" t="s">
        <v>406</v>
      </c>
      <c r="AF24" s="35" t="s">
        <v>54</v>
      </c>
      <c r="AG24" s="35" t="s">
        <v>47</v>
      </c>
      <c r="AH24" s="35" t="s">
        <v>48</v>
      </c>
      <c r="AI24" s="35" t="s">
        <v>49</v>
      </c>
      <c r="AJ24" s="36" t="s">
        <v>50</v>
      </c>
      <c r="AK24" s="35" t="s">
        <v>409</v>
      </c>
      <c r="AL24" s="35" t="s">
        <v>410</v>
      </c>
      <c r="AM24" s="37" t="s">
        <v>54</v>
      </c>
      <c r="AO24" s="678"/>
      <c r="AP24" s="649"/>
      <c r="AQ24" s="650"/>
      <c r="AR24" s="93">
        <v>1213</v>
      </c>
      <c r="AS24" s="502">
        <v>7213</v>
      </c>
      <c r="AT24" s="509">
        <f t="shared" si="20"/>
        <v>3</v>
      </c>
      <c r="AU24" s="509">
        <f>Hcol2/1000</f>
        <v>0.3</v>
      </c>
      <c r="AV24" s="502">
        <f>0.43*AT24</f>
        <v>1.29</v>
      </c>
      <c r="AW24" s="268">
        <f>(0.08*AV24*1000+0.022*Fyk*Phicol2)/1000</f>
        <v>0.23414400000000002</v>
      </c>
      <c r="AX24" s="525">
        <f t="shared" si="8"/>
        <v>7.9980000000000016E-3</v>
      </c>
      <c r="AY24" s="480">
        <v>76.7</v>
      </c>
      <c r="AZ24" s="526">
        <f>AY24*AX24</f>
        <v>0.61344660000000018</v>
      </c>
      <c r="BA24" s="535">
        <f>AX24+AW24*(AX24*3/AV24)*(N121-1)</f>
        <v>2.9404885366153856E-2</v>
      </c>
      <c r="BB24" s="484">
        <v>82.6</v>
      </c>
      <c r="BC24" s="535">
        <f>BB24*BA24</f>
        <v>2.4288435312443082</v>
      </c>
      <c r="BD24" s="550">
        <f>AX24+AW24*(AX24*3/AV24)*(O121-1)</f>
        <v>5.0878771938461548E-2</v>
      </c>
      <c r="BE24" s="488">
        <v>66.099999999999994</v>
      </c>
      <c r="BF24" s="544">
        <f>BE24*BD24</f>
        <v>3.3630868251323078</v>
      </c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77" t="s">
        <v>390</v>
      </c>
      <c r="BV24" s="58">
        <f t="shared" ref="BV24:BY26" si="25">BV14/$BV14</f>
        <v>1</v>
      </c>
      <c r="BW24" s="58">
        <f t="shared" si="25"/>
        <v>2.3540788757201692</v>
      </c>
      <c r="BX24" s="58">
        <f t="shared" si="25"/>
        <v>4.7694957012108059</v>
      </c>
      <c r="BY24" s="58">
        <f t="shared" si="25"/>
        <v>13.227862285365063</v>
      </c>
      <c r="BZ24" s="80">
        <f t="shared" ref="BZ24" si="26">BZ14/$BV14</f>
        <v>23.93579452627597</v>
      </c>
    </row>
    <row r="25" spans="2:78" x14ac:dyDescent="0.25">
      <c r="B25" s="678"/>
      <c r="C25" s="355">
        <v>5413</v>
      </c>
      <c r="D25" s="355" t="s">
        <v>8</v>
      </c>
      <c r="E25" s="39">
        <v>61.6</v>
      </c>
      <c r="F25" s="40">
        <v>120</v>
      </c>
      <c r="G25" s="41">
        <v>66.3</v>
      </c>
      <c r="H25" s="41">
        <v>129.19999999999999</v>
      </c>
      <c r="I25" s="42">
        <v>53.1</v>
      </c>
      <c r="J25" s="43">
        <v>103.4</v>
      </c>
      <c r="K25" s="92">
        <v>6.6</v>
      </c>
      <c r="L25" s="44">
        <v>12.9</v>
      </c>
      <c r="Q25" s="661" t="s">
        <v>53</v>
      </c>
      <c r="R25" s="662"/>
      <c r="S25" s="485">
        <v>26.55</v>
      </c>
      <c r="T25" s="476">
        <v>86</v>
      </c>
      <c r="U25" s="476">
        <v>86</v>
      </c>
      <c r="V25" s="476">
        <v>86</v>
      </c>
      <c r="W25" s="476">
        <v>86</v>
      </c>
      <c r="X25" s="488">
        <v>60.5</v>
      </c>
      <c r="Y25" s="46">
        <f>S25+T25+U25+V25+W25+X25</f>
        <v>431.05</v>
      </c>
      <c r="Z25" s="485">
        <v>26.55</v>
      </c>
      <c r="AA25" s="484">
        <v>88.1</v>
      </c>
      <c r="AB25" s="484">
        <v>88.1</v>
      </c>
      <c r="AC25" s="484">
        <v>88.1</v>
      </c>
      <c r="AD25" s="484">
        <v>88.1</v>
      </c>
      <c r="AE25" s="488">
        <v>40.4</v>
      </c>
      <c r="AF25" s="46">
        <f>Z25+AA25+AB25+AC25+AD25+AE25</f>
        <v>419.35</v>
      </c>
      <c r="AG25" s="485">
        <v>26.55</v>
      </c>
      <c r="AH25" s="488">
        <v>66.099999999999994</v>
      </c>
      <c r="AI25" s="488">
        <v>66.099999999999994</v>
      </c>
      <c r="AJ25" s="488">
        <v>66.099999999999994</v>
      </c>
      <c r="AK25" s="488">
        <v>66.099999999999994</v>
      </c>
      <c r="AL25" s="488">
        <v>38.200000000000003</v>
      </c>
      <c r="AM25" s="47">
        <f>AG25+AH25+AI25+AJ25+AK25+AL25</f>
        <v>329.15</v>
      </c>
      <c r="AO25" s="678"/>
      <c r="AP25" s="649"/>
      <c r="AQ25" s="650"/>
      <c r="AR25" s="93">
        <v>1313</v>
      </c>
      <c r="AS25" s="502">
        <v>7313</v>
      </c>
      <c r="AT25" s="509">
        <f t="shared" si="20"/>
        <v>3</v>
      </c>
      <c r="AU25" s="509">
        <f>Hcol2/1000</f>
        <v>0.3</v>
      </c>
      <c r="AV25" s="502">
        <f>0.43*AT25</f>
        <v>1.29</v>
      </c>
      <c r="AW25" s="268">
        <f>(0.08*AV25*1000+0.022*Fyk*Phicol2)/1000</f>
        <v>0.23414400000000002</v>
      </c>
      <c r="AX25" s="525">
        <f t="shared" si="8"/>
        <v>7.9980000000000016E-3</v>
      </c>
      <c r="AY25" s="480">
        <v>76.7</v>
      </c>
      <c r="AZ25" s="526">
        <f t="shared" ref="AZ25:AZ46" si="27">AY25*AX25</f>
        <v>0.61344660000000018</v>
      </c>
      <c r="BA25" s="535">
        <f>AX25+AW25*(AX25*3/AV25)*(N127-1)</f>
        <v>2.9404885366153856E-2</v>
      </c>
      <c r="BB25" s="484">
        <v>82.6</v>
      </c>
      <c r="BC25" s="535">
        <f t="shared" ref="BC25:BC45" si="28">BB25*BA25</f>
        <v>2.4288435312443082</v>
      </c>
      <c r="BD25" s="550">
        <f>AX25+AW25*(AX25*3/AV25)*(O127-1)</f>
        <v>5.0878771938461548E-2</v>
      </c>
      <c r="BE25" s="488">
        <v>66.099999999999994</v>
      </c>
      <c r="BF25" s="544">
        <f t="shared" ref="BF25:BF46" si="29">BE25*BD25</f>
        <v>3.3630868251323078</v>
      </c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77" t="s">
        <v>391</v>
      </c>
      <c r="BV25" s="58">
        <f t="shared" si="25"/>
        <v>1</v>
      </c>
      <c r="BW25" s="58">
        <f t="shared" si="25"/>
        <v>1.4272392326156615</v>
      </c>
      <c r="BX25" s="58">
        <f t="shared" si="25"/>
        <v>3.103280666207922</v>
      </c>
      <c r="BY25" s="58">
        <f t="shared" si="25"/>
        <v>10.225636777843119</v>
      </c>
      <c r="BZ25" s="80">
        <f t="shared" ref="BZ25" si="30">BZ15/$BV15</f>
        <v>31.173055708242387</v>
      </c>
    </row>
    <row r="26" spans="2:78" ht="15.75" thickBot="1" x14ac:dyDescent="0.3">
      <c r="B26" s="678"/>
      <c r="C26" s="355">
        <v>5414</v>
      </c>
      <c r="D26" s="355" t="s">
        <v>8</v>
      </c>
      <c r="E26" s="39">
        <v>61.6</v>
      </c>
      <c r="F26" s="40">
        <v>120</v>
      </c>
      <c r="G26" s="41">
        <v>66.3</v>
      </c>
      <c r="H26" s="41">
        <v>129.19999999999999</v>
      </c>
      <c r="I26" s="42">
        <v>53.1</v>
      </c>
      <c r="J26" s="43">
        <v>103.4</v>
      </c>
      <c r="K26" s="92">
        <v>6.6</v>
      </c>
      <c r="L26" s="44">
        <v>12.9</v>
      </c>
      <c r="Q26" s="692" t="s">
        <v>52</v>
      </c>
      <c r="R26" s="693"/>
      <c r="S26" s="486">
        <v>60.5</v>
      </c>
      <c r="T26" s="487">
        <v>100.9</v>
      </c>
      <c r="U26" s="487">
        <v>100.9</v>
      </c>
      <c r="V26" s="487">
        <v>100.9</v>
      </c>
      <c r="W26" s="487">
        <v>100.9</v>
      </c>
      <c r="X26" s="487">
        <v>60.5</v>
      </c>
      <c r="Y26" s="53">
        <f>S26+T26+U26+V26+W26+X26</f>
        <v>524.6</v>
      </c>
      <c r="Z26" s="491">
        <v>26.55</v>
      </c>
      <c r="AA26" s="487">
        <v>70.5</v>
      </c>
      <c r="AB26" s="487">
        <v>70.5</v>
      </c>
      <c r="AC26" s="487">
        <v>70.5</v>
      </c>
      <c r="AD26" s="487">
        <v>70.5</v>
      </c>
      <c r="AE26" s="487">
        <v>40.4</v>
      </c>
      <c r="AF26" s="53">
        <f>Z26+AA26+AB26+AC26+AD26+AE26</f>
        <v>348.95</v>
      </c>
      <c r="AG26" s="491">
        <v>26.55</v>
      </c>
      <c r="AH26" s="487">
        <v>66.099999999999994</v>
      </c>
      <c r="AI26" s="487">
        <v>66.099999999999994</v>
      </c>
      <c r="AJ26" s="487">
        <v>66.099999999999994</v>
      </c>
      <c r="AK26" s="487">
        <v>66.099999999999994</v>
      </c>
      <c r="AL26" s="487">
        <v>38.200000000000003</v>
      </c>
      <c r="AM26" s="54">
        <f>AG26+AH26+AI26+AJ26+AK26+AL26</f>
        <v>329.15</v>
      </c>
      <c r="AO26" s="678"/>
      <c r="AP26" s="649"/>
      <c r="AQ26" s="650"/>
      <c r="AR26" s="93">
        <v>1413</v>
      </c>
      <c r="AS26" s="502">
        <v>7413</v>
      </c>
      <c r="AT26" s="509">
        <f t="shared" si="20"/>
        <v>3</v>
      </c>
      <c r="AU26" s="509">
        <f>Hcol2/1000</f>
        <v>0.3</v>
      </c>
      <c r="AV26" s="502">
        <f>0.43*AT26</f>
        <v>1.29</v>
      </c>
      <c r="AW26" s="268">
        <f>(0.08*AV26*1000+0.022*Fyk*Phicol2)/1000</f>
        <v>0.23414400000000002</v>
      </c>
      <c r="AX26" s="525">
        <f t="shared" si="8"/>
        <v>7.9980000000000016E-3</v>
      </c>
      <c r="AY26" s="480">
        <v>76.7</v>
      </c>
      <c r="AZ26" s="526">
        <f t="shared" si="27"/>
        <v>0.61344660000000018</v>
      </c>
      <c r="BA26" s="535">
        <f>AX26+AW26*(AX26*3/AV26)*(N133-1)</f>
        <v>2.9404885366153856E-2</v>
      </c>
      <c r="BB26" s="484">
        <v>82.6</v>
      </c>
      <c r="BC26" s="535">
        <f t="shared" si="28"/>
        <v>2.4288435312443082</v>
      </c>
      <c r="BD26" s="550">
        <f>AX26+AW26*(AX26*3/AV26)*(O133-1)</f>
        <v>5.0878771938461548E-2</v>
      </c>
      <c r="BE26" s="488">
        <v>66.099999999999994</v>
      </c>
      <c r="BF26" s="544">
        <f t="shared" si="29"/>
        <v>3.3630868251323078</v>
      </c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88" t="s">
        <v>392</v>
      </c>
      <c r="BV26" s="89">
        <f t="shared" si="25"/>
        <v>1</v>
      </c>
      <c r="BW26" s="89">
        <f t="shared" si="25"/>
        <v>2.6222040705999636</v>
      </c>
      <c r="BX26" s="89">
        <f t="shared" si="25"/>
        <v>3.9352694406818198</v>
      </c>
      <c r="BY26" s="89">
        <f t="shared" si="25"/>
        <v>8.6647363755136979</v>
      </c>
      <c r="BZ26" s="90">
        <f t="shared" ref="BZ26" si="31">BZ16/$BV16</f>
        <v>41.261172155664006</v>
      </c>
    </row>
    <row r="27" spans="2:78" x14ac:dyDescent="0.25">
      <c r="B27" s="678"/>
      <c r="C27" s="355">
        <v>5415</v>
      </c>
      <c r="D27" s="355" t="s">
        <v>8</v>
      </c>
      <c r="E27" s="39">
        <v>61.6</v>
      </c>
      <c r="F27" s="40">
        <v>120</v>
      </c>
      <c r="G27" s="41">
        <v>66.3</v>
      </c>
      <c r="H27" s="41">
        <v>129.19999999999999</v>
      </c>
      <c r="I27" s="42">
        <v>53.1</v>
      </c>
      <c r="J27" s="43">
        <v>103.4</v>
      </c>
      <c r="K27" s="92">
        <v>6.6</v>
      </c>
      <c r="L27" s="44">
        <v>12.9</v>
      </c>
      <c r="Q27" s="689" t="s">
        <v>5</v>
      </c>
      <c r="R27" s="629"/>
      <c r="S27" s="629">
        <v>4</v>
      </c>
      <c r="T27" s="629"/>
      <c r="U27" s="629"/>
      <c r="V27" s="629"/>
      <c r="W27" s="629"/>
      <c r="X27" s="629"/>
      <c r="Y27" s="629"/>
      <c r="Z27" s="629">
        <v>5</v>
      </c>
      <c r="AA27" s="629"/>
      <c r="AB27" s="629"/>
      <c r="AC27" s="629"/>
      <c r="AD27" s="629"/>
      <c r="AE27" s="629"/>
      <c r="AF27" s="629"/>
      <c r="AG27" s="629">
        <v>6</v>
      </c>
      <c r="AH27" s="629"/>
      <c r="AI27" s="629"/>
      <c r="AJ27" s="629"/>
      <c r="AK27" s="690"/>
      <c r="AL27" s="690"/>
      <c r="AM27" s="691"/>
      <c r="AO27" s="678"/>
      <c r="AP27" s="649"/>
      <c r="AQ27" s="650"/>
      <c r="AR27" s="93">
        <v>1513</v>
      </c>
      <c r="AS27" s="502">
        <v>7513</v>
      </c>
      <c r="AT27" s="509">
        <f t="shared" si="20"/>
        <v>3</v>
      </c>
      <c r="AU27" s="509">
        <f>Hcol2/1000</f>
        <v>0.3</v>
      </c>
      <c r="AV27" s="502">
        <f t="shared" ref="AV27:AV40" si="32">0.43*AT27</f>
        <v>1.29</v>
      </c>
      <c r="AW27" s="268">
        <f>(0.08*AV27*1000+0.022*Fyk*Phicol2)/1000</f>
        <v>0.23414400000000002</v>
      </c>
      <c r="AX27" s="525">
        <f t="shared" si="8"/>
        <v>7.9980000000000016E-3</v>
      </c>
      <c r="AY27" s="480">
        <v>76.7</v>
      </c>
      <c r="AZ27" s="526">
        <f t="shared" si="27"/>
        <v>0.61344660000000018</v>
      </c>
      <c r="BA27" s="535">
        <f>AX27+AW27*(AX27*3/AV27)*(N139-1)</f>
        <v>2.9404885366153856E-2</v>
      </c>
      <c r="BB27" s="484">
        <v>82.6</v>
      </c>
      <c r="BC27" s="535">
        <f t="shared" si="28"/>
        <v>2.4288435312443082</v>
      </c>
      <c r="BD27" s="550">
        <f>AX27+AW27*(AX27*3/AV27)*(O139-1)</f>
        <v>5.0878771938461548E-2</v>
      </c>
      <c r="BE27" s="488">
        <v>66.099999999999994</v>
      </c>
      <c r="BF27" s="544">
        <f t="shared" si="29"/>
        <v>3.3630868251323078</v>
      </c>
    </row>
    <row r="28" spans="2:78" x14ac:dyDescent="0.25">
      <c r="B28" s="678"/>
      <c r="C28" s="355">
        <v>5416</v>
      </c>
      <c r="D28" s="355" t="s">
        <v>8</v>
      </c>
      <c r="E28" s="39">
        <v>61.6</v>
      </c>
      <c r="F28" s="40">
        <v>120</v>
      </c>
      <c r="G28" s="41">
        <v>66.3</v>
      </c>
      <c r="H28" s="41">
        <v>129.19999999999999</v>
      </c>
      <c r="I28" s="42">
        <v>53.1</v>
      </c>
      <c r="J28" s="43">
        <v>103.4</v>
      </c>
      <c r="K28" s="92">
        <v>6.6</v>
      </c>
      <c r="L28" s="44">
        <v>12.9</v>
      </c>
      <c r="Q28" s="676" t="s">
        <v>38</v>
      </c>
      <c r="R28" s="624"/>
      <c r="S28" s="35" t="s">
        <v>422</v>
      </c>
      <c r="T28" s="35" t="s">
        <v>423</v>
      </c>
      <c r="U28" s="35" t="s">
        <v>424</v>
      </c>
      <c r="V28" s="36" t="s">
        <v>425</v>
      </c>
      <c r="W28" s="35" t="s">
        <v>426</v>
      </c>
      <c r="X28" s="35" t="s">
        <v>427</v>
      </c>
      <c r="Y28" s="35" t="s">
        <v>54</v>
      </c>
      <c r="Z28" s="35" t="s">
        <v>428</v>
      </c>
      <c r="AA28" s="35" t="s">
        <v>429</v>
      </c>
      <c r="AB28" s="35" t="s">
        <v>430</v>
      </c>
      <c r="AC28" s="36" t="s">
        <v>431</v>
      </c>
      <c r="AD28" s="35" t="s">
        <v>432</v>
      </c>
      <c r="AE28" s="35" t="s">
        <v>433</v>
      </c>
      <c r="AF28" s="35" t="s">
        <v>54</v>
      </c>
      <c r="AG28" s="35" t="s">
        <v>434</v>
      </c>
      <c r="AH28" s="35" t="s">
        <v>435</v>
      </c>
      <c r="AI28" s="35" t="s">
        <v>436</v>
      </c>
      <c r="AJ28" s="36" t="s">
        <v>437</v>
      </c>
      <c r="AK28" s="35" t="s">
        <v>438</v>
      </c>
      <c r="AL28" s="35" t="s">
        <v>439</v>
      </c>
      <c r="AM28" s="37" t="s">
        <v>54</v>
      </c>
      <c r="AO28" s="678"/>
      <c r="AP28" s="649"/>
      <c r="AQ28" s="650"/>
      <c r="AR28" s="93">
        <v>1613</v>
      </c>
      <c r="AS28" s="502">
        <v>7613</v>
      </c>
      <c r="AT28" s="509">
        <f t="shared" si="20"/>
        <v>3</v>
      </c>
      <c r="AU28" s="509">
        <f>Hcol1/1000</f>
        <v>0.25</v>
      </c>
      <c r="AV28" s="502">
        <f t="shared" si="32"/>
        <v>1.29</v>
      </c>
      <c r="AW28" s="268">
        <f>(0.08*AV28*1000+0.022*Fyk*Phicol1)/1000</f>
        <v>0.23414400000000002</v>
      </c>
      <c r="AX28" s="525">
        <f t="shared" si="8"/>
        <v>9.5976000000000013E-3</v>
      </c>
      <c r="AY28" s="480">
        <v>44.4</v>
      </c>
      <c r="AZ28" s="526">
        <f t="shared" si="27"/>
        <v>0.42613344000000003</v>
      </c>
      <c r="BA28" s="535">
        <f>AX28+AW28*(AX28*3/AV28)*(N145-1)</f>
        <v>3.7891739923566883E-2</v>
      </c>
      <c r="BB28" s="484">
        <v>47.8</v>
      </c>
      <c r="BC28" s="535">
        <f t="shared" si="28"/>
        <v>1.8112251683464968</v>
      </c>
      <c r="BD28" s="550">
        <f>AX28+AW28*(AX28*3/AV28)*(O145-1)</f>
        <v>7.2443877853757971E-2</v>
      </c>
      <c r="BE28" s="488">
        <v>38.200000000000003</v>
      </c>
      <c r="BF28" s="544">
        <f t="shared" si="29"/>
        <v>2.7673561340135548</v>
      </c>
    </row>
    <row r="29" spans="2:78" ht="15.75" customHeight="1" x14ac:dyDescent="0.25">
      <c r="B29" s="679">
        <v>5</v>
      </c>
      <c r="C29" s="353">
        <v>5511</v>
      </c>
      <c r="D29" s="353" t="s">
        <v>8</v>
      </c>
      <c r="E29" s="67">
        <v>61.6</v>
      </c>
      <c r="F29" s="68">
        <v>120</v>
      </c>
      <c r="G29" s="69">
        <v>66.3</v>
      </c>
      <c r="H29" s="69">
        <v>129.19999999999999</v>
      </c>
      <c r="I29" s="70">
        <v>53.1</v>
      </c>
      <c r="J29" s="71">
        <v>103.4</v>
      </c>
      <c r="K29" s="314">
        <v>6.6</v>
      </c>
      <c r="L29" s="72">
        <v>12.9</v>
      </c>
      <c r="Q29" s="661" t="s">
        <v>53</v>
      </c>
      <c r="R29" s="662"/>
      <c r="S29" s="485">
        <v>26.55</v>
      </c>
      <c r="T29" s="488">
        <v>41.9</v>
      </c>
      <c r="U29" s="488">
        <v>41.9</v>
      </c>
      <c r="V29" s="488">
        <v>41.9</v>
      </c>
      <c r="W29" s="488">
        <v>41.9</v>
      </c>
      <c r="X29" s="488">
        <v>35.1</v>
      </c>
      <c r="Y29" s="46">
        <f>S29+T29+U29+V29+W29+X29</f>
        <v>229.25</v>
      </c>
      <c r="Z29" s="485">
        <v>26.7</v>
      </c>
      <c r="AA29" s="488">
        <v>37.799999999999997</v>
      </c>
      <c r="AB29" s="488">
        <v>37.799999999999997</v>
      </c>
      <c r="AC29" s="488">
        <v>37.799999999999997</v>
      </c>
      <c r="AD29" s="488">
        <v>37.799999999999997</v>
      </c>
      <c r="AE29" s="488">
        <v>31</v>
      </c>
      <c r="AF29" s="46">
        <f>Z29+AA29+AB29+AC29+AD29+AE29</f>
        <v>208.89999999999998</v>
      </c>
      <c r="AG29" s="489">
        <v>26.4</v>
      </c>
      <c r="AH29" s="488">
        <v>30.6</v>
      </c>
      <c r="AI29" s="488">
        <v>30.6</v>
      </c>
      <c r="AJ29" s="488">
        <v>30.6</v>
      </c>
      <c r="AK29" s="488">
        <v>30.6</v>
      </c>
      <c r="AL29" s="488">
        <v>26.4</v>
      </c>
      <c r="AM29" s="47">
        <f>AG29+AH29+AI29+AJ29+AK29+AL29</f>
        <v>175.2</v>
      </c>
      <c r="AO29" s="679">
        <v>2</v>
      </c>
      <c r="AP29" s="785" t="s">
        <v>38</v>
      </c>
      <c r="AQ29" s="786"/>
      <c r="AR29" s="87">
        <v>1112</v>
      </c>
      <c r="AS29" s="501">
        <v>7112</v>
      </c>
      <c r="AT29" s="511">
        <f t="shared" ref="AT29:AT34" si="33">hstr2</f>
        <v>3</v>
      </c>
      <c r="AU29" s="511">
        <f>Hcol1/1000</f>
        <v>0.25</v>
      </c>
      <c r="AV29" s="501">
        <f t="shared" si="32"/>
        <v>1.29</v>
      </c>
      <c r="AW29" s="320">
        <f>(0.08*AV29*1000+0.022*Fyk*Phicol1)/1000</f>
        <v>0.23414400000000002</v>
      </c>
      <c r="AX29" s="517">
        <f t="shared" si="8"/>
        <v>9.5976000000000013E-3</v>
      </c>
      <c r="AY29" s="518">
        <v>46.9</v>
      </c>
      <c r="AZ29" s="519">
        <f t="shared" si="27"/>
        <v>0.45012744000000005</v>
      </c>
      <c r="BA29" s="530">
        <f t="shared" ref="BA29:BC29" si="34">AX29</f>
        <v>9.5976000000000013E-3</v>
      </c>
      <c r="BB29" s="518">
        <f t="shared" si="34"/>
        <v>46.9</v>
      </c>
      <c r="BC29" s="530">
        <f t="shared" si="34"/>
        <v>0.45012744000000005</v>
      </c>
      <c r="BD29" s="517">
        <f t="shared" ref="BD29:BF29" si="35">AX29</f>
        <v>9.5976000000000013E-3</v>
      </c>
      <c r="BE29" s="518">
        <f t="shared" si="35"/>
        <v>46.9</v>
      </c>
      <c r="BF29" s="531">
        <f t="shared" si="35"/>
        <v>0.45012744000000005</v>
      </c>
    </row>
    <row r="30" spans="2:78" ht="15.75" customHeight="1" thickBot="1" x14ac:dyDescent="0.3">
      <c r="B30" s="678"/>
      <c r="C30" s="355">
        <v>5512</v>
      </c>
      <c r="D30" s="355" t="s">
        <v>8</v>
      </c>
      <c r="E30" s="39">
        <v>61.6</v>
      </c>
      <c r="F30" s="40">
        <v>120</v>
      </c>
      <c r="G30" s="41">
        <v>66.3</v>
      </c>
      <c r="H30" s="41">
        <v>129.19999999999999</v>
      </c>
      <c r="I30" s="42">
        <v>53.1</v>
      </c>
      <c r="J30" s="43">
        <v>103.4</v>
      </c>
      <c r="K30" s="92">
        <v>6.6</v>
      </c>
      <c r="L30" s="44">
        <v>12.9</v>
      </c>
      <c r="Q30" s="692" t="s">
        <v>52</v>
      </c>
      <c r="R30" s="693"/>
      <c r="S30" s="491">
        <v>26.55</v>
      </c>
      <c r="T30" s="487">
        <v>41.9</v>
      </c>
      <c r="U30" s="487">
        <v>41.9</v>
      </c>
      <c r="V30" s="487">
        <v>41.9</v>
      </c>
      <c r="W30" s="487">
        <v>41.9</v>
      </c>
      <c r="X30" s="487">
        <v>35.1</v>
      </c>
      <c r="Y30" s="53">
        <f>S30+T30+U30+V30+W30+X30</f>
        <v>229.25</v>
      </c>
      <c r="Z30" s="491">
        <v>26.55</v>
      </c>
      <c r="AA30" s="487">
        <v>37.799999999999997</v>
      </c>
      <c r="AB30" s="487">
        <v>37.799999999999997</v>
      </c>
      <c r="AC30" s="487">
        <v>37.799999999999997</v>
      </c>
      <c r="AD30" s="487">
        <v>37.799999999999997</v>
      </c>
      <c r="AE30" s="487">
        <v>31</v>
      </c>
      <c r="AF30" s="53">
        <f>Z30+AA30+AB30+AC30+AD30+AE30</f>
        <v>208.75</v>
      </c>
      <c r="AG30" s="486">
        <v>26.4</v>
      </c>
      <c r="AH30" s="487">
        <v>30.6</v>
      </c>
      <c r="AI30" s="487">
        <v>30.6</v>
      </c>
      <c r="AJ30" s="487">
        <v>30.6</v>
      </c>
      <c r="AK30" s="487">
        <v>30.6</v>
      </c>
      <c r="AL30" s="487">
        <v>26.4</v>
      </c>
      <c r="AM30" s="54">
        <f>AG30+AH30+AI30+AJ30+AK30+AL30</f>
        <v>175.2</v>
      </c>
      <c r="AO30" s="678"/>
      <c r="AP30" s="649"/>
      <c r="AQ30" s="650"/>
      <c r="AR30" s="93">
        <v>1212</v>
      </c>
      <c r="AS30" s="502">
        <v>7212</v>
      </c>
      <c r="AT30" s="509">
        <f t="shared" si="33"/>
        <v>3</v>
      </c>
      <c r="AU30" s="509">
        <f>Hcol2/1000</f>
        <v>0.3</v>
      </c>
      <c r="AV30" s="502">
        <f t="shared" si="32"/>
        <v>1.29</v>
      </c>
      <c r="AW30" s="268">
        <f>(0.08*AV30*1000+0.022*Fyk*Phicol2)/1000</f>
        <v>0.23414400000000002</v>
      </c>
      <c r="AX30" s="525">
        <f t="shared" si="8"/>
        <v>7.9980000000000016E-3</v>
      </c>
      <c r="AY30" s="480">
        <v>81.8</v>
      </c>
      <c r="AZ30" s="526">
        <f t="shared" si="27"/>
        <v>0.65423640000000016</v>
      </c>
      <c r="BA30" s="534">
        <f t="shared" ref="BA30:BC33" si="36">AX30</f>
        <v>7.9980000000000016E-3</v>
      </c>
      <c r="BB30" s="534">
        <f t="shared" si="36"/>
        <v>81.8</v>
      </c>
      <c r="BC30" s="534">
        <f t="shared" si="36"/>
        <v>0.65423640000000016</v>
      </c>
      <c r="BD30" s="552">
        <f>AX30+AW30*(AX30*3/AV30)*(N120-1)</f>
        <v>3.3491958941538474E-2</v>
      </c>
      <c r="BE30" s="484">
        <v>88.1</v>
      </c>
      <c r="BF30" s="536">
        <f>BE30*BD30</f>
        <v>2.9506415827495394</v>
      </c>
    </row>
    <row r="31" spans="2:78" ht="15" customHeight="1" thickBot="1" x14ac:dyDescent="0.3">
      <c r="B31" s="678"/>
      <c r="C31" s="355">
        <v>5513</v>
      </c>
      <c r="D31" s="355" t="s">
        <v>8</v>
      </c>
      <c r="E31" s="39">
        <v>61.6</v>
      </c>
      <c r="F31" s="40">
        <v>120</v>
      </c>
      <c r="G31" s="41">
        <v>66.3</v>
      </c>
      <c r="H31" s="41">
        <v>129.19999999999999</v>
      </c>
      <c r="I31" s="42">
        <v>53.1</v>
      </c>
      <c r="J31" s="43">
        <v>103.4</v>
      </c>
      <c r="K31" s="92">
        <v>6.6</v>
      </c>
      <c r="L31" s="44">
        <v>12.9</v>
      </c>
      <c r="Q31" s="100"/>
      <c r="R31" s="100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O31" s="678"/>
      <c r="AP31" s="649"/>
      <c r="AQ31" s="650"/>
      <c r="AR31" s="93">
        <v>1312</v>
      </c>
      <c r="AS31" s="502">
        <v>7312</v>
      </c>
      <c r="AT31" s="509">
        <f t="shared" si="33"/>
        <v>3</v>
      </c>
      <c r="AU31" s="509">
        <f>Hcol2/1000</f>
        <v>0.3</v>
      </c>
      <c r="AV31" s="502">
        <f t="shared" si="32"/>
        <v>1.29</v>
      </c>
      <c r="AW31" s="268">
        <f>(0.08*AV31*1000+0.022*Fyk*Phicol2)/1000</f>
        <v>0.23414400000000002</v>
      </c>
      <c r="AX31" s="525">
        <f t="shared" si="8"/>
        <v>7.9980000000000016E-3</v>
      </c>
      <c r="AY31" s="480">
        <v>81.8</v>
      </c>
      <c r="AZ31" s="526">
        <f t="shared" si="27"/>
        <v>0.65423640000000016</v>
      </c>
      <c r="BA31" s="534">
        <f t="shared" si="36"/>
        <v>7.9980000000000016E-3</v>
      </c>
      <c r="BB31" s="534">
        <f t="shared" si="36"/>
        <v>81.8</v>
      </c>
      <c r="BC31" s="534">
        <f t="shared" si="36"/>
        <v>0.65423640000000016</v>
      </c>
      <c r="BD31" s="552">
        <f>AX31+AW31*(AX31*3/AV31)*(N126-1)</f>
        <v>3.3491958941538474E-2</v>
      </c>
      <c r="BE31" s="484">
        <v>88.1</v>
      </c>
      <c r="BF31" s="536">
        <f>BE31*BD31</f>
        <v>2.9506415827495394</v>
      </c>
    </row>
    <row r="32" spans="2:78" ht="15.75" customHeight="1" thickBot="1" x14ac:dyDescent="0.3">
      <c r="B32" s="678"/>
      <c r="C32" s="355">
        <v>5514</v>
      </c>
      <c r="D32" s="355" t="s">
        <v>8</v>
      </c>
      <c r="E32" s="39">
        <v>61.6</v>
      </c>
      <c r="F32" s="40">
        <v>120</v>
      </c>
      <c r="G32" s="41">
        <v>66.3</v>
      </c>
      <c r="H32" s="41">
        <v>129.19999999999999</v>
      </c>
      <c r="I32" s="42">
        <v>53.1</v>
      </c>
      <c r="J32" s="43">
        <v>103.4</v>
      </c>
      <c r="K32" s="92">
        <v>6.6</v>
      </c>
      <c r="L32" s="44">
        <v>12.9</v>
      </c>
      <c r="Q32" s="681" t="s">
        <v>290</v>
      </c>
      <c r="R32" s="682"/>
      <c r="S32" s="682"/>
      <c r="T32" s="682"/>
      <c r="U32" s="682"/>
      <c r="V32" s="682"/>
      <c r="W32" s="682"/>
      <c r="X32" s="682"/>
      <c r="Y32" s="682"/>
      <c r="Z32" s="682"/>
      <c r="AA32" s="682"/>
      <c r="AB32" s="682"/>
      <c r="AC32" s="682"/>
      <c r="AD32" s="682"/>
      <c r="AE32" s="682"/>
      <c r="AF32" s="682"/>
      <c r="AG32" s="682"/>
      <c r="AH32" s="682"/>
      <c r="AI32" s="682"/>
      <c r="AJ32" s="682"/>
      <c r="AK32" s="683"/>
      <c r="AL32" s="683"/>
      <c r="AM32" s="684"/>
      <c r="AO32" s="678"/>
      <c r="AP32" s="649"/>
      <c r="AQ32" s="650"/>
      <c r="AR32" s="93">
        <v>1412</v>
      </c>
      <c r="AS32" s="502">
        <v>7412</v>
      </c>
      <c r="AT32" s="509">
        <f t="shared" si="33"/>
        <v>3</v>
      </c>
      <c r="AU32" s="509">
        <f>Hcol2/1000</f>
        <v>0.3</v>
      </c>
      <c r="AV32" s="502">
        <f t="shared" si="32"/>
        <v>1.29</v>
      </c>
      <c r="AW32" s="268">
        <f>(0.08*AV32*1000+0.022*Fyk*Phicol2)/1000</f>
        <v>0.23414400000000002</v>
      </c>
      <c r="AX32" s="525">
        <f t="shared" si="8"/>
        <v>7.9980000000000016E-3</v>
      </c>
      <c r="AY32" s="480">
        <v>81.8</v>
      </c>
      <c r="AZ32" s="526">
        <f t="shared" si="27"/>
        <v>0.65423640000000016</v>
      </c>
      <c r="BA32" s="534">
        <f t="shared" si="36"/>
        <v>7.9980000000000016E-3</v>
      </c>
      <c r="BB32" s="534">
        <f t="shared" si="36"/>
        <v>81.8</v>
      </c>
      <c r="BC32" s="534">
        <f t="shared" si="36"/>
        <v>0.65423640000000016</v>
      </c>
      <c r="BD32" s="552">
        <f>AX32+AW32*(AX32*3/AV32)*(N132-1)</f>
        <v>3.3491958941538474E-2</v>
      </c>
      <c r="BE32" s="484">
        <v>88.1</v>
      </c>
      <c r="BF32" s="536">
        <f>BE32*BD32</f>
        <v>2.9506415827495394</v>
      </c>
    </row>
    <row r="33" spans="2:58" ht="15.75" customHeight="1" x14ac:dyDescent="0.25">
      <c r="B33" s="678"/>
      <c r="C33" s="355">
        <v>5515</v>
      </c>
      <c r="D33" s="355" t="s">
        <v>8</v>
      </c>
      <c r="E33" s="39">
        <v>61.6</v>
      </c>
      <c r="F33" s="40">
        <v>120</v>
      </c>
      <c r="G33" s="41">
        <v>66.3</v>
      </c>
      <c r="H33" s="41">
        <v>129.19999999999999</v>
      </c>
      <c r="I33" s="42">
        <v>53.1</v>
      </c>
      <c r="J33" s="43">
        <v>103.4</v>
      </c>
      <c r="K33" s="92">
        <v>6.6</v>
      </c>
      <c r="L33" s="44">
        <v>12.9</v>
      </c>
      <c r="Q33" s="689" t="s">
        <v>5</v>
      </c>
      <c r="R33" s="629"/>
      <c r="S33" s="629">
        <v>1</v>
      </c>
      <c r="T33" s="629"/>
      <c r="U33" s="629"/>
      <c r="V33" s="629"/>
      <c r="W33" s="629"/>
      <c r="X33" s="629"/>
      <c r="Y33" s="629"/>
      <c r="Z33" s="629">
        <v>2</v>
      </c>
      <c r="AA33" s="629"/>
      <c r="AB33" s="629"/>
      <c r="AC33" s="629"/>
      <c r="AD33" s="629"/>
      <c r="AE33" s="629"/>
      <c r="AF33" s="629"/>
      <c r="AG33" s="629">
        <v>3</v>
      </c>
      <c r="AH33" s="629"/>
      <c r="AI33" s="629"/>
      <c r="AJ33" s="629"/>
      <c r="AK33" s="690"/>
      <c r="AL33" s="690"/>
      <c r="AM33" s="691"/>
      <c r="AO33" s="678"/>
      <c r="AP33" s="649"/>
      <c r="AQ33" s="650"/>
      <c r="AR33" s="93">
        <v>1512</v>
      </c>
      <c r="AS33" s="502">
        <v>7512</v>
      </c>
      <c r="AT33" s="509">
        <f t="shared" si="33"/>
        <v>3</v>
      </c>
      <c r="AU33" s="509">
        <f>Hcol2/1000</f>
        <v>0.3</v>
      </c>
      <c r="AV33" s="502">
        <f t="shared" si="32"/>
        <v>1.29</v>
      </c>
      <c r="AW33" s="268">
        <f>(0.08*AV33*1000+0.022*Fyk*Phicol2)/1000</f>
        <v>0.23414400000000002</v>
      </c>
      <c r="AX33" s="525">
        <f t="shared" si="8"/>
        <v>7.9980000000000016E-3</v>
      </c>
      <c r="AY33" s="480">
        <v>81.8</v>
      </c>
      <c r="AZ33" s="526">
        <f t="shared" si="27"/>
        <v>0.65423640000000016</v>
      </c>
      <c r="BA33" s="534">
        <f t="shared" si="36"/>
        <v>7.9980000000000016E-3</v>
      </c>
      <c r="BB33" s="534">
        <f t="shared" si="36"/>
        <v>81.8</v>
      </c>
      <c r="BC33" s="534">
        <f t="shared" si="36"/>
        <v>0.65423640000000016</v>
      </c>
      <c r="BD33" s="552">
        <f>AX33+AW33*(AX33*3/AV33)*(N138-1)</f>
        <v>3.3491958941538474E-2</v>
      </c>
      <c r="BE33" s="484">
        <v>88.1</v>
      </c>
      <c r="BF33" s="536">
        <f>BE33*BD33</f>
        <v>2.9506415827495394</v>
      </c>
    </row>
    <row r="34" spans="2:58" ht="15.75" customHeight="1" thickBot="1" x14ac:dyDescent="0.3">
      <c r="B34" s="680"/>
      <c r="C34" s="357">
        <v>5516</v>
      </c>
      <c r="D34" s="357" t="s">
        <v>8</v>
      </c>
      <c r="E34" s="81">
        <v>61.6</v>
      </c>
      <c r="F34" s="82">
        <v>120</v>
      </c>
      <c r="G34" s="83">
        <v>66.3</v>
      </c>
      <c r="H34" s="83">
        <v>129.19999999999999</v>
      </c>
      <c r="I34" s="84">
        <v>53.1</v>
      </c>
      <c r="J34" s="85">
        <v>103.4</v>
      </c>
      <c r="K34" s="319">
        <v>6.6</v>
      </c>
      <c r="L34" s="86">
        <v>12.9</v>
      </c>
      <c r="Q34" s="676" t="s">
        <v>38</v>
      </c>
      <c r="R34" s="624"/>
      <c r="S34" s="35" t="s">
        <v>39</v>
      </c>
      <c r="T34" s="35" t="s">
        <v>40</v>
      </c>
      <c r="U34" s="35" t="s">
        <v>41</v>
      </c>
      <c r="V34" s="36" t="s">
        <v>42</v>
      </c>
      <c r="W34" s="35" t="s">
        <v>407</v>
      </c>
      <c r="X34" s="35" t="s">
        <v>408</v>
      </c>
      <c r="Y34" s="35" t="s">
        <v>54</v>
      </c>
      <c r="Z34" s="35" t="s">
        <v>43</v>
      </c>
      <c r="AA34" s="35" t="s">
        <v>44</v>
      </c>
      <c r="AB34" s="35" t="s">
        <v>45</v>
      </c>
      <c r="AC34" s="36" t="s">
        <v>46</v>
      </c>
      <c r="AD34" s="35" t="s">
        <v>405</v>
      </c>
      <c r="AE34" s="35" t="s">
        <v>406</v>
      </c>
      <c r="AF34" s="35" t="s">
        <v>54</v>
      </c>
      <c r="AG34" s="35" t="s">
        <v>47</v>
      </c>
      <c r="AH34" s="35" t="s">
        <v>48</v>
      </c>
      <c r="AI34" s="35" t="s">
        <v>49</v>
      </c>
      <c r="AJ34" s="36" t="s">
        <v>50</v>
      </c>
      <c r="AK34" s="35" t="s">
        <v>409</v>
      </c>
      <c r="AL34" s="35" t="s">
        <v>410</v>
      </c>
      <c r="AM34" s="37" t="s">
        <v>54</v>
      </c>
      <c r="AO34" s="760"/>
      <c r="AP34" s="789"/>
      <c r="AQ34" s="790"/>
      <c r="AR34" s="313">
        <v>1612</v>
      </c>
      <c r="AS34" s="504">
        <v>7612</v>
      </c>
      <c r="AT34" s="510">
        <f t="shared" si="33"/>
        <v>3</v>
      </c>
      <c r="AU34" s="510">
        <f>Hcol1/1000</f>
        <v>0.25</v>
      </c>
      <c r="AV34" s="504">
        <f t="shared" si="32"/>
        <v>1.29</v>
      </c>
      <c r="AW34" s="270">
        <f>(0.08*AV34*1000+0.022*Fyk*Phicol1)/1000</f>
        <v>0.23414400000000002</v>
      </c>
      <c r="AX34" s="548">
        <f t="shared" si="8"/>
        <v>9.5976000000000013E-3</v>
      </c>
      <c r="AY34" s="527">
        <v>46.9</v>
      </c>
      <c r="AZ34" s="528">
        <f t="shared" si="27"/>
        <v>0.45012744000000005</v>
      </c>
      <c r="BA34" s="539">
        <f>AX34+AW34*(AX34*3/AV34)*(N144-1)</f>
        <v>3.2565784173248416E-2</v>
      </c>
      <c r="BB34" s="540">
        <v>50.5</v>
      </c>
      <c r="BC34" s="539">
        <f t="shared" si="28"/>
        <v>1.644572100749045</v>
      </c>
      <c r="BD34" s="551">
        <f>AX34+AW34*(AX34*3/AV34)*(O144-1)</f>
        <v>6.0726775203057345E-2</v>
      </c>
      <c r="BE34" s="545">
        <v>40.4</v>
      </c>
      <c r="BF34" s="546">
        <f t="shared" si="29"/>
        <v>2.4533617182035168</v>
      </c>
    </row>
    <row r="35" spans="2:58" ht="15" customHeight="1" thickBot="1" x14ac:dyDescent="0.3">
      <c r="Q35" s="661" t="s">
        <v>53</v>
      </c>
      <c r="R35" s="662"/>
      <c r="S35" s="485">
        <v>3.3</v>
      </c>
      <c r="T35" s="476">
        <v>10.7</v>
      </c>
      <c r="U35" s="476">
        <v>10.7</v>
      </c>
      <c r="V35" s="476">
        <v>10.7</v>
      </c>
      <c r="W35" s="476">
        <v>10.7</v>
      </c>
      <c r="X35" s="494">
        <v>7.6</v>
      </c>
      <c r="Y35" s="46">
        <f>S35+T35+U35+V35+W35+X35</f>
        <v>53.699999999999996</v>
      </c>
      <c r="Z35" s="485">
        <v>3.3</v>
      </c>
      <c r="AA35" s="488">
        <v>70.5</v>
      </c>
      <c r="AB35" s="488">
        <v>70.5</v>
      </c>
      <c r="AC35" s="488">
        <v>70.5</v>
      </c>
      <c r="AD35" s="488">
        <v>70.5</v>
      </c>
      <c r="AE35" s="494">
        <v>5.0999999999999996</v>
      </c>
      <c r="AF35" s="46">
        <f>Z35+AA35+AB35+AC35+AD35+AE35</f>
        <v>290.40000000000003</v>
      </c>
      <c r="AG35" s="485">
        <v>3.3</v>
      </c>
      <c r="AH35" s="494">
        <v>8.3000000000000007</v>
      </c>
      <c r="AI35" s="494">
        <v>8.3000000000000007</v>
      </c>
      <c r="AJ35" s="494">
        <v>8.3000000000000007</v>
      </c>
      <c r="AK35" s="494">
        <v>8.3000000000000007</v>
      </c>
      <c r="AL35" s="494">
        <v>4.8</v>
      </c>
      <c r="AM35" s="47">
        <f>AG35+AH35+AI35+AJ35+AK35+AL35</f>
        <v>41.3</v>
      </c>
      <c r="AO35" s="678">
        <v>1</v>
      </c>
      <c r="AP35" s="649" t="s">
        <v>38</v>
      </c>
      <c r="AQ35" s="650"/>
      <c r="AR35" s="93">
        <v>1111</v>
      </c>
      <c r="AS35" s="502">
        <v>7111</v>
      </c>
      <c r="AT35" s="509">
        <f t="shared" ref="AT35:AT46" si="37">hstr1</f>
        <v>2.75</v>
      </c>
      <c r="AU35" s="509">
        <f>Hcol2/1000</f>
        <v>0.3</v>
      </c>
      <c r="AV35" s="502">
        <f t="shared" si="32"/>
        <v>1.1824999999999999</v>
      </c>
      <c r="AW35" s="268">
        <f>(0.08*AV35*1000+0.022*Fyk*Phicol2)/1000</f>
        <v>0.22554399999999999</v>
      </c>
      <c r="AX35" s="520">
        <f t="shared" si="8"/>
        <v>7.3315000000000003E-3</v>
      </c>
      <c r="AY35" s="476">
        <v>70.2</v>
      </c>
      <c r="AZ35" s="521">
        <f t="shared" si="27"/>
        <v>0.51467130000000005</v>
      </c>
      <c r="BA35" s="532">
        <f t="shared" ref="BA35:BC39" si="38">AX35</f>
        <v>7.3315000000000003E-3</v>
      </c>
      <c r="BB35" s="476">
        <f t="shared" si="38"/>
        <v>70.2</v>
      </c>
      <c r="BC35" s="532">
        <f t="shared" si="38"/>
        <v>0.51467130000000005</v>
      </c>
      <c r="BD35" s="520">
        <f t="shared" ref="BD35:BF39" si="39">AX35</f>
        <v>7.3315000000000003E-3</v>
      </c>
      <c r="BE35" s="476">
        <f t="shared" si="39"/>
        <v>70.2</v>
      </c>
      <c r="BF35" s="533">
        <f t="shared" si="39"/>
        <v>0.51467130000000005</v>
      </c>
    </row>
    <row r="36" spans="2:58" ht="15" customHeight="1" thickBot="1" x14ac:dyDescent="0.3">
      <c r="B36" s="666" t="s">
        <v>281</v>
      </c>
      <c r="C36" s="667"/>
      <c r="D36" s="667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8"/>
      <c r="Q36" s="692" t="s">
        <v>52</v>
      </c>
      <c r="R36" s="693"/>
      <c r="S36" s="492">
        <v>7.6</v>
      </c>
      <c r="T36" s="493">
        <v>12.6</v>
      </c>
      <c r="U36" s="493">
        <v>12.6</v>
      </c>
      <c r="V36" s="493">
        <v>12.6</v>
      </c>
      <c r="W36" s="493">
        <v>12.6</v>
      </c>
      <c r="X36" s="493">
        <v>7.6</v>
      </c>
      <c r="Y36" s="53">
        <f>S36+T36+U36+V36+W36+X36</f>
        <v>65.599999999999994</v>
      </c>
      <c r="Z36" s="491">
        <v>3.3</v>
      </c>
      <c r="AA36" s="493">
        <v>8.8000000000000007</v>
      </c>
      <c r="AB36" s="493">
        <v>8.8000000000000007</v>
      </c>
      <c r="AC36" s="493">
        <v>8.8000000000000007</v>
      </c>
      <c r="AD36" s="493">
        <v>8.8000000000000007</v>
      </c>
      <c r="AE36" s="493">
        <v>5.0999999999999996</v>
      </c>
      <c r="AF36" s="53">
        <f>Z36+AA36+AB36+AC36+AD36+AE36</f>
        <v>43.6</v>
      </c>
      <c r="AG36" s="491">
        <v>3.3</v>
      </c>
      <c r="AH36" s="493">
        <v>8.3000000000000007</v>
      </c>
      <c r="AI36" s="493">
        <v>8.3000000000000007</v>
      </c>
      <c r="AJ36" s="493">
        <v>8.3000000000000007</v>
      </c>
      <c r="AK36" s="493">
        <v>8.3000000000000007</v>
      </c>
      <c r="AL36" s="493">
        <v>4.8</v>
      </c>
      <c r="AM36" s="54">
        <f>AG36+AH36+AI36+AJ36+AK36+AL36</f>
        <v>41.3</v>
      </c>
      <c r="AO36" s="678"/>
      <c r="AP36" s="649"/>
      <c r="AQ36" s="650"/>
      <c r="AR36" s="93">
        <v>1211</v>
      </c>
      <c r="AS36" s="502">
        <v>7211</v>
      </c>
      <c r="AT36" s="509">
        <f t="shared" si="37"/>
        <v>2.75</v>
      </c>
      <c r="AU36" s="509">
        <f>Hcol3/1000</f>
        <v>0.5</v>
      </c>
      <c r="AV36" s="502">
        <f t="shared" si="32"/>
        <v>1.1824999999999999</v>
      </c>
      <c r="AW36" s="268">
        <f>(0.08*AV36*1000+0.022*Fyk*Phicol3)/1000</f>
        <v>0.24191199999999999</v>
      </c>
      <c r="AX36" s="520">
        <f t="shared" si="8"/>
        <v>4.3988999999999999E-3</v>
      </c>
      <c r="AY36" s="476">
        <v>117.1</v>
      </c>
      <c r="AZ36" s="521">
        <f t="shared" si="27"/>
        <v>0.51511118999999994</v>
      </c>
      <c r="BA36" s="532">
        <f t="shared" si="38"/>
        <v>4.3988999999999999E-3</v>
      </c>
      <c r="BB36" s="476">
        <f t="shared" si="38"/>
        <v>117.1</v>
      </c>
      <c r="BC36" s="532">
        <f t="shared" si="38"/>
        <v>0.51511118999999994</v>
      </c>
      <c r="BD36" s="520">
        <f t="shared" si="39"/>
        <v>4.3988999999999999E-3</v>
      </c>
      <c r="BE36" s="476">
        <f t="shared" si="39"/>
        <v>117.1</v>
      </c>
      <c r="BF36" s="533">
        <f t="shared" si="39"/>
        <v>0.51511118999999994</v>
      </c>
    </row>
    <row r="37" spans="2:58" ht="15" customHeight="1" x14ac:dyDescent="0.25">
      <c r="B37" s="659" t="s">
        <v>55</v>
      </c>
      <c r="C37" s="664" t="s">
        <v>28</v>
      </c>
      <c r="D37" s="655" t="s">
        <v>26</v>
      </c>
      <c r="E37" s="657" t="s">
        <v>367</v>
      </c>
      <c r="F37" s="657" t="s">
        <v>366</v>
      </c>
      <c r="G37" s="664" t="s">
        <v>365</v>
      </c>
      <c r="H37" s="655" t="s">
        <v>364</v>
      </c>
      <c r="I37" s="657" t="s">
        <v>363</v>
      </c>
      <c r="J37" s="657" t="s">
        <v>362</v>
      </c>
      <c r="K37" s="664" t="s">
        <v>361</v>
      </c>
      <c r="L37" s="655" t="s">
        <v>360</v>
      </c>
      <c r="M37" s="774" t="s">
        <v>302</v>
      </c>
      <c r="N37" s="776" t="s">
        <v>359</v>
      </c>
      <c r="O37" s="670" t="s">
        <v>358</v>
      </c>
      <c r="Q37" s="689" t="s">
        <v>5</v>
      </c>
      <c r="R37" s="629"/>
      <c r="S37" s="629">
        <v>4</v>
      </c>
      <c r="T37" s="629"/>
      <c r="U37" s="629"/>
      <c r="V37" s="629"/>
      <c r="W37" s="629"/>
      <c r="X37" s="629"/>
      <c r="Y37" s="629"/>
      <c r="Z37" s="629">
        <v>5</v>
      </c>
      <c r="AA37" s="629"/>
      <c r="AB37" s="629"/>
      <c r="AC37" s="629"/>
      <c r="AD37" s="629"/>
      <c r="AE37" s="629"/>
      <c r="AF37" s="629"/>
      <c r="AG37" s="629">
        <v>6</v>
      </c>
      <c r="AH37" s="629"/>
      <c r="AI37" s="629"/>
      <c r="AJ37" s="629"/>
      <c r="AK37" s="690"/>
      <c r="AL37" s="690"/>
      <c r="AM37" s="691"/>
      <c r="AO37" s="678"/>
      <c r="AP37" s="649"/>
      <c r="AQ37" s="650"/>
      <c r="AR37" s="93">
        <v>1311</v>
      </c>
      <c r="AS37" s="502">
        <v>7311</v>
      </c>
      <c r="AT37" s="509">
        <f t="shared" si="37"/>
        <v>2.75</v>
      </c>
      <c r="AU37" s="509">
        <f>Hcol3/1000</f>
        <v>0.5</v>
      </c>
      <c r="AV37" s="502">
        <f t="shared" si="32"/>
        <v>1.1824999999999999</v>
      </c>
      <c r="AW37" s="268">
        <f>(0.08*AV37*1000+0.022*Fyk*Phicol3)/1000</f>
        <v>0.24191199999999999</v>
      </c>
      <c r="AX37" s="520">
        <f t="shared" si="8"/>
        <v>4.3988999999999999E-3</v>
      </c>
      <c r="AY37" s="476">
        <v>117.1</v>
      </c>
      <c r="AZ37" s="521">
        <f t="shared" si="27"/>
        <v>0.51511118999999994</v>
      </c>
      <c r="BA37" s="532">
        <f t="shared" si="38"/>
        <v>4.3988999999999999E-3</v>
      </c>
      <c r="BB37" s="476">
        <f t="shared" si="38"/>
        <v>117.1</v>
      </c>
      <c r="BC37" s="532">
        <f t="shared" si="38"/>
        <v>0.51511118999999994</v>
      </c>
      <c r="BD37" s="520">
        <f t="shared" si="39"/>
        <v>4.3988999999999999E-3</v>
      </c>
      <c r="BE37" s="476">
        <f t="shared" si="39"/>
        <v>117.1</v>
      </c>
      <c r="BF37" s="533">
        <f t="shared" si="39"/>
        <v>0.51511118999999994</v>
      </c>
    </row>
    <row r="38" spans="2:58" ht="15" customHeight="1" thickBot="1" x14ac:dyDescent="0.3">
      <c r="B38" s="660"/>
      <c r="C38" s="665"/>
      <c r="D38" s="656"/>
      <c r="E38" s="658"/>
      <c r="F38" s="658"/>
      <c r="G38" s="665"/>
      <c r="H38" s="656"/>
      <c r="I38" s="658"/>
      <c r="J38" s="658"/>
      <c r="K38" s="665"/>
      <c r="L38" s="656"/>
      <c r="M38" s="775"/>
      <c r="N38" s="777"/>
      <c r="O38" s="671"/>
      <c r="Q38" s="676" t="s">
        <v>38</v>
      </c>
      <c r="R38" s="624"/>
      <c r="S38" s="35" t="s">
        <v>422</v>
      </c>
      <c r="T38" s="35" t="s">
        <v>423</v>
      </c>
      <c r="U38" s="35" t="s">
        <v>424</v>
      </c>
      <c r="V38" s="36" t="s">
        <v>425</v>
      </c>
      <c r="W38" s="35" t="s">
        <v>426</v>
      </c>
      <c r="X38" s="35" t="s">
        <v>427</v>
      </c>
      <c r="Y38" s="35" t="s">
        <v>54</v>
      </c>
      <c r="Z38" s="35" t="s">
        <v>428</v>
      </c>
      <c r="AA38" s="35" t="s">
        <v>429</v>
      </c>
      <c r="AB38" s="35" t="s">
        <v>430</v>
      </c>
      <c r="AC38" s="36" t="s">
        <v>431</v>
      </c>
      <c r="AD38" s="35" t="s">
        <v>432</v>
      </c>
      <c r="AE38" s="35" t="s">
        <v>433</v>
      </c>
      <c r="AF38" s="35" t="s">
        <v>54</v>
      </c>
      <c r="AG38" s="35" t="s">
        <v>434</v>
      </c>
      <c r="AH38" s="35" t="s">
        <v>435</v>
      </c>
      <c r="AI38" s="35" t="s">
        <v>436</v>
      </c>
      <c r="AJ38" s="36" t="s">
        <v>437</v>
      </c>
      <c r="AK38" s="35" t="s">
        <v>438</v>
      </c>
      <c r="AL38" s="35" t="s">
        <v>439</v>
      </c>
      <c r="AM38" s="37" t="s">
        <v>54</v>
      </c>
      <c r="AO38" s="678"/>
      <c r="AP38" s="649"/>
      <c r="AQ38" s="650"/>
      <c r="AR38" s="93">
        <v>1411</v>
      </c>
      <c r="AS38" s="502">
        <v>7411</v>
      </c>
      <c r="AT38" s="509">
        <f t="shared" si="37"/>
        <v>2.75</v>
      </c>
      <c r="AU38" s="509">
        <f>Hcol3/1000</f>
        <v>0.5</v>
      </c>
      <c r="AV38" s="502">
        <f t="shared" si="32"/>
        <v>1.1824999999999999</v>
      </c>
      <c r="AW38" s="268">
        <f>(0.08*AV38*1000+0.022*Fyk*Phicol3)/1000</f>
        <v>0.24191199999999999</v>
      </c>
      <c r="AX38" s="520">
        <f t="shared" si="8"/>
        <v>4.3988999999999999E-3</v>
      </c>
      <c r="AY38" s="476">
        <v>117.1</v>
      </c>
      <c r="AZ38" s="521">
        <f t="shared" si="27"/>
        <v>0.51511118999999994</v>
      </c>
      <c r="BA38" s="532">
        <f t="shared" si="38"/>
        <v>4.3988999999999999E-3</v>
      </c>
      <c r="BB38" s="476">
        <f t="shared" si="38"/>
        <v>117.1</v>
      </c>
      <c r="BC38" s="532">
        <f t="shared" si="38"/>
        <v>0.51511118999999994</v>
      </c>
      <c r="BD38" s="520">
        <f t="shared" si="39"/>
        <v>4.3988999999999999E-3</v>
      </c>
      <c r="BE38" s="476">
        <f t="shared" si="39"/>
        <v>117.1</v>
      </c>
      <c r="BF38" s="533">
        <f t="shared" si="39"/>
        <v>0.51511118999999994</v>
      </c>
    </row>
    <row r="39" spans="2:58" ht="15" customHeight="1" x14ac:dyDescent="0.25">
      <c r="B39" s="677">
        <v>1</v>
      </c>
      <c r="C39" s="400">
        <v>5111</v>
      </c>
      <c r="D39" s="400" t="s">
        <v>8</v>
      </c>
      <c r="E39" s="401">
        <v>7.7999999999999996E-3</v>
      </c>
      <c r="F39" s="402">
        <v>7.7999999999999996E-3</v>
      </c>
      <c r="G39" s="403">
        <v>4.53E-2</v>
      </c>
      <c r="H39" s="403">
        <v>4.53E-2</v>
      </c>
      <c r="I39" s="404">
        <v>0.14019999999999999</v>
      </c>
      <c r="J39" s="405">
        <v>0.14019999999999999</v>
      </c>
      <c r="K39" s="406">
        <v>0.47220000000000001</v>
      </c>
      <c r="L39" s="406">
        <v>0.47220000000000001</v>
      </c>
      <c r="M39" s="407">
        <v>0</v>
      </c>
      <c r="N39" s="408">
        <f t="shared" ref="N39:N40" si="40">G39/E39</f>
        <v>5.8076923076923084</v>
      </c>
      <c r="O39" s="409">
        <f t="shared" ref="O39:O40" si="41">I39/E39</f>
        <v>17.974358974358974</v>
      </c>
      <c r="Q39" s="661" t="s">
        <v>53</v>
      </c>
      <c r="R39" s="662"/>
      <c r="S39" s="485">
        <v>3.3</v>
      </c>
      <c r="T39" s="494">
        <v>5.2</v>
      </c>
      <c r="U39" s="494">
        <v>5.2</v>
      </c>
      <c r="V39" s="494">
        <v>5.2</v>
      </c>
      <c r="W39" s="494">
        <v>5.2</v>
      </c>
      <c r="X39" s="494">
        <v>4.4000000000000004</v>
      </c>
      <c r="Y39" s="46">
        <f>S39+T39+U39+V39+W39+X39</f>
        <v>28.5</v>
      </c>
      <c r="Z39" s="485">
        <v>3.3</v>
      </c>
      <c r="AA39" s="494">
        <v>4.7</v>
      </c>
      <c r="AB39" s="494">
        <v>4.7</v>
      </c>
      <c r="AC39" s="494">
        <v>4.7</v>
      </c>
      <c r="AD39" s="494">
        <v>4.7</v>
      </c>
      <c r="AE39" s="494">
        <v>3.9</v>
      </c>
      <c r="AF39" s="46">
        <f>Z39+AA39+AB39+AC39+AD39+AE39</f>
        <v>25.999999999999996</v>
      </c>
      <c r="AG39" s="495">
        <v>3.3</v>
      </c>
      <c r="AH39" s="494">
        <v>3.8</v>
      </c>
      <c r="AI39" s="494">
        <v>3.8</v>
      </c>
      <c r="AJ39" s="494">
        <v>3.8</v>
      </c>
      <c r="AK39" s="494">
        <v>3.8</v>
      </c>
      <c r="AL39" s="494">
        <v>3.3</v>
      </c>
      <c r="AM39" s="47">
        <f>AG39+AH39+AI39+AJ39+AK39+AL39</f>
        <v>21.8</v>
      </c>
      <c r="AO39" s="678"/>
      <c r="AP39" s="649"/>
      <c r="AQ39" s="650"/>
      <c r="AR39" s="93">
        <v>1511</v>
      </c>
      <c r="AS39" s="502">
        <v>7511</v>
      </c>
      <c r="AT39" s="509">
        <f t="shared" si="37"/>
        <v>2.75</v>
      </c>
      <c r="AU39" s="509">
        <f>Hcol3/1000</f>
        <v>0.5</v>
      </c>
      <c r="AV39" s="502">
        <f t="shared" si="32"/>
        <v>1.1824999999999999</v>
      </c>
      <c r="AW39" s="268">
        <f>(0.08*AV39*1000+0.022*Fyk*Phicol3)/1000</f>
        <v>0.24191199999999999</v>
      </c>
      <c r="AX39" s="520">
        <f t="shared" si="8"/>
        <v>4.3988999999999999E-3</v>
      </c>
      <c r="AY39" s="476">
        <v>117.1</v>
      </c>
      <c r="AZ39" s="521">
        <f t="shared" si="27"/>
        <v>0.51511118999999994</v>
      </c>
      <c r="BA39" s="532">
        <f t="shared" si="38"/>
        <v>4.3988999999999999E-3</v>
      </c>
      <c r="BB39" s="476">
        <f t="shared" si="38"/>
        <v>117.1</v>
      </c>
      <c r="BC39" s="532">
        <f t="shared" si="38"/>
        <v>0.51511118999999994</v>
      </c>
      <c r="BD39" s="520">
        <f t="shared" si="39"/>
        <v>4.3988999999999999E-3</v>
      </c>
      <c r="BE39" s="476">
        <f t="shared" si="39"/>
        <v>117.1</v>
      </c>
      <c r="BF39" s="533">
        <f t="shared" si="39"/>
        <v>0.51511118999999994</v>
      </c>
    </row>
    <row r="40" spans="2:58" ht="15" customHeight="1" thickBot="1" x14ac:dyDescent="0.3">
      <c r="B40" s="678"/>
      <c r="C40" s="355">
        <v>5112</v>
      </c>
      <c r="D40" s="355" t="s">
        <v>8</v>
      </c>
      <c r="E40" s="95">
        <v>7.7999999999999996E-3</v>
      </c>
      <c r="F40" s="96">
        <v>7.7999999999999996E-3</v>
      </c>
      <c r="G40" s="120">
        <v>4.53E-2</v>
      </c>
      <c r="H40" s="120">
        <v>4.53E-2</v>
      </c>
      <c r="I40" s="97">
        <v>0.14019999999999999</v>
      </c>
      <c r="J40" s="98">
        <v>0.14019999999999999</v>
      </c>
      <c r="K40" s="121">
        <v>0.47220000000000001</v>
      </c>
      <c r="L40" s="121">
        <v>0.47220000000000001</v>
      </c>
      <c r="M40" s="262">
        <v>0</v>
      </c>
      <c r="N40" s="55">
        <f t="shared" si="40"/>
        <v>5.8076923076923084</v>
      </c>
      <c r="O40" s="59">
        <f t="shared" si="41"/>
        <v>17.974358974358974</v>
      </c>
      <c r="Q40" s="692" t="s">
        <v>52</v>
      </c>
      <c r="R40" s="693"/>
      <c r="S40" s="491">
        <v>3.3</v>
      </c>
      <c r="T40" s="493">
        <v>5.2</v>
      </c>
      <c r="U40" s="493">
        <v>5.2</v>
      </c>
      <c r="V40" s="493">
        <v>5.2</v>
      </c>
      <c r="W40" s="493">
        <v>5.2</v>
      </c>
      <c r="X40" s="493">
        <v>4.4000000000000004</v>
      </c>
      <c r="Y40" s="53">
        <f>S40+T40+U40+V40+W40+X40</f>
        <v>28.5</v>
      </c>
      <c r="Z40" s="491">
        <v>3.3</v>
      </c>
      <c r="AA40" s="493">
        <v>4.7</v>
      </c>
      <c r="AB40" s="493">
        <v>4.7</v>
      </c>
      <c r="AC40" s="493">
        <v>4.7</v>
      </c>
      <c r="AD40" s="493">
        <v>4.7</v>
      </c>
      <c r="AE40" s="493">
        <v>3.9</v>
      </c>
      <c r="AF40" s="53">
        <f>Z40+AA40+AB40+AC40+AD40+AE40</f>
        <v>25.999999999999996</v>
      </c>
      <c r="AG40" s="492">
        <v>3.3</v>
      </c>
      <c r="AH40" s="493">
        <v>3.8</v>
      </c>
      <c r="AI40" s="493">
        <v>3.8</v>
      </c>
      <c r="AJ40" s="493">
        <v>3.8</v>
      </c>
      <c r="AK40" s="493">
        <v>3.8</v>
      </c>
      <c r="AL40" s="493">
        <v>3.3</v>
      </c>
      <c r="AM40" s="54">
        <f>AG40+AH40+AI40+AJ40+AK40+AL40</f>
        <v>21.8</v>
      </c>
      <c r="AO40" s="678"/>
      <c r="AP40" s="649"/>
      <c r="AQ40" s="650"/>
      <c r="AR40" s="93">
        <v>1611</v>
      </c>
      <c r="AS40" s="502">
        <v>7611</v>
      </c>
      <c r="AT40" s="509">
        <f t="shared" si="37"/>
        <v>2.75</v>
      </c>
      <c r="AU40" s="509">
        <f>Hcol2/1000</f>
        <v>0.3</v>
      </c>
      <c r="AV40" s="502">
        <f t="shared" si="32"/>
        <v>1.1824999999999999</v>
      </c>
      <c r="AW40" s="268">
        <f>(0.08*AV40*1000+0.022*Fyk*Phicol2)/1000</f>
        <v>0.22554399999999999</v>
      </c>
      <c r="AX40" s="525">
        <f t="shared" si="8"/>
        <v>7.3315000000000003E-3</v>
      </c>
      <c r="AY40" s="480">
        <v>70.2</v>
      </c>
      <c r="AZ40" s="526">
        <f t="shared" si="27"/>
        <v>0.51467130000000005</v>
      </c>
      <c r="BA40" s="535">
        <f>AX40+AW40*(AX40*3/AV40)*(N143-1)</f>
        <v>2.9436546953846159E-2</v>
      </c>
      <c r="BB40" s="484">
        <v>75.599999999999994</v>
      </c>
      <c r="BC40" s="535">
        <f t="shared" si="28"/>
        <v>2.2254029497107695</v>
      </c>
      <c r="BD40" s="550">
        <f>AX40+AW40*(AX40*3/AV40)*(O143-1)</f>
        <v>5.6220764430769239E-2</v>
      </c>
      <c r="BE40" s="488">
        <v>60.5</v>
      </c>
      <c r="BF40" s="544">
        <f t="shared" si="29"/>
        <v>3.4013562480615391</v>
      </c>
    </row>
    <row r="41" spans="2:58" ht="15" customHeight="1" x14ac:dyDescent="0.25">
      <c r="B41" s="678"/>
      <c r="C41" s="355">
        <v>5113</v>
      </c>
      <c r="D41" s="355" t="s">
        <v>8</v>
      </c>
      <c r="E41" s="95">
        <v>7.7999999999999996E-3</v>
      </c>
      <c r="F41" s="96">
        <v>7.7999999999999996E-3</v>
      </c>
      <c r="G41" s="120">
        <v>4.53E-2</v>
      </c>
      <c r="H41" s="120">
        <v>4.53E-2</v>
      </c>
      <c r="I41" s="97">
        <v>0.14019999999999999</v>
      </c>
      <c r="J41" s="98">
        <v>0.14019999999999999</v>
      </c>
      <c r="K41" s="121">
        <v>0.47220000000000001</v>
      </c>
      <c r="L41" s="121">
        <v>0.47220000000000001</v>
      </c>
      <c r="M41" s="262">
        <v>0</v>
      </c>
      <c r="N41" s="55">
        <f t="shared" ref="N41:N44" si="42">G41/E41</f>
        <v>5.8076923076923084</v>
      </c>
      <c r="O41" s="59">
        <f t="shared" ref="O41:O44" si="43">I41/E41</f>
        <v>17.974358974358974</v>
      </c>
      <c r="AO41" s="679">
        <v>0</v>
      </c>
      <c r="AP41" s="785" t="s">
        <v>38</v>
      </c>
      <c r="AQ41" s="786"/>
      <c r="AR41" s="87">
        <v>1110</v>
      </c>
      <c r="AS41" s="501">
        <v>7111</v>
      </c>
      <c r="AT41" s="511">
        <f t="shared" si="37"/>
        <v>2.75</v>
      </c>
      <c r="AU41" s="511">
        <f>Hcol2/1000</f>
        <v>0.3</v>
      </c>
      <c r="AV41" s="511">
        <f>hstr1/((S5/S6)+1)</f>
        <v>1.9113861386138613</v>
      </c>
      <c r="AW41" s="320">
        <f>(0.08*AV41*1000+0.022*Fyk*Phicol2)/1000</f>
        <v>0.28385489108910889</v>
      </c>
      <c r="AX41" s="522">
        <f t="shared" ref="AX41:AX46" si="44">0.7*epy*AV41/AU41</f>
        <v>8.2954158415841587E-3</v>
      </c>
      <c r="AY41" s="523">
        <v>70.2</v>
      </c>
      <c r="AZ41" s="524">
        <f>AY41*AX41</f>
        <v>0.58233819207920801</v>
      </c>
      <c r="BA41" s="537">
        <f>AX41+AW41*(AX41*3/AV41)*(N113-1)</f>
        <v>2.776938981971059E-2</v>
      </c>
      <c r="BB41" s="538">
        <v>75.599999999999994</v>
      </c>
      <c r="BC41" s="537">
        <f>BB41*BA41</f>
        <v>2.0993658703701206</v>
      </c>
      <c r="BD41" s="549">
        <f>AX41+AW41*(AX41*3/AV41)*(O113-1)</f>
        <v>5.1365591866199552E-2</v>
      </c>
      <c r="BE41" s="542">
        <v>60.5</v>
      </c>
      <c r="BF41" s="543">
        <f>BE41*BD41</f>
        <v>3.107618307905073</v>
      </c>
    </row>
    <row r="42" spans="2:58" ht="15.75" customHeight="1" x14ac:dyDescent="0.25">
      <c r="B42" s="678"/>
      <c r="C42" s="355">
        <v>5114</v>
      </c>
      <c r="D42" s="355" t="s">
        <v>8</v>
      </c>
      <c r="E42" s="95">
        <v>7.7999999999999996E-3</v>
      </c>
      <c r="F42" s="96">
        <v>7.7999999999999996E-3</v>
      </c>
      <c r="G42" s="120">
        <v>4.53E-2</v>
      </c>
      <c r="H42" s="120">
        <v>4.53E-2</v>
      </c>
      <c r="I42" s="97">
        <v>0.14019999999999999</v>
      </c>
      <c r="J42" s="98">
        <v>0.14019999999999999</v>
      </c>
      <c r="K42" s="121">
        <v>0.47220000000000001</v>
      </c>
      <c r="L42" s="121">
        <v>0.47220000000000001</v>
      </c>
      <c r="M42" s="262">
        <v>0</v>
      </c>
      <c r="N42" s="55">
        <f t="shared" si="42"/>
        <v>5.8076923076923084</v>
      </c>
      <c r="O42" s="59">
        <f t="shared" si="43"/>
        <v>17.974358974358974</v>
      </c>
      <c r="AO42" s="678"/>
      <c r="AP42" s="649"/>
      <c r="AQ42" s="650"/>
      <c r="AR42" s="93">
        <v>1210</v>
      </c>
      <c r="AS42" s="502">
        <v>7211</v>
      </c>
      <c r="AT42" s="509">
        <f t="shared" si="37"/>
        <v>2.75</v>
      </c>
      <c r="AU42" s="509">
        <f>Hcol3/1000</f>
        <v>0.5</v>
      </c>
      <c r="AV42" s="509">
        <f>hstr1/((T5/T6)+1)</f>
        <v>1.4846703550023053</v>
      </c>
      <c r="AW42" s="268">
        <f>(0.08*AV42*1000+0.022*Fyk*Phicol3)/1000</f>
        <v>0.2660856284001844</v>
      </c>
      <c r="AX42" s="525">
        <f t="shared" si="44"/>
        <v>3.8660816044260027E-3</v>
      </c>
      <c r="AY42" s="480">
        <v>117.1</v>
      </c>
      <c r="AZ42" s="526">
        <f>AY42*AX42</f>
        <v>0.4527181558782849</v>
      </c>
      <c r="BA42" s="535">
        <f>AX42+AW42*(AX42*3/AV42)*(N119-1)</f>
        <v>1.4946086735230981E-2</v>
      </c>
      <c r="BB42" s="484">
        <v>126.1</v>
      </c>
      <c r="BC42" s="535">
        <f>BB42*BA42</f>
        <v>1.8847015373126266</v>
      </c>
      <c r="BD42" s="550">
        <f>AX42+AW42*(AX42*3/AV42)*(O119-1)</f>
        <v>2.4225823025687408E-2</v>
      </c>
      <c r="BE42" s="488">
        <v>100.9</v>
      </c>
      <c r="BF42" s="544">
        <f>BE42*BD42</f>
        <v>2.4443855432918595</v>
      </c>
    </row>
    <row r="43" spans="2:58" x14ac:dyDescent="0.25">
      <c r="B43" s="678"/>
      <c r="C43" s="355">
        <v>5115</v>
      </c>
      <c r="D43" s="355" t="s">
        <v>8</v>
      </c>
      <c r="E43" s="95">
        <v>7.7999999999999996E-3</v>
      </c>
      <c r="F43" s="96">
        <v>7.7999999999999996E-3</v>
      </c>
      <c r="G43" s="120">
        <v>4.53E-2</v>
      </c>
      <c r="H43" s="120">
        <v>4.53E-2</v>
      </c>
      <c r="I43" s="97">
        <v>0.14019999999999999</v>
      </c>
      <c r="J43" s="98">
        <v>0.14019999999999999</v>
      </c>
      <c r="K43" s="121">
        <v>0.47220000000000001</v>
      </c>
      <c r="L43" s="121">
        <v>0.47220000000000001</v>
      </c>
      <c r="M43" s="262">
        <v>0</v>
      </c>
      <c r="N43" s="55">
        <f t="shared" si="42"/>
        <v>5.8076923076923084</v>
      </c>
      <c r="O43" s="59">
        <f t="shared" si="43"/>
        <v>17.974358974358974</v>
      </c>
      <c r="AO43" s="678"/>
      <c r="AP43" s="649"/>
      <c r="AQ43" s="650"/>
      <c r="AR43" s="93">
        <v>1310</v>
      </c>
      <c r="AS43" s="502">
        <v>7311</v>
      </c>
      <c r="AT43" s="509">
        <f t="shared" si="37"/>
        <v>2.75</v>
      </c>
      <c r="AU43" s="509">
        <f>Hcol3/1000</f>
        <v>0.5</v>
      </c>
      <c r="AV43" s="509">
        <f>hstr1/((U5/U6)+1)</f>
        <v>1.4846703550023053</v>
      </c>
      <c r="AW43" s="268">
        <f>(0.08*AV43*1000+0.022*Fyk*Phicol3)/1000</f>
        <v>0.2660856284001844</v>
      </c>
      <c r="AX43" s="525">
        <f t="shared" si="44"/>
        <v>3.8660816044260027E-3</v>
      </c>
      <c r="AY43" s="480">
        <v>117.1</v>
      </c>
      <c r="AZ43" s="526">
        <f t="shared" si="27"/>
        <v>0.4527181558782849</v>
      </c>
      <c r="BA43" s="535">
        <f>AX43+AW43*(AX43*3/AV43)*(N125-1)</f>
        <v>1.4946086735230981E-2</v>
      </c>
      <c r="BB43" s="484">
        <v>126.1</v>
      </c>
      <c r="BC43" s="535">
        <f t="shared" si="28"/>
        <v>1.8847015373126266</v>
      </c>
      <c r="BD43" s="550">
        <f>AX43+AW43*(AX43*3/AV43)*(O125-1)</f>
        <v>2.4225823025687408E-2</v>
      </c>
      <c r="BE43" s="488">
        <v>100.9</v>
      </c>
      <c r="BF43" s="544">
        <f t="shared" si="29"/>
        <v>2.4443855432918595</v>
      </c>
    </row>
    <row r="44" spans="2:58" x14ac:dyDescent="0.25">
      <c r="B44" s="678"/>
      <c r="C44" s="355">
        <v>5116</v>
      </c>
      <c r="D44" s="355" t="s">
        <v>8</v>
      </c>
      <c r="E44" s="95">
        <v>7.7999999999999996E-3</v>
      </c>
      <c r="F44" s="96">
        <v>7.7999999999999996E-3</v>
      </c>
      <c r="G44" s="120">
        <v>4.53E-2</v>
      </c>
      <c r="H44" s="120">
        <v>4.53E-2</v>
      </c>
      <c r="I44" s="97">
        <v>0.14019999999999999</v>
      </c>
      <c r="J44" s="98">
        <v>0.14019999999999999</v>
      </c>
      <c r="K44" s="121">
        <v>0.47220000000000001</v>
      </c>
      <c r="L44" s="121">
        <v>0.47220000000000001</v>
      </c>
      <c r="M44" s="262">
        <v>0</v>
      </c>
      <c r="N44" s="55">
        <f t="shared" si="42"/>
        <v>5.8076923076923084</v>
      </c>
      <c r="O44" s="59">
        <f t="shared" si="43"/>
        <v>17.974358974358974</v>
      </c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O44" s="678"/>
      <c r="AP44" s="649"/>
      <c r="AQ44" s="650"/>
      <c r="AR44" s="93">
        <v>1410</v>
      </c>
      <c r="AS44" s="502">
        <v>7411</v>
      </c>
      <c r="AT44" s="509">
        <f t="shared" si="37"/>
        <v>2.75</v>
      </c>
      <c r="AU44" s="509">
        <f>Hcol3/1000</f>
        <v>0.5</v>
      </c>
      <c r="AV44" s="509">
        <f>hstr1/((V5/V6)+1)</f>
        <v>1.4846703550023053</v>
      </c>
      <c r="AW44" s="268">
        <f>(0.08*AV44*1000+0.022*Fyk*Phicol3)/1000</f>
        <v>0.2660856284001844</v>
      </c>
      <c r="AX44" s="525">
        <f t="shared" si="44"/>
        <v>3.8660816044260027E-3</v>
      </c>
      <c r="AY44" s="480">
        <v>117.1</v>
      </c>
      <c r="AZ44" s="526">
        <f t="shared" si="27"/>
        <v>0.4527181558782849</v>
      </c>
      <c r="BA44" s="535">
        <f>AX44+AW44*(AX44*3/AV44)*(N131-1)</f>
        <v>1.4946086735230981E-2</v>
      </c>
      <c r="BB44" s="484">
        <v>126.1</v>
      </c>
      <c r="BC44" s="535">
        <f t="shared" si="28"/>
        <v>1.8847015373126266</v>
      </c>
      <c r="BD44" s="550">
        <f>AX44+AW44*(AX44*3/AV44)*(O131-1)</f>
        <v>2.4225823025687408E-2</v>
      </c>
      <c r="BE44" s="488">
        <v>100.9</v>
      </c>
      <c r="BF44" s="544">
        <f t="shared" si="29"/>
        <v>2.4443855432918595</v>
      </c>
    </row>
    <row r="45" spans="2:58" x14ac:dyDescent="0.25">
      <c r="B45" s="679">
        <v>2</v>
      </c>
      <c r="C45" s="353">
        <v>5211</v>
      </c>
      <c r="D45" s="353" t="s">
        <v>8</v>
      </c>
      <c r="E45" s="108">
        <v>7.7999999999999996E-3</v>
      </c>
      <c r="F45" s="109">
        <v>7.7999999999999996E-3</v>
      </c>
      <c r="G45" s="123">
        <v>4.53E-2</v>
      </c>
      <c r="H45" s="123">
        <v>4.53E-2</v>
      </c>
      <c r="I45" s="110">
        <v>0.14019999999999999</v>
      </c>
      <c r="J45" s="111">
        <v>0.14019999999999999</v>
      </c>
      <c r="K45" s="316">
        <v>0.47220000000000001</v>
      </c>
      <c r="L45" s="316">
        <v>0.47220000000000001</v>
      </c>
      <c r="M45" s="317">
        <v>0</v>
      </c>
      <c r="N45" s="48">
        <f>G45/E45</f>
        <v>5.8076923076923084</v>
      </c>
      <c r="O45" s="51">
        <f>I45/E45</f>
        <v>17.974358974358974</v>
      </c>
      <c r="AO45" s="678"/>
      <c r="AP45" s="649"/>
      <c r="AQ45" s="650"/>
      <c r="AR45" s="93">
        <v>1510</v>
      </c>
      <c r="AS45" s="502">
        <v>7511</v>
      </c>
      <c r="AT45" s="509">
        <f t="shared" si="37"/>
        <v>2.75</v>
      </c>
      <c r="AU45" s="509">
        <f>Hcol3/1000</f>
        <v>0.5</v>
      </c>
      <c r="AV45" s="509">
        <f>hstr1/((W5/W6)+1)</f>
        <v>1.4846703550023053</v>
      </c>
      <c r="AW45" s="268">
        <f>(0.08*AV45*1000+0.022*Fyk*Phicol3)/1000</f>
        <v>0.2660856284001844</v>
      </c>
      <c r="AX45" s="525">
        <f t="shared" si="44"/>
        <v>3.8660816044260027E-3</v>
      </c>
      <c r="AY45" s="480">
        <v>117.1</v>
      </c>
      <c r="AZ45" s="526">
        <f t="shared" si="27"/>
        <v>0.4527181558782849</v>
      </c>
      <c r="BA45" s="535">
        <f>AX45+AW45*(AX45*3/AV45)*(N137-1)</f>
        <v>1.4946086735230981E-2</v>
      </c>
      <c r="BB45" s="484">
        <v>126.1</v>
      </c>
      <c r="BC45" s="535">
        <f t="shared" si="28"/>
        <v>1.8847015373126266</v>
      </c>
      <c r="BD45" s="550">
        <f>AX45+AW45*(AX45*3/AV45)*(O137-1)</f>
        <v>2.4225823025687408E-2</v>
      </c>
      <c r="BE45" s="488">
        <v>100.9</v>
      </c>
      <c r="BF45" s="544">
        <f t="shared" si="29"/>
        <v>2.4443855432918595</v>
      </c>
    </row>
    <row r="46" spans="2:58" ht="15.75" thickBot="1" x14ac:dyDescent="0.3">
      <c r="B46" s="678"/>
      <c r="C46" s="355">
        <v>5212</v>
      </c>
      <c r="D46" s="355" t="s">
        <v>8</v>
      </c>
      <c r="E46" s="95">
        <v>7.7999999999999996E-3</v>
      </c>
      <c r="F46" s="96">
        <v>7.7999999999999996E-3</v>
      </c>
      <c r="G46" s="120">
        <v>4.53E-2</v>
      </c>
      <c r="H46" s="120">
        <v>4.53E-2</v>
      </c>
      <c r="I46" s="97">
        <v>0.14019999999999999</v>
      </c>
      <c r="J46" s="98">
        <v>0.14019999999999999</v>
      </c>
      <c r="K46" s="121">
        <v>0.47220000000000001</v>
      </c>
      <c r="L46" s="121">
        <v>0.47220000000000001</v>
      </c>
      <c r="M46" s="262">
        <v>0</v>
      </c>
      <c r="N46" s="55">
        <f>G46/E46</f>
        <v>5.8076923076923084</v>
      </c>
      <c r="O46" s="59">
        <f>I46/E46</f>
        <v>17.974358974358974</v>
      </c>
      <c r="AO46" s="680"/>
      <c r="AP46" s="787"/>
      <c r="AQ46" s="788"/>
      <c r="AR46" s="311">
        <v>1610</v>
      </c>
      <c r="AS46" s="508">
        <v>7611</v>
      </c>
      <c r="AT46" s="512">
        <f t="shared" si="37"/>
        <v>2.75</v>
      </c>
      <c r="AU46" s="512">
        <f>Hcol2/1000</f>
        <v>0.3</v>
      </c>
      <c r="AV46" s="512">
        <f>hstr1/((X5/X6)+1)</f>
        <v>1.375</v>
      </c>
      <c r="AW46" s="202">
        <f>(0.08*AV46*1000+0.022*Fyk*Phicol2)/1000</f>
        <v>0.24094399999999999</v>
      </c>
      <c r="AX46" s="553">
        <f t="shared" si="44"/>
        <v>5.9674999999999997E-3</v>
      </c>
      <c r="AY46" s="479">
        <v>70.2</v>
      </c>
      <c r="AZ46" s="529">
        <f t="shared" si="27"/>
        <v>0.41891849999999997</v>
      </c>
      <c r="BA46" s="541">
        <f>AX46+AW46*(AX46*3/AV46)*(N143-1)</f>
        <v>2.249755579076923E-2</v>
      </c>
      <c r="BB46" s="483">
        <v>75.599999999999994</v>
      </c>
      <c r="BC46" s="541">
        <f>BB46*BA46</f>
        <v>1.7008152177821536</v>
      </c>
      <c r="BD46" s="554">
        <f>AX46+AW46*(AX46*3/AV46)*(O143-1)</f>
        <v>4.2526674486153847E-2</v>
      </c>
      <c r="BE46" s="487">
        <v>60.5</v>
      </c>
      <c r="BF46" s="547">
        <f t="shared" si="29"/>
        <v>2.5728638064123079</v>
      </c>
    </row>
    <row r="47" spans="2:58" ht="15" customHeight="1" x14ac:dyDescent="0.25">
      <c r="B47" s="678"/>
      <c r="C47" s="355">
        <v>5213</v>
      </c>
      <c r="D47" s="355" t="s">
        <v>8</v>
      </c>
      <c r="E47" s="95">
        <v>7.7999999999999996E-3</v>
      </c>
      <c r="F47" s="96">
        <v>7.7999999999999996E-3</v>
      </c>
      <c r="G47" s="120">
        <v>4.53E-2</v>
      </c>
      <c r="H47" s="120">
        <v>4.53E-2</v>
      </c>
      <c r="I47" s="97">
        <v>0.14019999999999999</v>
      </c>
      <c r="J47" s="98">
        <v>0.14019999999999999</v>
      </c>
      <c r="K47" s="121">
        <v>0.47220000000000001</v>
      </c>
      <c r="L47" s="121">
        <v>0.47220000000000001</v>
      </c>
      <c r="M47" s="262">
        <v>0</v>
      </c>
      <c r="N47" s="55">
        <f t="shared" ref="N47:N50" si="45">G47/E47</f>
        <v>5.8076923076923084</v>
      </c>
      <c r="O47" s="59">
        <f t="shared" ref="O47:O50" si="46">I47/E47</f>
        <v>17.974358974358974</v>
      </c>
    </row>
    <row r="48" spans="2:58" x14ac:dyDescent="0.25">
      <c r="B48" s="678"/>
      <c r="C48" s="355">
        <v>5214</v>
      </c>
      <c r="D48" s="355" t="s">
        <v>8</v>
      </c>
      <c r="E48" s="95">
        <v>7.7999999999999996E-3</v>
      </c>
      <c r="F48" s="96">
        <v>7.7999999999999996E-3</v>
      </c>
      <c r="G48" s="120">
        <v>4.53E-2</v>
      </c>
      <c r="H48" s="120">
        <v>4.53E-2</v>
      </c>
      <c r="I48" s="97">
        <v>0.14019999999999999</v>
      </c>
      <c r="J48" s="98">
        <v>0.14019999999999999</v>
      </c>
      <c r="K48" s="121">
        <v>0.47220000000000001</v>
      </c>
      <c r="L48" s="121">
        <v>0.47220000000000001</v>
      </c>
      <c r="M48" s="262">
        <v>0</v>
      </c>
      <c r="N48" s="55">
        <f t="shared" si="45"/>
        <v>5.8076923076923084</v>
      </c>
      <c r="O48" s="59">
        <f t="shared" si="46"/>
        <v>17.974358974358974</v>
      </c>
    </row>
    <row r="49" spans="1:35" x14ac:dyDescent="0.25">
      <c r="B49" s="678"/>
      <c r="C49" s="355">
        <v>5215</v>
      </c>
      <c r="D49" s="355" t="s">
        <v>8</v>
      </c>
      <c r="E49" s="95">
        <v>7.7999999999999996E-3</v>
      </c>
      <c r="F49" s="96">
        <v>7.7999999999999996E-3</v>
      </c>
      <c r="G49" s="120">
        <v>4.53E-2</v>
      </c>
      <c r="H49" s="120">
        <v>4.53E-2</v>
      </c>
      <c r="I49" s="97">
        <v>0.14019999999999999</v>
      </c>
      <c r="J49" s="98">
        <v>0.14019999999999999</v>
      </c>
      <c r="K49" s="121">
        <v>0.47220000000000001</v>
      </c>
      <c r="L49" s="121">
        <v>0.47220000000000001</v>
      </c>
      <c r="M49" s="262">
        <v>0</v>
      </c>
      <c r="N49" s="55">
        <f t="shared" si="45"/>
        <v>5.8076923076923084</v>
      </c>
      <c r="O49" s="59">
        <f t="shared" si="46"/>
        <v>17.974358974358974</v>
      </c>
    </row>
    <row r="50" spans="1:35" x14ac:dyDescent="0.25">
      <c r="B50" s="678"/>
      <c r="C50" s="355">
        <v>5216</v>
      </c>
      <c r="D50" s="355" t="s">
        <v>8</v>
      </c>
      <c r="E50" s="95">
        <v>7.7999999999999996E-3</v>
      </c>
      <c r="F50" s="96">
        <v>7.7999999999999996E-3</v>
      </c>
      <c r="G50" s="120">
        <v>4.53E-2</v>
      </c>
      <c r="H50" s="120">
        <v>4.53E-2</v>
      </c>
      <c r="I50" s="97">
        <v>0.14019999999999999</v>
      </c>
      <c r="J50" s="98">
        <v>0.14019999999999999</v>
      </c>
      <c r="K50" s="121">
        <v>0.47220000000000001</v>
      </c>
      <c r="L50" s="121">
        <v>0.47220000000000001</v>
      </c>
      <c r="M50" s="262">
        <v>0</v>
      </c>
      <c r="N50" s="55">
        <f t="shared" si="45"/>
        <v>5.8076923076923084</v>
      </c>
      <c r="O50" s="59">
        <f t="shared" si="46"/>
        <v>17.974358974358974</v>
      </c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</row>
    <row r="51" spans="1:35" x14ac:dyDescent="0.25">
      <c r="A51" s="12"/>
      <c r="B51" s="679">
        <v>3</v>
      </c>
      <c r="C51" s="353">
        <v>5311</v>
      </c>
      <c r="D51" s="353" t="s">
        <v>8</v>
      </c>
      <c r="E51" s="108">
        <v>7.7999999999999996E-3</v>
      </c>
      <c r="F51" s="109">
        <v>7.7999999999999996E-3</v>
      </c>
      <c r="G51" s="123">
        <v>4.53E-2</v>
      </c>
      <c r="H51" s="123">
        <v>4.53E-2</v>
      </c>
      <c r="I51" s="110">
        <v>0.14019999999999999</v>
      </c>
      <c r="J51" s="111">
        <v>0.14019999999999999</v>
      </c>
      <c r="K51" s="316">
        <v>0.47220000000000001</v>
      </c>
      <c r="L51" s="316">
        <v>0.47220000000000001</v>
      </c>
      <c r="M51" s="317">
        <v>0</v>
      </c>
      <c r="N51" s="48">
        <f>G51/E51</f>
        <v>5.8076923076923084</v>
      </c>
      <c r="O51" s="51">
        <f>I51/E51</f>
        <v>17.974358974358974</v>
      </c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</row>
    <row r="52" spans="1:35" x14ac:dyDescent="0.25">
      <c r="A52" s="12"/>
      <c r="B52" s="678"/>
      <c r="C52" s="355">
        <v>5312</v>
      </c>
      <c r="D52" s="355" t="s">
        <v>8</v>
      </c>
      <c r="E52" s="95">
        <v>7.7999999999999996E-3</v>
      </c>
      <c r="F52" s="96">
        <v>7.7999999999999996E-3</v>
      </c>
      <c r="G52" s="120">
        <v>4.53E-2</v>
      </c>
      <c r="H52" s="120">
        <v>4.53E-2</v>
      </c>
      <c r="I52" s="97">
        <v>0.14019999999999999</v>
      </c>
      <c r="J52" s="98">
        <v>0.14019999999999999</v>
      </c>
      <c r="K52" s="121">
        <v>0.47220000000000001</v>
      </c>
      <c r="L52" s="121">
        <v>0.47220000000000001</v>
      </c>
      <c r="M52" s="262">
        <v>0</v>
      </c>
      <c r="N52" s="55">
        <f t="shared" ref="N52:N55" si="47">G52/E52</f>
        <v>5.8076923076923084</v>
      </c>
      <c r="O52" s="59">
        <f t="shared" ref="O52:O55" si="48">I52/E52</f>
        <v>17.974358974358974</v>
      </c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</row>
    <row r="53" spans="1:35" x14ac:dyDescent="0.25">
      <c r="A53" s="12"/>
      <c r="B53" s="678"/>
      <c r="C53" s="355">
        <v>5313</v>
      </c>
      <c r="D53" s="355" t="s">
        <v>8</v>
      </c>
      <c r="E53" s="95">
        <v>7.7999999999999996E-3</v>
      </c>
      <c r="F53" s="96">
        <v>7.7999999999999996E-3</v>
      </c>
      <c r="G53" s="120">
        <v>4.53E-2</v>
      </c>
      <c r="H53" s="120">
        <v>4.53E-2</v>
      </c>
      <c r="I53" s="97">
        <v>0.14019999999999999</v>
      </c>
      <c r="J53" s="98">
        <v>0.14019999999999999</v>
      </c>
      <c r="K53" s="121">
        <v>0.47220000000000001</v>
      </c>
      <c r="L53" s="121">
        <v>0.47220000000000001</v>
      </c>
      <c r="M53" s="262">
        <v>0</v>
      </c>
      <c r="N53" s="55">
        <f t="shared" si="47"/>
        <v>5.8076923076923084</v>
      </c>
      <c r="O53" s="59">
        <f t="shared" si="48"/>
        <v>17.974358974358974</v>
      </c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</row>
    <row r="54" spans="1:35" x14ac:dyDescent="0.25">
      <c r="A54" s="12"/>
      <c r="B54" s="678"/>
      <c r="C54" s="355">
        <v>5314</v>
      </c>
      <c r="D54" s="355" t="s">
        <v>8</v>
      </c>
      <c r="E54" s="95">
        <v>7.7999999999999996E-3</v>
      </c>
      <c r="F54" s="96">
        <v>7.7999999999999996E-3</v>
      </c>
      <c r="G54" s="120">
        <v>4.53E-2</v>
      </c>
      <c r="H54" s="120">
        <v>4.53E-2</v>
      </c>
      <c r="I54" s="97">
        <v>0.14019999999999999</v>
      </c>
      <c r="J54" s="98">
        <v>0.14019999999999999</v>
      </c>
      <c r="K54" s="121">
        <v>0.47220000000000001</v>
      </c>
      <c r="L54" s="121">
        <v>0.47220000000000001</v>
      </c>
      <c r="M54" s="262">
        <v>0</v>
      </c>
      <c r="N54" s="55">
        <f t="shared" si="47"/>
        <v>5.8076923076923084</v>
      </c>
      <c r="O54" s="59">
        <f t="shared" si="48"/>
        <v>17.974358974358974</v>
      </c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</row>
    <row r="55" spans="1:35" x14ac:dyDescent="0.25">
      <c r="A55" s="12"/>
      <c r="B55" s="678"/>
      <c r="C55" s="355">
        <v>5315</v>
      </c>
      <c r="D55" s="355" t="s">
        <v>8</v>
      </c>
      <c r="E55" s="95">
        <v>7.7999999999999996E-3</v>
      </c>
      <c r="F55" s="96">
        <v>7.7999999999999996E-3</v>
      </c>
      <c r="G55" s="120">
        <v>4.53E-2</v>
      </c>
      <c r="H55" s="120">
        <v>4.53E-2</v>
      </c>
      <c r="I55" s="97">
        <v>0.14019999999999999</v>
      </c>
      <c r="J55" s="98">
        <v>0.14019999999999999</v>
      </c>
      <c r="K55" s="121">
        <v>0.47220000000000001</v>
      </c>
      <c r="L55" s="121">
        <v>0.47220000000000001</v>
      </c>
      <c r="M55" s="262">
        <v>0</v>
      </c>
      <c r="N55" s="55">
        <f t="shared" si="47"/>
        <v>5.8076923076923084</v>
      </c>
      <c r="O55" s="59">
        <f t="shared" si="48"/>
        <v>17.974358974358974</v>
      </c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</row>
    <row r="56" spans="1:35" x14ac:dyDescent="0.25">
      <c r="A56" s="12"/>
      <c r="B56" s="760"/>
      <c r="C56" s="359">
        <v>5316</v>
      </c>
      <c r="D56" s="359" t="s">
        <v>8</v>
      </c>
      <c r="E56" s="101">
        <v>7.7999999999999996E-3</v>
      </c>
      <c r="F56" s="102">
        <v>7.7999999999999996E-3</v>
      </c>
      <c r="G56" s="150">
        <v>4.53E-2</v>
      </c>
      <c r="H56" s="150">
        <v>4.53E-2</v>
      </c>
      <c r="I56" s="103">
        <v>0.14019999999999999</v>
      </c>
      <c r="J56" s="104">
        <v>0.14019999999999999</v>
      </c>
      <c r="K56" s="285">
        <v>0.47220000000000001</v>
      </c>
      <c r="L56" s="285">
        <v>0.47220000000000001</v>
      </c>
      <c r="M56" s="263">
        <v>0</v>
      </c>
      <c r="N56" s="74">
        <f>G56/E56</f>
        <v>5.8076923076923084</v>
      </c>
      <c r="O56" s="76">
        <f>I56/E56</f>
        <v>17.974358974358974</v>
      </c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</row>
    <row r="57" spans="1:35" x14ac:dyDescent="0.25">
      <c r="A57" s="12"/>
      <c r="B57" s="679">
        <v>4</v>
      </c>
      <c r="C57" s="353">
        <v>5411</v>
      </c>
      <c r="D57" s="353" t="s">
        <v>8</v>
      </c>
      <c r="E57" s="108">
        <v>7.7999999999999996E-3</v>
      </c>
      <c r="F57" s="109">
        <v>7.7999999999999996E-3</v>
      </c>
      <c r="G57" s="123">
        <v>4.53E-2</v>
      </c>
      <c r="H57" s="123">
        <v>4.53E-2</v>
      </c>
      <c r="I57" s="110">
        <v>0.14019999999999999</v>
      </c>
      <c r="J57" s="111">
        <v>0.14019999999999999</v>
      </c>
      <c r="K57" s="316">
        <v>0.47220000000000001</v>
      </c>
      <c r="L57" s="316">
        <v>0.47220000000000001</v>
      </c>
      <c r="M57" s="317">
        <v>0</v>
      </c>
      <c r="N57" s="48">
        <f>G57/E57</f>
        <v>5.8076923076923084</v>
      </c>
      <c r="O57" s="51">
        <f>I57/E57</f>
        <v>17.974358974358974</v>
      </c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</row>
    <row r="58" spans="1:35" x14ac:dyDescent="0.25">
      <c r="A58" s="12"/>
      <c r="B58" s="678"/>
      <c r="C58" s="355">
        <v>5412</v>
      </c>
      <c r="D58" s="355" t="s">
        <v>8</v>
      </c>
      <c r="E58" s="95">
        <v>7.7999999999999996E-3</v>
      </c>
      <c r="F58" s="96">
        <v>7.7999999999999996E-3</v>
      </c>
      <c r="G58" s="120">
        <v>4.53E-2</v>
      </c>
      <c r="H58" s="120">
        <v>4.53E-2</v>
      </c>
      <c r="I58" s="97">
        <v>0.14019999999999999</v>
      </c>
      <c r="J58" s="98">
        <v>0.14019999999999999</v>
      </c>
      <c r="K58" s="121">
        <v>0.47220000000000001</v>
      </c>
      <c r="L58" s="121">
        <v>0.47220000000000001</v>
      </c>
      <c r="M58" s="262">
        <v>0</v>
      </c>
      <c r="N58" s="55">
        <f>G58/E58</f>
        <v>5.8076923076923084</v>
      </c>
      <c r="O58" s="59">
        <f>I58/E58</f>
        <v>17.974358974358974</v>
      </c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</row>
    <row r="59" spans="1:35" x14ac:dyDescent="0.25">
      <c r="A59" s="12"/>
      <c r="B59" s="678"/>
      <c r="C59" s="355">
        <v>5413</v>
      </c>
      <c r="D59" s="355" t="s">
        <v>8</v>
      </c>
      <c r="E59" s="95">
        <v>7.7999999999999996E-3</v>
      </c>
      <c r="F59" s="96">
        <v>7.7999999999999996E-3</v>
      </c>
      <c r="G59" s="120">
        <v>4.53E-2</v>
      </c>
      <c r="H59" s="120">
        <v>4.53E-2</v>
      </c>
      <c r="I59" s="97">
        <v>0.14019999999999999</v>
      </c>
      <c r="J59" s="98">
        <v>0.14019999999999999</v>
      </c>
      <c r="K59" s="121">
        <v>0.47220000000000001</v>
      </c>
      <c r="L59" s="121">
        <v>0.47220000000000001</v>
      </c>
      <c r="M59" s="262">
        <v>0</v>
      </c>
      <c r="N59" s="55">
        <f t="shared" ref="N59:N62" si="49">G59/E59</f>
        <v>5.8076923076923084</v>
      </c>
      <c r="O59" s="59">
        <f t="shared" ref="O59:O62" si="50">I59/E59</f>
        <v>17.974358974358974</v>
      </c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</row>
    <row r="60" spans="1:35" x14ac:dyDescent="0.25">
      <c r="A60" s="12"/>
      <c r="B60" s="678"/>
      <c r="C60" s="355">
        <v>5414</v>
      </c>
      <c r="D60" s="355" t="s">
        <v>8</v>
      </c>
      <c r="E60" s="95">
        <v>7.7999999999999996E-3</v>
      </c>
      <c r="F60" s="96">
        <v>7.7999999999999996E-3</v>
      </c>
      <c r="G60" s="120">
        <v>4.53E-2</v>
      </c>
      <c r="H60" s="120">
        <v>4.53E-2</v>
      </c>
      <c r="I60" s="97">
        <v>0.14019999999999999</v>
      </c>
      <c r="J60" s="98">
        <v>0.14019999999999999</v>
      </c>
      <c r="K60" s="121">
        <v>0.47220000000000001</v>
      </c>
      <c r="L60" s="121">
        <v>0.47220000000000001</v>
      </c>
      <c r="M60" s="262">
        <v>0</v>
      </c>
      <c r="N60" s="55">
        <f t="shared" si="49"/>
        <v>5.8076923076923084</v>
      </c>
      <c r="O60" s="59">
        <f t="shared" si="50"/>
        <v>17.974358974358974</v>
      </c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</row>
    <row r="61" spans="1:35" x14ac:dyDescent="0.25">
      <c r="A61" s="12"/>
      <c r="B61" s="678"/>
      <c r="C61" s="355">
        <v>5415</v>
      </c>
      <c r="D61" s="355" t="s">
        <v>8</v>
      </c>
      <c r="E61" s="95">
        <v>7.7999999999999996E-3</v>
      </c>
      <c r="F61" s="96">
        <v>7.7999999999999996E-3</v>
      </c>
      <c r="G61" s="120">
        <v>4.53E-2</v>
      </c>
      <c r="H61" s="120">
        <v>4.53E-2</v>
      </c>
      <c r="I61" s="97">
        <v>0.14019999999999999</v>
      </c>
      <c r="J61" s="98">
        <v>0.14019999999999999</v>
      </c>
      <c r="K61" s="121">
        <v>0.47220000000000001</v>
      </c>
      <c r="L61" s="121">
        <v>0.47220000000000001</v>
      </c>
      <c r="M61" s="262">
        <v>0</v>
      </c>
      <c r="N61" s="55">
        <f t="shared" si="49"/>
        <v>5.8076923076923084</v>
      </c>
      <c r="O61" s="59">
        <f t="shared" si="50"/>
        <v>17.974358974358974</v>
      </c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</row>
    <row r="62" spans="1:35" x14ac:dyDescent="0.25">
      <c r="A62" s="12"/>
      <c r="B62" s="678"/>
      <c r="C62" s="355">
        <v>5416</v>
      </c>
      <c r="D62" s="355" t="s">
        <v>8</v>
      </c>
      <c r="E62" s="95">
        <v>7.7999999999999996E-3</v>
      </c>
      <c r="F62" s="96">
        <v>7.7999999999999996E-3</v>
      </c>
      <c r="G62" s="120">
        <v>4.53E-2</v>
      </c>
      <c r="H62" s="120">
        <v>4.53E-2</v>
      </c>
      <c r="I62" s="97">
        <v>0.14019999999999999</v>
      </c>
      <c r="J62" s="98">
        <v>0.14019999999999999</v>
      </c>
      <c r="K62" s="121">
        <v>0.47220000000000001</v>
      </c>
      <c r="L62" s="121">
        <v>0.47220000000000001</v>
      </c>
      <c r="M62" s="262">
        <v>0</v>
      </c>
      <c r="N62" s="55">
        <f t="shared" si="49"/>
        <v>5.8076923076923084</v>
      </c>
      <c r="O62" s="59">
        <f t="shared" si="50"/>
        <v>17.974358974358974</v>
      </c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</row>
    <row r="63" spans="1:35" x14ac:dyDescent="0.25">
      <c r="A63" s="12"/>
      <c r="B63" s="679">
        <v>5</v>
      </c>
      <c r="C63" s="353">
        <v>5511</v>
      </c>
      <c r="D63" s="354" t="s">
        <v>8</v>
      </c>
      <c r="E63" s="123">
        <v>7.7999999999999996E-3</v>
      </c>
      <c r="F63" s="123">
        <v>7.7999999999999996E-3</v>
      </c>
      <c r="G63" s="108">
        <v>4.53E-2</v>
      </c>
      <c r="H63" s="109">
        <v>4.53E-2</v>
      </c>
      <c r="I63" s="316">
        <v>0.14019999999999999</v>
      </c>
      <c r="J63" s="316">
        <v>0.14019999999999999</v>
      </c>
      <c r="K63" s="110">
        <v>0.47220000000000001</v>
      </c>
      <c r="L63" s="111">
        <v>0.47220000000000001</v>
      </c>
      <c r="M63" s="48">
        <v>0</v>
      </c>
      <c r="N63" s="48">
        <f>G63/E63</f>
        <v>5.8076923076923084</v>
      </c>
      <c r="O63" s="51">
        <f>I63/E63</f>
        <v>17.974358974358974</v>
      </c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</row>
    <row r="64" spans="1:35" x14ac:dyDescent="0.25">
      <c r="A64" s="12"/>
      <c r="B64" s="678"/>
      <c r="C64" s="355">
        <v>5512</v>
      </c>
      <c r="D64" s="356" t="s">
        <v>8</v>
      </c>
      <c r="E64" s="120">
        <v>7.7999999999999996E-3</v>
      </c>
      <c r="F64" s="120">
        <v>7.7999999999999996E-3</v>
      </c>
      <c r="G64" s="95">
        <v>4.53E-2</v>
      </c>
      <c r="H64" s="96">
        <v>4.53E-2</v>
      </c>
      <c r="I64" s="121">
        <v>0.14019999999999999</v>
      </c>
      <c r="J64" s="121">
        <v>0.14019999999999999</v>
      </c>
      <c r="K64" s="97">
        <v>0.47220000000000001</v>
      </c>
      <c r="L64" s="98">
        <v>0.47220000000000001</v>
      </c>
      <c r="M64" s="55">
        <v>0</v>
      </c>
      <c r="N64" s="55">
        <f t="shared" ref="N64:N68" si="51">G64/E64</f>
        <v>5.8076923076923084</v>
      </c>
      <c r="O64" s="59">
        <f t="shared" ref="O64:O68" si="52">I64/E64</f>
        <v>17.974358974358974</v>
      </c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</row>
    <row r="65" spans="1:35" x14ac:dyDescent="0.25">
      <c r="A65" s="12"/>
      <c r="B65" s="678"/>
      <c r="C65" s="355">
        <v>5513</v>
      </c>
      <c r="D65" s="356" t="s">
        <v>8</v>
      </c>
      <c r="E65" s="120">
        <v>7.7999999999999996E-3</v>
      </c>
      <c r="F65" s="120">
        <v>7.7999999999999996E-3</v>
      </c>
      <c r="G65" s="95">
        <v>4.53E-2</v>
      </c>
      <c r="H65" s="96">
        <v>4.53E-2</v>
      </c>
      <c r="I65" s="121">
        <v>0.14019999999999999</v>
      </c>
      <c r="J65" s="121">
        <v>0.14019999999999999</v>
      </c>
      <c r="K65" s="97">
        <v>0.47220000000000001</v>
      </c>
      <c r="L65" s="98">
        <v>0.47220000000000001</v>
      </c>
      <c r="M65" s="55">
        <v>0</v>
      </c>
      <c r="N65" s="55">
        <f t="shared" si="51"/>
        <v>5.8076923076923084</v>
      </c>
      <c r="O65" s="59">
        <f t="shared" si="52"/>
        <v>17.974358974358974</v>
      </c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</row>
    <row r="66" spans="1:35" x14ac:dyDescent="0.25">
      <c r="A66" s="12"/>
      <c r="B66" s="678"/>
      <c r="C66" s="355">
        <v>5514</v>
      </c>
      <c r="D66" s="356" t="s">
        <v>8</v>
      </c>
      <c r="E66" s="120">
        <v>7.7999999999999996E-3</v>
      </c>
      <c r="F66" s="120">
        <v>7.7999999999999996E-3</v>
      </c>
      <c r="G66" s="95">
        <v>4.53E-2</v>
      </c>
      <c r="H66" s="96">
        <v>4.53E-2</v>
      </c>
      <c r="I66" s="121">
        <v>0.14019999999999999</v>
      </c>
      <c r="J66" s="121">
        <v>0.14019999999999999</v>
      </c>
      <c r="K66" s="97">
        <v>0.47220000000000001</v>
      </c>
      <c r="L66" s="98">
        <v>0.47220000000000001</v>
      </c>
      <c r="M66" s="55">
        <v>0</v>
      </c>
      <c r="N66" s="55">
        <f t="shared" si="51"/>
        <v>5.8076923076923084</v>
      </c>
      <c r="O66" s="59">
        <f t="shared" si="52"/>
        <v>17.974358974358974</v>
      </c>
      <c r="AF66" s="122"/>
    </row>
    <row r="67" spans="1:35" x14ac:dyDescent="0.25">
      <c r="A67" s="12"/>
      <c r="B67" s="678"/>
      <c r="C67" s="355">
        <v>5515</v>
      </c>
      <c r="D67" s="356" t="s">
        <v>8</v>
      </c>
      <c r="E67" s="120">
        <v>7.7999999999999996E-3</v>
      </c>
      <c r="F67" s="120">
        <v>7.7999999999999996E-3</v>
      </c>
      <c r="G67" s="95">
        <v>4.53E-2</v>
      </c>
      <c r="H67" s="96">
        <v>4.53E-2</v>
      </c>
      <c r="I67" s="121">
        <v>0.14019999999999999</v>
      </c>
      <c r="J67" s="121">
        <v>0.14019999999999999</v>
      </c>
      <c r="K67" s="97">
        <v>0.47220000000000001</v>
      </c>
      <c r="L67" s="98">
        <v>0.47220000000000001</v>
      </c>
      <c r="M67" s="55">
        <v>0</v>
      </c>
      <c r="N67" s="55">
        <f t="shared" si="51"/>
        <v>5.8076923076923084</v>
      </c>
      <c r="O67" s="59">
        <f t="shared" si="52"/>
        <v>17.974358974358974</v>
      </c>
      <c r="AF67" s="122"/>
    </row>
    <row r="68" spans="1:35" ht="15.75" thickBot="1" x14ac:dyDescent="0.3">
      <c r="A68" s="12"/>
      <c r="B68" s="680"/>
      <c r="C68" s="357">
        <v>5516</v>
      </c>
      <c r="D68" s="358" t="s">
        <v>8</v>
      </c>
      <c r="E68" s="124">
        <v>7.7999999999999996E-3</v>
      </c>
      <c r="F68" s="124">
        <v>7.7999999999999996E-3</v>
      </c>
      <c r="G68" s="112">
        <v>4.53E-2</v>
      </c>
      <c r="H68" s="113">
        <v>4.53E-2</v>
      </c>
      <c r="I68" s="318">
        <v>0.14019999999999999</v>
      </c>
      <c r="J68" s="318">
        <v>0.14019999999999999</v>
      </c>
      <c r="K68" s="114">
        <v>0.47220000000000001</v>
      </c>
      <c r="L68" s="115">
        <v>0.47220000000000001</v>
      </c>
      <c r="M68" s="106">
        <v>0</v>
      </c>
      <c r="N68" s="106">
        <f t="shared" si="51"/>
        <v>5.8076923076923084</v>
      </c>
      <c r="O68" s="107">
        <f t="shared" si="52"/>
        <v>17.974358974358974</v>
      </c>
      <c r="P68" s="12"/>
      <c r="AF68" s="122"/>
    </row>
    <row r="69" spans="1:35" ht="15.75" thickBot="1" x14ac:dyDescent="0.3">
      <c r="A69" s="12"/>
      <c r="C69" s="355"/>
      <c r="D69" s="355"/>
      <c r="E69" s="120"/>
      <c r="F69" s="120"/>
      <c r="G69" s="120"/>
      <c r="H69" s="120"/>
      <c r="I69" s="121"/>
      <c r="J69" s="121"/>
      <c r="K69" s="121"/>
      <c r="L69" s="121"/>
      <c r="M69" s="55"/>
      <c r="N69" s="55"/>
      <c r="O69" s="55"/>
      <c r="P69" s="12"/>
      <c r="AF69" s="122"/>
    </row>
    <row r="70" spans="1:35" ht="16.5" thickBot="1" x14ac:dyDescent="0.3">
      <c r="A70" s="12"/>
      <c r="B70" s="766" t="s">
        <v>279</v>
      </c>
      <c r="C70" s="767"/>
      <c r="D70" s="767"/>
      <c r="E70" s="767"/>
      <c r="F70" s="767"/>
      <c r="G70" s="767"/>
      <c r="H70" s="767"/>
      <c r="I70" s="767"/>
      <c r="J70" s="767"/>
      <c r="K70" s="767"/>
      <c r="L70" s="768"/>
      <c r="AF70" s="122"/>
    </row>
    <row r="71" spans="1:35" x14ac:dyDescent="0.25">
      <c r="A71" s="12"/>
      <c r="B71" s="764" t="s">
        <v>56</v>
      </c>
      <c r="C71" s="664" t="s">
        <v>28</v>
      </c>
      <c r="D71" s="657" t="s">
        <v>26</v>
      </c>
      <c r="E71" s="657" t="s">
        <v>202</v>
      </c>
      <c r="F71" s="657" t="s">
        <v>203</v>
      </c>
      <c r="G71" s="664" t="s">
        <v>206</v>
      </c>
      <c r="H71" s="655" t="s">
        <v>207</v>
      </c>
      <c r="I71" s="657" t="s">
        <v>204</v>
      </c>
      <c r="J71" s="657" t="s">
        <v>205</v>
      </c>
      <c r="K71" s="664" t="s">
        <v>283</v>
      </c>
      <c r="L71" s="663" t="s">
        <v>284</v>
      </c>
      <c r="AF71" s="122"/>
    </row>
    <row r="72" spans="1:35" ht="15.75" thickBot="1" x14ac:dyDescent="0.3">
      <c r="A72" s="12"/>
      <c r="B72" s="765"/>
      <c r="C72" s="665"/>
      <c r="D72" s="658"/>
      <c r="E72" s="658"/>
      <c r="F72" s="658"/>
      <c r="G72" s="665"/>
      <c r="H72" s="656"/>
      <c r="I72" s="658"/>
      <c r="J72" s="658"/>
      <c r="K72" s="665"/>
      <c r="L72" s="669"/>
      <c r="AF72" s="122"/>
    </row>
    <row r="73" spans="1:35" x14ac:dyDescent="0.25">
      <c r="B73" s="678">
        <v>1</v>
      </c>
      <c r="C73" s="391">
        <v>7111</v>
      </c>
      <c r="D73" s="392" t="s">
        <v>24</v>
      </c>
      <c r="E73" s="39">
        <v>70.2</v>
      </c>
      <c r="F73" s="40">
        <v>70.2</v>
      </c>
      <c r="G73" s="41">
        <v>75.599999999999994</v>
      </c>
      <c r="H73" s="41">
        <v>75.599999999999994</v>
      </c>
      <c r="I73" s="39">
        <v>60.5</v>
      </c>
      <c r="J73" s="40">
        <v>60.5</v>
      </c>
      <c r="K73" s="41">
        <v>7.6</v>
      </c>
      <c r="L73" s="117">
        <v>7.6</v>
      </c>
      <c r="AF73" s="122"/>
    </row>
    <row r="74" spans="1:35" x14ac:dyDescent="0.25">
      <c r="B74" s="678"/>
      <c r="C74" s="391">
        <v>7112</v>
      </c>
      <c r="D74" s="392" t="s">
        <v>23</v>
      </c>
      <c r="E74" s="39">
        <v>46.9</v>
      </c>
      <c r="F74" s="40">
        <v>46.9</v>
      </c>
      <c r="G74" s="41">
        <v>50.5</v>
      </c>
      <c r="H74" s="41">
        <v>50.5</v>
      </c>
      <c r="I74" s="39">
        <v>40.4</v>
      </c>
      <c r="J74" s="40">
        <v>40.4</v>
      </c>
      <c r="K74" s="41">
        <v>5.0999999999999996</v>
      </c>
      <c r="L74" s="117">
        <v>5.0999999999999996</v>
      </c>
      <c r="AF74" s="122"/>
    </row>
    <row r="75" spans="1:35" ht="15" customHeight="1" x14ac:dyDescent="0.25">
      <c r="B75" s="678"/>
      <c r="C75" s="391">
        <v>7113</v>
      </c>
      <c r="D75" s="392" t="s">
        <v>23</v>
      </c>
      <c r="E75" s="39">
        <v>44.4</v>
      </c>
      <c r="F75" s="40">
        <v>44.4</v>
      </c>
      <c r="G75" s="41">
        <v>47.8</v>
      </c>
      <c r="H75" s="41">
        <v>47.8</v>
      </c>
      <c r="I75" s="39">
        <v>38.200000000000003</v>
      </c>
      <c r="J75" s="40">
        <v>38.200000000000003</v>
      </c>
      <c r="K75" s="41">
        <v>4.8</v>
      </c>
      <c r="L75" s="117">
        <v>4.8</v>
      </c>
      <c r="AF75" s="122"/>
    </row>
    <row r="76" spans="1:35" ht="15.75" customHeight="1" x14ac:dyDescent="0.25">
      <c r="B76" s="678"/>
      <c r="C76" s="391">
        <v>7114</v>
      </c>
      <c r="D76" s="392" t="s">
        <v>23</v>
      </c>
      <c r="E76" s="42">
        <v>40.799999999999997</v>
      </c>
      <c r="F76" s="43">
        <v>40.799999999999997</v>
      </c>
      <c r="G76" s="92">
        <v>43.9</v>
      </c>
      <c r="H76" s="92">
        <v>43.9</v>
      </c>
      <c r="I76" s="42">
        <v>35.1</v>
      </c>
      <c r="J76" s="43">
        <v>35.1</v>
      </c>
      <c r="K76" s="92">
        <v>4.4000000000000004</v>
      </c>
      <c r="L76" s="44">
        <v>4.4000000000000004</v>
      </c>
      <c r="AF76" s="122"/>
    </row>
    <row r="77" spans="1:35" x14ac:dyDescent="0.25">
      <c r="B77" s="678"/>
      <c r="C77" s="391">
        <v>7115</v>
      </c>
      <c r="D77" s="392" t="s">
        <v>23</v>
      </c>
      <c r="E77" s="42">
        <v>35.9</v>
      </c>
      <c r="F77" s="43">
        <v>35.9</v>
      </c>
      <c r="G77" s="92">
        <v>38.700000000000003</v>
      </c>
      <c r="H77" s="92">
        <v>38.700000000000003</v>
      </c>
      <c r="I77" s="42">
        <v>31</v>
      </c>
      <c r="J77" s="43">
        <v>31</v>
      </c>
      <c r="K77" s="92">
        <v>3.9</v>
      </c>
      <c r="L77" s="44">
        <v>3.9</v>
      </c>
      <c r="AF77" s="122"/>
    </row>
    <row r="78" spans="1:35" x14ac:dyDescent="0.25">
      <c r="B78" s="760"/>
      <c r="C78" s="393">
        <v>7116</v>
      </c>
      <c r="D78" s="394" t="s">
        <v>23</v>
      </c>
      <c r="E78" s="64">
        <v>30.6</v>
      </c>
      <c r="F78" s="65">
        <v>30.6</v>
      </c>
      <c r="G78" s="315">
        <v>32.9</v>
      </c>
      <c r="H78" s="315">
        <v>32.9</v>
      </c>
      <c r="I78" s="64">
        <v>26.4</v>
      </c>
      <c r="J78" s="65">
        <v>26.4</v>
      </c>
      <c r="K78" s="315">
        <v>3.3</v>
      </c>
      <c r="L78" s="66">
        <v>3.3</v>
      </c>
      <c r="AF78" s="122"/>
    </row>
    <row r="79" spans="1:35" x14ac:dyDescent="0.25">
      <c r="A79" s="12"/>
      <c r="B79" s="678">
        <v>2</v>
      </c>
      <c r="C79" s="391">
        <v>7211</v>
      </c>
      <c r="D79" s="392" t="s">
        <v>25</v>
      </c>
      <c r="E79" s="39">
        <v>117.1</v>
      </c>
      <c r="F79" s="40">
        <v>117.1</v>
      </c>
      <c r="G79" s="41">
        <v>126.1</v>
      </c>
      <c r="H79" s="41">
        <v>126.1</v>
      </c>
      <c r="I79" s="39">
        <v>100.9</v>
      </c>
      <c r="J79" s="40">
        <v>100.9</v>
      </c>
      <c r="K79" s="41">
        <v>12.6</v>
      </c>
      <c r="L79" s="117">
        <v>12.6</v>
      </c>
      <c r="P79" s="12"/>
      <c r="AF79" s="122"/>
    </row>
    <row r="80" spans="1:35" x14ac:dyDescent="0.25">
      <c r="A80" s="12"/>
      <c r="B80" s="678"/>
      <c r="C80" s="391">
        <v>7212</v>
      </c>
      <c r="D80" s="392" t="s">
        <v>24</v>
      </c>
      <c r="E80" s="39">
        <v>81.8</v>
      </c>
      <c r="F80" s="40">
        <v>81.8</v>
      </c>
      <c r="G80" s="41">
        <v>88.1</v>
      </c>
      <c r="H80" s="41">
        <v>88.1</v>
      </c>
      <c r="I80" s="39">
        <v>70.5</v>
      </c>
      <c r="J80" s="40">
        <v>70.5</v>
      </c>
      <c r="K80" s="41">
        <v>8.8000000000000007</v>
      </c>
      <c r="L80" s="117">
        <v>8.8000000000000007</v>
      </c>
      <c r="P80" s="12"/>
      <c r="AF80" s="122"/>
    </row>
    <row r="81" spans="1:32" x14ac:dyDescent="0.25">
      <c r="A81" s="12"/>
      <c r="B81" s="678"/>
      <c r="C81" s="391">
        <v>7213</v>
      </c>
      <c r="D81" s="392" t="s">
        <v>24</v>
      </c>
      <c r="E81" s="39">
        <v>76.7</v>
      </c>
      <c r="F81" s="40">
        <v>76.7</v>
      </c>
      <c r="G81" s="41">
        <v>82.6</v>
      </c>
      <c r="H81" s="41">
        <v>82.6</v>
      </c>
      <c r="I81" s="39">
        <v>66.099999999999994</v>
      </c>
      <c r="J81" s="40">
        <v>66.099999999999994</v>
      </c>
      <c r="K81" s="41">
        <v>8.3000000000000007</v>
      </c>
      <c r="L81" s="117">
        <v>8.3000000000000007</v>
      </c>
      <c r="P81" s="12"/>
      <c r="AF81" s="122"/>
    </row>
    <row r="82" spans="1:32" x14ac:dyDescent="0.25">
      <c r="A82" s="12"/>
      <c r="B82" s="678"/>
      <c r="C82" s="391">
        <v>7214</v>
      </c>
      <c r="D82" s="392" t="s">
        <v>23</v>
      </c>
      <c r="E82" s="42">
        <v>48.7</v>
      </c>
      <c r="F82" s="43">
        <v>48.7</v>
      </c>
      <c r="G82" s="92">
        <v>52.4</v>
      </c>
      <c r="H82" s="92">
        <v>52.4</v>
      </c>
      <c r="I82" s="42">
        <v>41.9</v>
      </c>
      <c r="J82" s="43">
        <v>41.9</v>
      </c>
      <c r="K82" s="92">
        <v>5.2</v>
      </c>
      <c r="L82" s="44">
        <v>5.2</v>
      </c>
      <c r="P82" s="12"/>
    </row>
    <row r="83" spans="1:32" x14ac:dyDescent="0.25">
      <c r="A83" s="12"/>
      <c r="B83" s="678"/>
      <c r="C83" s="391">
        <v>7215</v>
      </c>
      <c r="D83" s="392" t="s">
        <v>23</v>
      </c>
      <c r="E83" s="42">
        <v>43.9</v>
      </c>
      <c r="F83" s="43">
        <v>43.9</v>
      </c>
      <c r="G83" s="92">
        <v>47.3</v>
      </c>
      <c r="H83" s="92">
        <v>47.3</v>
      </c>
      <c r="I83" s="42">
        <v>37.799999999999997</v>
      </c>
      <c r="J83" s="43">
        <v>37.799999999999997</v>
      </c>
      <c r="K83" s="92">
        <v>4.7</v>
      </c>
      <c r="L83" s="44">
        <v>4.7</v>
      </c>
      <c r="P83" s="12"/>
    </row>
    <row r="84" spans="1:32" x14ac:dyDescent="0.25">
      <c r="A84" s="12"/>
      <c r="B84" s="678"/>
      <c r="C84" s="391">
        <v>7216</v>
      </c>
      <c r="D84" s="392" t="s">
        <v>23</v>
      </c>
      <c r="E84" s="42">
        <v>35.6</v>
      </c>
      <c r="F84" s="43">
        <v>35.6</v>
      </c>
      <c r="G84" s="92">
        <v>38.299999999999997</v>
      </c>
      <c r="H84" s="92">
        <v>38.299999999999997</v>
      </c>
      <c r="I84" s="42">
        <v>30.6</v>
      </c>
      <c r="J84" s="43">
        <v>30.6</v>
      </c>
      <c r="K84" s="92">
        <v>3.8</v>
      </c>
      <c r="L84" s="44">
        <v>3.8</v>
      </c>
      <c r="P84" s="12"/>
    </row>
    <row r="85" spans="1:32" x14ac:dyDescent="0.25">
      <c r="A85" s="12"/>
      <c r="B85" s="679">
        <v>3</v>
      </c>
      <c r="C85" s="389">
        <v>7311</v>
      </c>
      <c r="D85" s="390" t="s">
        <v>25</v>
      </c>
      <c r="E85" s="67">
        <v>117.1</v>
      </c>
      <c r="F85" s="68">
        <v>117.1</v>
      </c>
      <c r="G85" s="69">
        <v>126.1</v>
      </c>
      <c r="H85" s="69">
        <v>126.1</v>
      </c>
      <c r="I85" s="67">
        <v>100.9</v>
      </c>
      <c r="J85" s="68">
        <v>100.9</v>
      </c>
      <c r="K85" s="69">
        <v>12.6</v>
      </c>
      <c r="L85" s="119">
        <v>12.6</v>
      </c>
      <c r="P85" s="12"/>
    </row>
    <row r="86" spans="1:32" x14ac:dyDescent="0.25">
      <c r="A86" s="12"/>
      <c r="B86" s="678"/>
      <c r="C86" s="391">
        <v>7312</v>
      </c>
      <c r="D86" s="392" t="s">
        <v>24</v>
      </c>
      <c r="E86" s="39">
        <v>81.8</v>
      </c>
      <c r="F86" s="40">
        <v>81.8</v>
      </c>
      <c r="G86" s="41">
        <v>88.1</v>
      </c>
      <c r="H86" s="41">
        <v>88.1</v>
      </c>
      <c r="I86" s="39">
        <v>70.5</v>
      </c>
      <c r="J86" s="40">
        <v>70.5</v>
      </c>
      <c r="K86" s="41">
        <v>8.8000000000000007</v>
      </c>
      <c r="L86" s="117">
        <v>8.8000000000000007</v>
      </c>
      <c r="P86" s="12"/>
    </row>
    <row r="87" spans="1:32" x14ac:dyDescent="0.25">
      <c r="A87" s="12"/>
      <c r="B87" s="678"/>
      <c r="C87" s="391">
        <v>7313</v>
      </c>
      <c r="D87" s="392" t="s">
        <v>24</v>
      </c>
      <c r="E87" s="39">
        <v>76.7</v>
      </c>
      <c r="F87" s="40">
        <v>76.7</v>
      </c>
      <c r="G87" s="41">
        <v>82.6</v>
      </c>
      <c r="H87" s="41">
        <v>82.6</v>
      </c>
      <c r="I87" s="39">
        <v>66.099999999999994</v>
      </c>
      <c r="J87" s="40">
        <v>66.099999999999994</v>
      </c>
      <c r="K87" s="41">
        <v>8.3000000000000007</v>
      </c>
      <c r="L87" s="117">
        <v>8.3000000000000007</v>
      </c>
      <c r="P87" s="12"/>
    </row>
    <row r="88" spans="1:32" x14ac:dyDescent="0.25">
      <c r="A88" s="12"/>
      <c r="B88" s="678"/>
      <c r="C88" s="391">
        <v>7314</v>
      </c>
      <c r="D88" s="392" t="s">
        <v>23</v>
      </c>
      <c r="E88" s="42">
        <v>48.7</v>
      </c>
      <c r="F88" s="43">
        <v>48.7</v>
      </c>
      <c r="G88" s="92">
        <v>52.4</v>
      </c>
      <c r="H88" s="92">
        <v>52.4</v>
      </c>
      <c r="I88" s="42">
        <v>41.9</v>
      </c>
      <c r="J88" s="43">
        <v>41.9</v>
      </c>
      <c r="K88" s="92">
        <v>5.2</v>
      </c>
      <c r="L88" s="44">
        <v>5.2</v>
      </c>
      <c r="P88" s="12"/>
    </row>
    <row r="89" spans="1:32" x14ac:dyDescent="0.25">
      <c r="A89" s="12"/>
      <c r="B89" s="678"/>
      <c r="C89" s="391">
        <v>7315</v>
      </c>
      <c r="D89" s="392" t="s">
        <v>23</v>
      </c>
      <c r="E89" s="42">
        <v>43.9</v>
      </c>
      <c r="F89" s="43">
        <v>43.9</v>
      </c>
      <c r="G89" s="92">
        <v>47.3</v>
      </c>
      <c r="H89" s="92">
        <v>47.3</v>
      </c>
      <c r="I89" s="42">
        <v>37.799999999999997</v>
      </c>
      <c r="J89" s="43">
        <v>37.799999999999997</v>
      </c>
      <c r="K89" s="92">
        <v>4.7</v>
      </c>
      <c r="L89" s="44">
        <v>4.7</v>
      </c>
      <c r="P89" s="12"/>
    </row>
    <row r="90" spans="1:32" x14ac:dyDescent="0.25">
      <c r="A90" s="12"/>
      <c r="B90" s="760"/>
      <c r="C90" s="393">
        <v>7316</v>
      </c>
      <c r="D90" s="394" t="s">
        <v>23</v>
      </c>
      <c r="E90" s="64">
        <v>35.6</v>
      </c>
      <c r="F90" s="65">
        <v>35.6</v>
      </c>
      <c r="G90" s="315">
        <v>38.299999999999997</v>
      </c>
      <c r="H90" s="315">
        <v>38.299999999999997</v>
      </c>
      <c r="I90" s="64">
        <v>30.6</v>
      </c>
      <c r="J90" s="65">
        <v>30.6</v>
      </c>
      <c r="K90" s="315">
        <v>3.8</v>
      </c>
      <c r="L90" s="66">
        <v>3.8</v>
      </c>
      <c r="P90" s="12"/>
    </row>
    <row r="91" spans="1:32" x14ac:dyDescent="0.25">
      <c r="A91" s="12"/>
      <c r="B91" s="678">
        <v>4</v>
      </c>
      <c r="C91" s="391">
        <v>7411</v>
      </c>
      <c r="D91" s="392" t="s">
        <v>25</v>
      </c>
      <c r="E91" s="39">
        <v>117.1</v>
      </c>
      <c r="F91" s="40">
        <v>117.1</v>
      </c>
      <c r="G91" s="41">
        <v>126.1</v>
      </c>
      <c r="H91" s="41">
        <v>126.1</v>
      </c>
      <c r="I91" s="39">
        <v>100.9</v>
      </c>
      <c r="J91" s="40">
        <v>100.9</v>
      </c>
      <c r="K91" s="41">
        <v>12.6</v>
      </c>
      <c r="L91" s="117">
        <v>12.6</v>
      </c>
      <c r="P91" s="12"/>
    </row>
    <row r="92" spans="1:32" x14ac:dyDescent="0.25">
      <c r="A92" s="12"/>
      <c r="B92" s="678"/>
      <c r="C92" s="391">
        <v>7412</v>
      </c>
      <c r="D92" s="392" t="s">
        <v>24</v>
      </c>
      <c r="E92" s="39">
        <v>81.8</v>
      </c>
      <c r="F92" s="40">
        <v>81.8</v>
      </c>
      <c r="G92" s="41">
        <v>88.1</v>
      </c>
      <c r="H92" s="41">
        <v>88.1</v>
      </c>
      <c r="I92" s="39">
        <v>70.5</v>
      </c>
      <c r="J92" s="40">
        <v>70.5</v>
      </c>
      <c r="K92" s="41">
        <v>8.8000000000000007</v>
      </c>
      <c r="L92" s="117">
        <v>8.8000000000000007</v>
      </c>
      <c r="P92" s="12"/>
    </row>
    <row r="93" spans="1:32" x14ac:dyDescent="0.25">
      <c r="A93" s="12"/>
      <c r="B93" s="678"/>
      <c r="C93" s="391">
        <v>7413</v>
      </c>
      <c r="D93" s="392" t="s">
        <v>24</v>
      </c>
      <c r="E93" s="39">
        <v>76.7</v>
      </c>
      <c r="F93" s="40">
        <v>76.7</v>
      </c>
      <c r="G93" s="41">
        <v>82.6</v>
      </c>
      <c r="H93" s="41">
        <v>82.6</v>
      </c>
      <c r="I93" s="39">
        <v>66.099999999999994</v>
      </c>
      <c r="J93" s="40">
        <v>66.099999999999994</v>
      </c>
      <c r="K93" s="41">
        <v>8.3000000000000007</v>
      </c>
      <c r="L93" s="117">
        <v>8.3000000000000007</v>
      </c>
      <c r="P93" s="12"/>
    </row>
    <row r="94" spans="1:32" x14ac:dyDescent="0.25">
      <c r="A94" s="12"/>
      <c r="B94" s="678"/>
      <c r="C94" s="391">
        <v>7414</v>
      </c>
      <c r="D94" s="392" t="s">
        <v>23</v>
      </c>
      <c r="E94" s="42">
        <v>48.7</v>
      </c>
      <c r="F94" s="43">
        <v>48.7</v>
      </c>
      <c r="G94" s="92">
        <v>52.4</v>
      </c>
      <c r="H94" s="92">
        <v>52.4</v>
      </c>
      <c r="I94" s="42">
        <v>41.9</v>
      </c>
      <c r="J94" s="43">
        <v>41.9</v>
      </c>
      <c r="K94" s="92">
        <v>5.2</v>
      </c>
      <c r="L94" s="44">
        <v>5.2</v>
      </c>
      <c r="P94" s="12"/>
      <c r="Q94" s="12"/>
      <c r="R94" s="12"/>
    </row>
    <row r="95" spans="1:32" x14ac:dyDescent="0.25">
      <c r="A95" s="12"/>
      <c r="B95" s="678"/>
      <c r="C95" s="391">
        <v>7415</v>
      </c>
      <c r="D95" s="392" t="s">
        <v>23</v>
      </c>
      <c r="E95" s="42">
        <v>43.9</v>
      </c>
      <c r="F95" s="43">
        <v>43.9</v>
      </c>
      <c r="G95" s="92">
        <v>47.3</v>
      </c>
      <c r="H95" s="92">
        <v>47.3</v>
      </c>
      <c r="I95" s="42">
        <v>37.799999999999997</v>
      </c>
      <c r="J95" s="43">
        <v>37.799999999999997</v>
      </c>
      <c r="K95" s="92">
        <v>4.7</v>
      </c>
      <c r="L95" s="44">
        <v>4.7</v>
      </c>
      <c r="P95" s="12"/>
      <c r="Q95" s="12"/>
      <c r="R95" s="12"/>
    </row>
    <row r="96" spans="1:32" x14ac:dyDescent="0.25">
      <c r="A96" s="12"/>
      <c r="B96" s="678"/>
      <c r="C96" s="391">
        <v>7416</v>
      </c>
      <c r="D96" s="392" t="s">
        <v>23</v>
      </c>
      <c r="E96" s="42">
        <v>35.6</v>
      </c>
      <c r="F96" s="43">
        <v>35.6</v>
      </c>
      <c r="G96" s="92">
        <v>38.299999999999997</v>
      </c>
      <c r="H96" s="92">
        <v>38.299999999999997</v>
      </c>
      <c r="I96" s="42">
        <v>30.6</v>
      </c>
      <c r="J96" s="43">
        <v>30.6</v>
      </c>
      <c r="K96" s="92">
        <v>3.8</v>
      </c>
      <c r="L96" s="44">
        <v>3.8</v>
      </c>
      <c r="P96" s="12"/>
      <c r="Q96" s="12"/>
      <c r="R96" s="12"/>
    </row>
    <row r="97" spans="1:18" x14ac:dyDescent="0.25">
      <c r="A97" s="12"/>
      <c r="B97" s="679">
        <v>5</v>
      </c>
      <c r="C97" s="389">
        <v>7511</v>
      </c>
      <c r="D97" s="390" t="s">
        <v>25</v>
      </c>
      <c r="E97" s="67">
        <v>117.1</v>
      </c>
      <c r="F97" s="68">
        <v>117.1</v>
      </c>
      <c r="G97" s="69">
        <v>126.1</v>
      </c>
      <c r="H97" s="69">
        <v>126.1</v>
      </c>
      <c r="I97" s="67">
        <v>100.9</v>
      </c>
      <c r="J97" s="68">
        <v>100.9</v>
      </c>
      <c r="K97" s="69">
        <v>12.6</v>
      </c>
      <c r="L97" s="119">
        <v>12.6</v>
      </c>
      <c r="P97" s="12"/>
      <c r="Q97" s="12"/>
      <c r="R97" s="12"/>
    </row>
    <row r="98" spans="1:18" x14ac:dyDescent="0.25">
      <c r="A98" s="12"/>
      <c r="B98" s="678"/>
      <c r="C98" s="391">
        <v>7512</v>
      </c>
      <c r="D98" s="392" t="s">
        <v>24</v>
      </c>
      <c r="E98" s="39">
        <v>81.8</v>
      </c>
      <c r="F98" s="40">
        <v>81.8</v>
      </c>
      <c r="G98" s="41">
        <v>88.1</v>
      </c>
      <c r="H98" s="41">
        <v>88.1</v>
      </c>
      <c r="I98" s="39">
        <v>70.5</v>
      </c>
      <c r="J98" s="40">
        <v>70.5</v>
      </c>
      <c r="K98" s="41">
        <v>8.8000000000000007</v>
      </c>
      <c r="L98" s="117">
        <v>8.8000000000000007</v>
      </c>
      <c r="P98" s="12"/>
      <c r="Q98" s="12"/>
      <c r="R98" s="12"/>
    </row>
    <row r="99" spans="1:18" x14ac:dyDescent="0.25">
      <c r="A99" s="12"/>
      <c r="B99" s="678"/>
      <c r="C99" s="391">
        <v>7513</v>
      </c>
      <c r="D99" s="392" t="s">
        <v>24</v>
      </c>
      <c r="E99" s="39">
        <v>76.7</v>
      </c>
      <c r="F99" s="40">
        <v>76.7</v>
      </c>
      <c r="G99" s="41">
        <v>82.6</v>
      </c>
      <c r="H99" s="41">
        <v>82.6</v>
      </c>
      <c r="I99" s="39">
        <v>66.099999999999994</v>
      </c>
      <c r="J99" s="40">
        <v>66.099999999999994</v>
      </c>
      <c r="K99" s="41">
        <v>8.3000000000000007</v>
      </c>
      <c r="L99" s="117">
        <v>8.3000000000000007</v>
      </c>
      <c r="P99" s="12"/>
      <c r="Q99" s="12"/>
      <c r="R99" s="12"/>
    </row>
    <row r="100" spans="1:18" x14ac:dyDescent="0.25">
      <c r="B100" s="678"/>
      <c r="C100" s="391">
        <v>7514</v>
      </c>
      <c r="D100" s="392" t="s">
        <v>23</v>
      </c>
      <c r="E100" s="42">
        <v>48.7</v>
      </c>
      <c r="F100" s="43">
        <v>48.7</v>
      </c>
      <c r="G100" s="92">
        <v>52.4</v>
      </c>
      <c r="H100" s="92">
        <v>52.4</v>
      </c>
      <c r="I100" s="42">
        <v>41.9</v>
      </c>
      <c r="J100" s="43">
        <v>41.9</v>
      </c>
      <c r="K100" s="92">
        <v>5.2</v>
      </c>
      <c r="L100" s="44">
        <v>5.2</v>
      </c>
      <c r="P100" s="12"/>
      <c r="Q100" s="12"/>
      <c r="R100" s="12"/>
    </row>
    <row r="101" spans="1:18" x14ac:dyDescent="0.25">
      <c r="B101" s="678"/>
      <c r="C101" s="391">
        <v>7515</v>
      </c>
      <c r="D101" s="392" t="s">
        <v>23</v>
      </c>
      <c r="E101" s="42">
        <v>43.9</v>
      </c>
      <c r="F101" s="43">
        <v>43.9</v>
      </c>
      <c r="G101" s="92">
        <v>47.3</v>
      </c>
      <c r="H101" s="92">
        <v>47.3</v>
      </c>
      <c r="I101" s="42">
        <v>37.799999999999997</v>
      </c>
      <c r="J101" s="43">
        <v>37.799999999999997</v>
      </c>
      <c r="K101" s="92">
        <v>4.7</v>
      </c>
      <c r="L101" s="44">
        <v>4.7</v>
      </c>
      <c r="P101" s="12"/>
      <c r="Q101" s="12"/>
      <c r="R101" s="12"/>
    </row>
    <row r="102" spans="1:18" x14ac:dyDescent="0.25">
      <c r="B102" s="760"/>
      <c r="C102" s="393">
        <v>7516</v>
      </c>
      <c r="D102" s="394" t="s">
        <v>23</v>
      </c>
      <c r="E102" s="64">
        <v>35.6</v>
      </c>
      <c r="F102" s="65">
        <v>35.6</v>
      </c>
      <c r="G102" s="315">
        <v>38.299999999999997</v>
      </c>
      <c r="H102" s="315">
        <v>38.299999999999997</v>
      </c>
      <c r="I102" s="64">
        <v>30.6</v>
      </c>
      <c r="J102" s="65">
        <v>30.6</v>
      </c>
      <c r="K102" s="315">
        <v>3.8</v>
      </c>
      <c r="L102" s="66">
        <v>3.8</v>
      </c>
      <c r="P102" s="12"/>
      <c r="Q102" s="12"/>
      <c r="R102" s="12"/>
    </row>
    <row r="103" spans="1:18" x14ac:dyDescent="0.25">
      <c r="B103" s="678">
        <v>6</v>
      </c>
      <c r="C103" s="391">
        <v>7611</v>
      </c>
      <c r="D103" s="392" t="s">
        <v>24</v>
      </c>
      <c r="E103" s="39">
        <v>70.2</v>
      </c>
      <c r="F103" s="40">
        <v>70.2</v>
      </c>
      <c r="G103" s="41">
        <v>75.599999999999994</v>
      </c>
      <c r="H103" s="41">
        <v>75.599999999999994</v>
      </c>
      <c r="I103" s="39">
        <v>60.5</v>
      </c>
      <c r="J103" s="40">
        <v>60.5</v>
      </c>
      <c r="K103" s="41">
        <v>7.6</v>
      </c>
      <c r="L103" s="117">
        <v>7.6</v>
      </c>
    </row>
    <row r="104" spans="1:18" x14ac:dyDescent="0.25">
      <c r="B104" s="678"/>
      <c r="C104" s="391">
        <v>7612</v>
      </c>
      <c r="D104" s="392" t="s">
        <v>23</v>
      </c>
      <c r="E104" s="39">
        <v>46.9</v>
      </c>
      <c r="F104" s="40">
        <v>46.9</v>
      </c>
      <c r="G104" s="41">
        <v>50.5</v>
      </c>
      <c r="H104" s="41">
        <v>50.5</v>
      </c>
      <c r="I104" s="39">
        <v>40.4</v>
      </c>
      <c r="J104" s="40">
        <v>40.4</v>
      </c>
      <c r="K104" s="41">
        <v>5.0999999999999996</v>
      </c>
      <c r="L104" s="117">
        <v>5.0999999999999996</v>
      </c>
    </row>
    <row r="105" spans="1:18" x14ac:dyDescent="0.25">
      <c r="B105" s="678"/>
      <c r="C105" s="391">
        <v>7613</v>
      </c>
      <c r="D105" s="392" t="s">
        <v>23</v>
      </c>
      <c r="E105" s="39">
        <v>44.4</v>
      </c>
      <c r="F105" s="40">
        <v>44.4</v>
      </c>
      <c r="G105" s="41">
        <v>47.8</v>
      </c>
      <c r="H105" s="41">
        <v>47.8</v>
      </c>
      <c r="I105" s="39">
        <v>38.200000000000003</v>
      </c>
      <c r="J105" s="40">
        <v>38.200000000000003</v>
      </c>
      <c r="K105" s="41">
        <v>4.8</v>
      </c>
      <c r="L105" s="117">
        <v>4.8</v>
      </c>
    </row>
    <row r="106" spans="1:18" x14ac:dyDescent="0.25">
      <c r="B106" s="678"/>
      <c r="C106" s="391">
        <v>7614</v>
      </c>
      <c r="D106" s="392" t="s">
        <v>23</v>
      </c>
      <c r="E106" s="42">
        <v>40.799999999999997</v>
      </c>
      <c r="F106" s="43">
        <v>40.799999999999997</v>
      </c>
      <c r="G106" s="92">
        <v>43.9</v>
      </c>
      <c r="H106" s="92">
        <v>43.9</v>
      </c>
      <c r="I106" s="42">
        <v>35.1</v>
      </c>
      <c r="J106" s="43">
        <v>35.1</v>
      </c>
      <c r="K106" s="92">
        <v>4.4000000000000004</v>
      </c>
      <c r="L106" s="44">
        <v>4.4000000000000004</v>
      </c>
    </row>
    <row r="107" spans="1:18" x14ac:dyDescent="0.25">
      <c r="B107" s="678"/>
      <c r="C107" s="391">
        <v>7615</v>
      </c>
      <c r="D107" s="392" t="s">
        <v>23</v>
      </c>
      <c r="E107" s="42">
        <v>35.9</v>
      </c>
      <c r="F107" s="43">
        <v>35.9</v>
      </c>
      <c r="G107" s="92">
        <v>38.700000000000003</v>
      </c>
      <c r="H107" s="92">
        <v>38.700000000000003</v>
      </c>
      <c r="I107" s="42">
        <v>31</v>
      </c>
      <c r="J107" s="43">
        <v>31</v>
      </c>
      <c r="K107" s="92">
        <v>3.9</v>
      </c>
      <c r="L107" s="44">
        <v>3.9</v>
      </c>
    </row>
    <row r="108" spans="1:18" ht="15.75" thickBot="1" x14ac:dyDescent="0.3">
      <c r="B108" s="680"/>
      <c r="C108" s="395">
        <v>7616</v>
      </c>
      <c r="D108" s="396" t="s">
        <v>23</v>
      </c>
      <c r="E108" s="84">
        <v>30.6</v>
      </c>
      <c r="F108" s="85">
        <v>30.6</v>
      </c>
      <c r="G108" s="319">
        <v>32.9</v>
      </c>
      <c r="H108" s="319">
        <v>32.9</v>
      </c>
      <c r="I108" s="84">
        <v>26.4</v>
      </c>
      <c r="J108" s="85">
        <v>26.4</v>
      </c>
      <c r="K108" s="319">
        <v>3.3</v>
      </c>
      <c r="L108" s="86">
        <v>3.3</v>
      </c>
    </row>
    <row r="109" spans="1:18" ht="15.75" thickBot="1" x14ac:dyDescent="0.3"/>
    <row r="110" spans="1:18" ht="16.5" thickBot="1" x14ac:dyDescent="0.3">
      <c r="B110" s="771" t="s">
        <v>282</v>
      </c>
      <c r="C110" s="772"/>
      <c r="D110" s="772"/>
      <c r="E110" s="772"/>
      <c r="F110" s="772"/>
      <c r="G110" s="772"/>
      <c r="H110" s="772"/>
      <c r="I110" s="772"/>
      <c r="J110" s="772"/>
      <c r="K110" s="772"/>
      <c r="L110" s="772"/>
      <c r="M110" s="772"/>
      <c r="N110" s="772"/>
      <c r="O110" s="773"/>
    </row>
    <row r="111" spans="1:18" x14ac:dyDescent="0.25">
      <c r="B111" s="758" t="s">
        <v>56</v>
      </c>
      <c r="C111" s="763" t="s">
        <v>28</v>
      </c>
      <c r="D111" s="761" t="s">
        <v>26</v>
      </c>
      <c r="E111" s="763" t="s">
        <v>367</v>
      </c>
      <c r="F111" s="763" t="s">
        <v>366</v>
      </c>
      <c r="G111" s="769" t="s">
        <v>365</v>
      </c>
      <c r="H111" s="761" t="s">
        <v>364</v>
      </c>
      <c r="I111" s="763" t="s">
        <v>363</v>
      </c>
      <c r="J111" s="763" t="s">
        <v>362</v>
      </c>
      <c r="K111" s="769" t="s">
        <v>361</v>
      </c>
      <c r="L111" s="761" t="s">
        <v>360</v>
      </c>
      <c r="M111" s="778" t="s">
        <v>302</v>
      </c>
      <c r="N111" s="779" t="s">
        <v>359</v>
      </c>
      <c r="O111" s="781" t="s">
        <v>358</v>
      </c>
    </row>
    <row r="112" spans="1:18" x14ac:dyDescent="0.25">
      <c r="B112" s="759"/>
      <c r="C112" s="662"/>
      <c r="D112" s="762"/>
      <c r="E112" s="662"/>
      <c r="F112" s="662"/>
      <c r="G112" s="770"/>
      <c r="H112" s="762"/>
      <c r="I112" s="662"/>
      <c r="J112" s="662"/>
      <c r="K112" s="770"/>
      <c r="L112" s="762"/>
      <c r="M112" s="754"/>
      <c r="N112" s="780"/>
      <c r="O112" s="782"/>
    </row>
    <row r="113" spans="2:15" x14ac:dyDescent="0.25">
      <c r="B113" s="791">
        <v>1</v>
      </c>
      <c r="C113" s="87">
        <v>7111</v>
      </c>
      <c r="D113" s="390" t="s">
        <v>24</v>
      </c>
      <c r="E113" s="108">
        <v>1.2999999999999999E-2</v>
      </c>
      <c r="F113" s="109">
        <v>1.2999999999999999E-2</v>
      </c>
      <c r="G113" s="123">
        <v>8.1500000000000003E-2</v>
      </c>
      <c r="H113" s="123">
        <v>8.1500000000000003E-2</v>
      </c>
      <c r="I113" s="108">
        <v>0.16450000000000001</v>
      </c>
      <c r="J113" s="109">
        <v>0.16450000000000001</v>
      </c>
      <c r="K113" s="123">
        <v>0.45479999999999998</v>
      </c>
      <c r="L113" s="123">
        <v>0.45479999999999998</v>
      </c>
      <c r="M113" s="49">
        <v>0.21199999999999999</v>
      </c>
      <c r="N113" s="94">
        <f>G113/E113</f>
        <v>6.2692307692307701</v>
      </c>
      <c r="O113" s="463">
        <f>I113/E113</f>
        <v>12.653846153846155</v>
      </c>
    </row>
    <row r="114" spans="2:15" x14ac:dyDescent="0.25">
      <c r="B114" s="661"/>
      <c r="C114" s="93">
        <v>7112</v>
      </c>
      <c r="D114" s="392" t="s">
        <v>25</v>
      </c>
      <c r="E114" s="95">
        <v>1.5699999999999999E-2</v>
      </c>
      <c r="F114" s="96">
        <v>1.5699999999999999E-2</v>
      </c>
      <c r="G114" s="120">
        <v>8.4699999999999998E-2</v>
      </c>
      <c r="H114" s="120">
        <v>8.4699999999999998E-2</v>
      </c>
      <c r="I114" s="95">
        <v>0.16930000000000001</v>
      </c>
      <c r="J114" s="96">
        <v>0.16930000000000001</v>
      </c>
      <c r="K114" s="120">
        <v>0.46510000000000001</v>
      </c>
      <c r="L114" s="120">
        <v>0.46510000000000001</v>
      </c>
      <c r="M114" s="56">
        <v>0.254</v>
      </c>
      <c r="N114" s="99">
        <f t="shared" ref="N114" si="53">G114/E114</f>
        <v>5.3949044585987265</v>
      </c>
      <c r="O114" s="186">
        <f t="shared" ref="O114" si="54">I114/E114</f>
        <v>10.783439490445861</v>
      </c>
    </row>
    <row r="115" spans="2:15" x14ac:dyDescent="0.25">
      <c r="B115" s="661"/>
      <c r="C115" s="93">
        <v>7113</v>
      </c>
      <c r="D115" s="392" t="s">
        <v>25</v>
      </c>
      <c r="E115" s="95">
        <v>1.5699999999999999E-2</v>
      </c>
      <c r="F115" s="96">
        <v>1.5699999999999999E-2</v>
      </c>
      <c r="G115" s="120">
        <v>0.1007</v>
      </c>
      <c r="H115" s="120">
        <v>0.1007</v>
      </c>
      <c r="I115" s="95">
        <v>0.20449999999999999</v>
      </c>
      <c r="J115" s="96">
        <v>0.20449999999999999</v>
      </c>
      <c r="K115" s="120">
        <v>0.5675</v>
      </c>
      <c r="L115" s="120">
        <v>0.5675</v>
      </c>
      <c r="M115" s="56">
        <v>0.20300000000000001</v>
      </c>
      <c r="N115" s="99">
        <f t="shared" ref="N115:N116" si="55">G115/E115</f>
        <v>6.4140127388535033</v>
      </c>
      <c r="O115" s="186">
        <f t="shared" ref="O115:O117" si="56">I115/E115</f>
        <v>13.02547770700637</v>
      </c>
    </row>
    <row r="116" spans="2:15" x14ac:dyDescent="0.25">
      <c r="B116" s="661"/>
      <c r="C116" s="93">
        <v>7114</v>
      </c>
      <c r="D116" s="392" t="s">
        <v>25</v>
      </c>
      <c r="E116" s="397">
        <v>1.5699999999999999E-2</v>
      </c>
      <c r="F116" s="457">
        <v>1.5699999999999999E-2</v>
      </c>
      <c r="G116" s="387">
        <v>0.10829999999999999</v>
      </c>
      <c r="H116" s="387">
        <v>0.10829999999999999</v>
      </c>
      <c r="I116" s="397">
        <v>0.24260000000000001</v>
      </c>
      <c r="J116" s="457">
        <v>0.24260000000000001</v>
      </c>
      <c r="K116" s="387">
        <v>0.71250000000000002</v>
      </c>
      <c r="L116" s="387">
        <v>0.71250000000000002</v>
      </c>
      <c r="M116" s="397">
        <v>0.151</v>
      </c>
      <c r="N116" s="99">
        <f t="shared" si="55"/>
        <v>6.8980891719745223</v>
      </c>
      <c r="O116" s="186">
        <f t="shared" si="56"/>
        <v>15.45222929936306</v>
      </c>
    </row>
    <row r="117" spans="2:15" x14ac:dyDescent="0.25">
      <c r="B117" s="661"/>
      <c r="C117" s="93">
        <v>7115</v>
      </c>
      <c r="D117" s="392" t="s">
        <v>25</v>
      </c>
      <c r="E117" s="397">
        <v>1.5699999999999999E-2</v>
      </c>
      <c r="F117" s="457">
        <v>1.5699999999999999E-2</v>
      </c>
      <c r="G117" s="387">
        <v>9.0700000000000003E-2</v>
      </c>
      <c r="H117" s="387">
        <v>9.0700000000000003E-2</v>
      </c>
      <c r="I117" s="397">
        <v>0.28039999999999998</v>
      </c>
      <c r="J117" s="457">
        <v>0.28039999999999998</v>
      </c>
      <c r="K117" s="387">
        <v>0.94440000000000002</v>
      </c>
      <c r="L117" s="387">
        <v>0.94440000000000002</v>
      </c>
      <c r="M117" s="397">
        <v>0.1</v>
      </c>
      <c r="N117" s="99">
        <f>G117/E117</f>
        <v>5.7770700636942678</v>
      </c>
      <c r="O117" s="186">
        <f t="shared" si="56"/>
        <v>17.859872611464969</v>
      </c>
    </row>
    <row r="118" spans="2:15" x14ac:dyDescent="0.25">
      <c r="B118" s="792"/>
      <c r="C118" s="313">
        <v>7116</v>
      </c>
      <c r="D118" s="394" t="s">
        <v>24</v>
      </c>
      <c r="E118" s="458">
        <v>1.5699999999999999E-2</v>
      </c>
      <c r="F118" s="459">
        <v>1.5699999999999999E-2</v>
      </c>
      <c r="G118" s="460">
        <v>9.0700000000000003E-2</v>
      </c>
      <c r="H118" s="460">
        <v>9.0700000000000003E-2</v>
      </c>
      <c r="I118" s="458">
        <v>0.28039999999999998</v>
      </c>
      <c r="J118" s="459">
        <v>0.28039999999999998</v>
      </c>
      <c r="K118" s="460">
        <v>0.94440000000000002</v>
      </c>
      <c r="L118" s="460">
        <v>0.94440000000000002</v>
      </c>
      <c r="M118" s="458">
        <v>4.8000000000000001E-2</v>
      </c>
      <c r="N118" s="157">
        <f>G118/E118</f>
        <v>5.7770700636942678</v>
      </c>
      <c r="O118" s="462">
        <f>I118/E118</f>
        <v>17.859872611464969</v>
      </c>
    </row>
    <row r="119" spans="2:15" x14ac:dyDescent="0.25">
      <c r="B119" s="661">
        <v>2</v>
      </c>
      <c r="C119" s="93">
        <v>7211</v>
      </c>
      <c r="D119" s="392" t="s">
        <v>23</v>
      </c>
      <c r="E119" s="95">
        <v>1.12E-2</v>
      </c>
      <c r="F119" s="96">
        <v>1.12E-2</v>
      </c>
      <c r="G119" s="120">
        <v>7.0900000000000005E-2</v>
      </c>
      <c r="H119" s="120">
        <v>7.0900000000000005E-2</v>
      </c>
      <c r="I119" s="95">
        <v>0.12089999999999999</v>
      </c>
      <c r="J119" s="96">
        <v>0.12089999999999999</v>
      </c>
      <c r="K119" s="120">
        <v>0.29580000000000001</v>
      </c>
      <c r="L119" s="120">
        <v>0.29580000000000001</v>
      </c>
      <c r="M119" s="56">
        <v>0.312</v>
      </c>
      <c r="N119" s="99">
        <f>G119/E119</f>
        <v>6.3303571428571432</v>
      </c>
      <c r="O119" s="186">
        <f>I119/E119</f>
        <v>10.794642857142856</v>
      </c>
    </row>
    <row r="120" spans="2:15" x14ac:dyDescent="0.25">
      <c r="B120" s="661"/>
      <c r="C120" s="93">
        <v>7212</v>
      </c>
      <c r="D120" s="392" t="s">
        <v>24</v>
      </c>
      <c r="E120" s="95">
        <v>1.2999999999999999E-2</v>
      </c>
      <c r="F120" s="96">
        <v>1.2999999999999999E-2</v>
      </c>
      <c r="G120" s="120">
        <v>8.9099999999999999E-2</v>
      </c>
      <c r="H120" s="120">
        <v>8.9099999999999999E-2</v>
      </c>
      <c r="I120" s="95">
        <v>0.14099999999999999</v>
      </c>
      <c r="J120" s="96">
        <v>0.14099999999999999</v>
      </c>
      <c r="K120" s="120">
        <v>0.32290000000000002</v>
      </c>
      <c r="L120" s="120">
        <v>0.32290000000000002</v>
      </c>
      <c r="M120" s="56">
        <v>0.35299999999999998</v>
      </c>
      <c r="N120" s="99">
        <f t="shared" ref="N120:N123" si="57">G120/E120</f>
        <v>6.8538461538461544</v>
      </c>
      <c r="O120" s="186">
        <f t="shared" ref="O120:O123" si="58">I120/E120</f>
        <v>10.846153846153845</v>
      </c>
    </row>
    <row r="121" spans="2:15" x14ac:dyDescent="0.25">
      <c r="B121" s="661"/>
      <c r="C121" s="93">
        <v>7213</v>
      </c>
      <c r="D121" s="392" t="s">
        <v>24</v>
      </c>
      <c r="E121" s="95">
        <v>1.2999999999999999E-2</v>
      </c>
      <c r="F121" s="96">
        <v>1.2999999999999999E-2</v>
      </c>
      <c r="G121" s="120">
        <v>7.6899999999999996E-2</v>
      </c>
      <c r="H121" s="120">
        <v>7.6899999999999996E-2</v>
      </c>
      <c r="I121" s="95">
        <v>0.14099999999999999</v>
      </c>
      <c r="J121" s="96">
        <v>0.14099999999999999</v>
      </c>
      <c r="K121" s="120">
        <v>0.36549999999999999</v>
      </c>
      <c r="L121" s="120">
        <v>0.36549999999999999</v>
      </c>
      <c r="M121" s="56">
        <v>0.28100000000000003</v>
      </c>
      <c r="N121" s="99">
        <f t="shared" si="57"/>
        <v>5.9153846153846157</v>
      </c>
      <c r="O121" s="186">
        <f t="shared" si="58"/>
        <v>10.846153846153845</v>
      </c>
    </row>
    <row r="122" spans="2:15" x14ac:dyDescent="0.25">
      <c r="B122" s="661"/>
      <c r="C122" s="93">
        <v>7214</v>
      </c>
      <c r="D122" s="392" t="s">
        <v>24</v>
      </c>
      <c r="E122" s="397">
        <v>1.5699999999999999E-2</v>
      </c>
      <c r="F122" s="457">
        <v>1.5699999999999999E-2</v>
      </c>
      <c r="G122" s="387">
        <v>9.7199999999999995E-2</v>
      </c>
      <c r="H122" s="387">
        <v>9.7199999999999995E-2</v>
      </c>
      <c r="I122" s="397">
        <v>0.16930000000000001</v>
      </c>
      <c r="J122" s="457">
        <v>0.16930000000000001</v>
      </c>
      <c r="K122" s="387">
        <v>0.42130000000000001</v>
      </c>
      <c r="L122" s="387">
        <v>0.42130000000000001</v>
      </c>
      <c r="M122" s="397">
        <v>0.30199999999999999</v>
      </c>
      <c r="N122" s="99">
        <f t="shared" si="57"/>
        <v>6.1910828025477711</v>
      </c>
      <c r="O122" s="186">
        <f t="shared" si="58"/>
        <v>10.783439490445861</v>
      </c>
    </row>
    <row r="123" spans="2:15" x14ac:dyDescent="0.25">
      <c r="B123" s="661"/>
      <c r="C123" s="93">
        <v>7215</v>
      </c>
      <c r="D123" s="392" t="s">
        <v>24</v>
      </c>
      <c r="E123" s="397">
        <v>1.5699999999999999E-2</v>
      </c>
      <c r="F123" s="457">
        <v>1.5699999999999999E-2</v>
      </c>
      <c r="G123" s="387">
        <v>0.1016</v>
      </c>
      <c r="H123" s="387">
        <v>0.1016</v>
      </c>
      <c r="I123" s="397">
        <v>0.20680000000000001</v>
      </c>
      <c r="J123" s="457">
        <v>0.20680000000000001</v>
      </c>
      <c r="K123" s="387">
        <v>0.57509999999999994</v>
      </c>
      <c r="L123" s="387">
        <v>0.57509999999999994</v>
      </c>
      <c r="M123" s="397">
        <v>0.19900000000000001</v>
      </c>
      <c r="N123" s="99">
        <f t="shared" si="57"/>
        <v>6.4713375796178347</v>
      </c>
      <c r="O123" s="186">
        <f t="shared" si="58"/>
        <v>13.171974522292995</v>
      </c>
    </row>
    <row r="124" spans="2:15" x14ac:dyDescent="0.25">
      <c r="B124" s="661"/>
      <c r="C124" s="93">
        <v>7216</v>
      </c>
      <c r="D124" s="392" t="s">
        <v>23</v>
      </c>
      <c r="E124" s="397">
        <v>1.5699999999999999E-2</v>
      </c>
      <c r="F124" s="457">
        <v>1.5699999999999999E-2</v>
      </c>
      <c r="G124" s="387">
        <v>9.0700000000000003E-2</v>
      </c>
      <c r="H124" s="387">
        <v>9.0700000000000003E-2</v>
      </c>
      <c r="I124" s="397">
        <v>0.28039999999999998</v>
      </c>
      <c r="J124" s="457">
        <v>0.28039999999999998</v>
      </c>
      <c r="K124" s="387">
        <v>0.94440000000000002</v>
      </c>
      <c r="L124" s="387">
        <v>0.94440000000000002</v>
      </c>
      <c r="M124" s="397">
        <v>9.6000000000000002E-2</v>
      </c>
      <c r="N124" s="99">
        <f>G124/E124</f>
        <v>5.7770700636942678</v>
      </c>
      <c r="O124" s="186">
        <f>I124/E124</f>
        <v>17.859872611464969</v>
      </c>
    </row>
    <row r="125" spans="2:15" x14ac:dyDescent="0.25">
      <c r="B125" s="791">
        <v>3</v>
      </c>
      <c r="C125" s="87">
        <v>7311</v>
      </c>
      <c r="D125" s="390" t="s">
        <v>23</v>
      </c>
      <c r="E125" s="108">
        <v>1.12E-2</v>
      </c>
      <c r="F125" s="109">
        <v>1.12E-2</v>
      </c>
      <c r="G125" s="123">
        <v>7.0900000000000005E-2</v>
      </c>
      <c r="H125" s="123">
        <v>7.0900000000000005E-2</v>
      </c>
      <c r="I125" s="108">
        <v>0.12089999999999999</v>
      </c>
      <c r="J125" s="109">
        <v>0.12089999999999999</v>
      </c>
      <c r="K125" s="123">
        <v>0.29580000000000001</v>
      </c>
      <c r="L125" s="123">
        <v>0.29580000000000001</v>
      </c>
      <c r="M125" s="49">
        <v>0.312</v>
      </c>
      <c r="N125" s="94">
        <f>G125/E125</f>
        <v>6.3303571428571432</v>
      </c>
      <c r="O125" s="463">
        <f>I125/E125</f>
        <v>10.794642857142856</v>
      </c>
    </row>
    <row r="126" spans="2:15" x14ac:dyDescent="0.25">
      <c r="B126" s="661"/>
      <c r="C126" s="93">
        <v>7312</v>
      </c>
      <c r="D126" s="392" t="s">
        <v>24</v>
      </c>
      <c r="E126" s="95">
        <v>1.2999999999999999E-2</v>
      </c>
      <c r="F126" s="96">
        <v>1.2999999999999999E-2</v>
      </c>
      <c r="G126" s="120">
        <v>8.9099999999999999E-2</v>
      </c>
      <c r="H126" s="120">
        <v>8.9099999999999999E-2</v>
      </c>
      <c r="I126" s="95">
        <v>0.14099999999999999</v>
      </c>
      <c r="J126" s="96">
        <v>0.14099999999999999</v>
      </c>
      <c r="K126" s="120">
        <v>0.32290000000000002</v>
      </c>
      <c r="L126" s="120">
        <v>0.32290000000000002</v>
      </c>
      <c r="M126" s="56">
        <v>0.35299999999999998</v>
      </c>
      <c r="N126" s="99">
        <f t="shared" ref="N126:N129" si="59">G126/E126</f>
        <v>6.8538461538461544</v>
      </c>
      <c r="O126" s="186">
        <f t="shared" ref="O126:O129" si="60">I126/E126</f>
        <v>10.846153846153845</v>
      </c>
    </row>
    <row r="127" spans="2:15" x14ac:dyDescent="0.25">
      <c r="B127" s="661"/>
      <c r="C127" s="93">
        <v>7313</v>
      </c>
      <c r="D127" s="392" t="s">
        <v>24</v>
      </c>
      <c r="E127" s="95">
        <v>1.2999999999999999E-2</v>
      </c>
      <c r="F127" s="96">
        <v>1.2999999999999999E-2</v>
      </c>
      <c r="G127" s="120">
        <v>7.6899999999999996E-2</v>
      </c>
      <c r="H127" s="120">
        <v>7.6899999999999996E-2</v>
      </c>
      <c r="I127" s="95">
        <v>0.14099999999999999</v>
      </c>
      <c r="J127" s="96">
        <v>0.14099999999999999</v>
      </c>
      <c r="K127" s="120">
        <v>0.36549999999999999</v>
      </c>
      <c r="L127" s="120">
        <v>0.36549999999999999</v>
      </c>
      <c r="M127" s="56">
        <v>0.28100000000000003</v>
      </c>
      <c r="N127" s="99">
        <f t="shared" si="59"/>
        <v>5.9153846153846157</v>
      </c>
      <c r="O127" s="186">
        <f t="shared" si="60"/>
        <v>10.846153846153845</v>
      </c>
    </row>
    <row r="128" spans="2:15" x14ac:dyDescent="0.25">
      <c r="B128" s="661"/>
      <c r="C128" s="93">
        <v>7314</v>
      </c>
      <c r="D128" s="392" t="s">
        <v>24</v>
      </c>
      <c r="E128" s="397">
        <v>1.5699999999999999E-2</v>
      </c>
      <c r="F128" s="457">
        <v>1.5699999999999999E-2</v>
      </c>
      <c r="G128" s="387">
        <v>9.7199999999999995E-2</v>
      </c>
      <c r="H128" s="387">
        <v>9.7199999999999995E-2</v>
      </c>
      <c r="I128" s="397">
        <v>0.16930000000000001</v>
      </c>
      <c r="J128" s="457">
        <v>0.16930000000000001</v>
      </c>
      <c r="K128" s="387">
        <v>0.42130000000000001</v>
      </c>
      <c r="L128" s="387">
        <v>0.42130000000000001</v>
      </c>
      <c r="M128" s="397">
        <v>0.30199999999999999</v>
      </c>
      <c r="N128" s="99">
        <f t="shared" si="59"/>
        <v>6.1910828025477711</v>
      </c>
      <c r="O128" s="186">
        <f t="shared" si="60"/>
        <v>10.783439490445861</v>
      </c>
    </row>
    <row r="129" spans="2:17" x14ac:dyDescent="0.25">
      <c r="B129" s="661"/>
      <c r="C129" s="93">
        <v>7315</v>
      </c>
      <c r="D129" s="392" t="s">
        <v>24</v>
      </c>
      <c r="E129" s="397">
        <v>1.5699999999999999E-2</v>
      </c>
      <c r="F129" s="457">
        <v>1.5699999999999999E-2</v>
      </c>
      <c r="G129" s="387">
        <v>0.1016</v>
      </c>
      <c r="H129" s="387">
        <v>0.1016</v>
      </c>
      <c r="I129" s="397">
        <v>0.20680000000000001</v>
      </c>
      <c r="J129" s="457">
        <v>0.20680000000000001</v>
      </c>
      <c r="K129" s="387">
        <v>0.57509999999999994</v>
      </c>
      <c r="L129" s="387">
        <v>0.57509999999999994</v>
      </c>
      <c r="M129" s="397">
        <v>0.19900000000000001</v>
      </c>
      <c r="N129" s="99">
        <f t="shared" si="59"/>
        <v>6.4713375796178347</v>
      </c>
      <c r="O129" s="186">
        <f t="shared" si="60"/>
        <v>13.171974522292995</v>
      </c>
    </row>
    <row r="130" spans="2:17" x14ac:dyDescent="0.25">
      <c r="B130" s="792"/>
      <c r="C130" s="313">
        <v>7316</v>
      </c>
      <c r="D130" s="394" t="s">
        <v>23</v>
      </c>
      <c r="E130" s="458">
        <v>1.5699999999999999E-2</v>
      </c>
      <c r="F130" s="459">
        <v>1.5699999999999999E-2</v>
      </c>
      <c r="G130" s="460">
        <v>9.0700000000000003E-2</v>
      </c>
      <c r="H130" s="460">
        <v>9.0700000000000003E-2</v>
      </c>
      <c r="I130" s="458">
        <v>0.28039999999999998</v>
      </c>
      <c r="J130" s="459">
        <v>0.28039999999999998</v>
      </c>
      <c r="K130" s="460">
        <v>0.94440000000000002</v>
      </c>
      <c r="L130" s="460">
        <v>0.94440000000000002</v>
      </c>
      <c r="M130" s="458">
        <v>9.6000000000000002E-2</v>
      </c>
      <c r="N130" s="157">
        <f>G130/E130</f>
        <v>5.7770700636942678</v>
      </c>
      <c r="O130" s="462">
        <f>I130/E130</f>
        <v>17.859872611464969</v>
      </c>
    </row>
    <row r="131" spans="2:17" x14ac:dyDescent="0.25">
      <c r="B131" s="661">
        <v>4</v>
      </c>
      <c r="C131" s="93">
        <v>7411</v>
      </c>
      <c r="D131" s="392" t="s">
        <v>23</v>
      </c>
      <c r="E131" s="95">
        <v>1.12E-2</v>
      </c>
      <c r="F131" s="96">
        <v>1.12E-2</v>
      </c>
      <c r="G131" s="120">
        <v>7.0900000000000005E-2</v>
      </c>
      <c r="H131" s="120">
        <v>7.0900000000000005E-2</v>
      </c>
      <c r="I131" s="95">
        <v>0.12089999999999999</v>
      </c>
      <c r="J131" s="96">
        <v>0.12089999999999999</v>
      </c>
      <c r="K131" s="120">
        <v>0.29580000000000001</v>
      </c>
      <c r="L131" s="120">
        <v>0.29580000000000001</v>
      </c>
      <c r="M131" s="56">
        <v>0.312</v>
      </c>
      <c r="N131" s="99">
        <f>G131/E131</f>
        <v>6.3303571428571432</v>
      </c>
      <c r="O131" s="186">
        <f>I131/E131</f>
        <v>10.794642857142856</v>
      </c>
      <c r="P131" s="12"/>
    </row>
    <row r="132" spans="2:17" x14ac:dyDescent="0.25">
      <c r="B132" s="661"/>
      <c r="C132" s="93">
        <v>7412</v>
      </c>
      <c r="D132" s="392" t="s">
        <v>23</v>
      </c>
      <c r="E132" s="95">
        <v>1.2999999999999999E-2</v>
      </c>
      <c r="F132" s="96">
        <v>1.2999999999999999E-2</v>
      </c>
      <c r="G132" s="120">
        <v>8.9099999999999999E-2</v>
      </c>
      <c r="H132" s="120">
        <v>8.9099999999999999E-2</v>
      </c>
      <c r="I132" s="95">
        <v>0.14099999999999999</v>
      </c>
      <c r="J132" s="96">
        <v>0.14099999999999999</v>
      </c>
      <c r="K132" s="120">
        <v>0.32290000000000002</v>
      </c>
      <c r="L132" s="120">
        <v>0.32290000000000002</v>
      </c>
      <c r="M132" s="56">
        <v>0.35299999999999998</v>
      </c>
      <c r="N132" s="99">
        <f t="shared" ref="N132:N135" si="61">G132/E132</f>
        <v>6.8538461538461544</v>
      </c>
      <c r="O132" s="186">
        <f t="shared" ref="O132:O135" si="62">I132/E132</f>
        <v>10.846153846153845</v>
      </c>
      <c r="P132" s="12"/>
    </row>
    <row r="133" spans="2:17" x14ac:dyDescent="0.25">
      <c r="B133" s="661"/>
      <c r="C133" s="93">
        <v>7413</v>
      </c>
      <c r="D133" s="392" t="s">
        <v>23</v>
      </c>
      <c r="E133" s="95">
        <v>1.2999999999999999E-2</v>
      </c>
      <c r="F133" s="96">
        <v>1.2999999999999999E-2</v>
      </c>
      <c r="G133" s="120">
        <v>7.6899999999999996E-2</v>
      </c>
      <c r="H133" s="120">
        <v>7.6899999999999996E-2</v>
      </c>
      <c r="I133" s="95">
        <v>0.14099999999999999</v>
      </c>
      <c r="J133" s="96">
        <v>0.14099999999999999</v>
      </c>
      <c r="K133" s="120">
        <v>0.36549999999999999</v>
      </c>
      <c r="L133" s="120">
        <v>0.36549999999999999</v>
      </c>
      <c r="M133" s="56">
        <v>0.28100000000000003</v>
      </c>
      <c r="N133" s="99">
        <f t="shared" si="61"/>
        <v>5.9153846153846157</v>
      </c>
      <c r="O133" s="186">
        <f t="shared" si="62"/>
        <v>10.846153846153845</v>
      </c>
      <c r="P133" s="12"/>
    </row>
    <row r="134" spans="2:17" x14ac:dyDescent="0.25">
      <c r="B134" s="661"/>
      <c r="C134" s="93">
        <v>7414</v>
      </c>
      <c r="D134" s="392" t="s">
        <v>23</v>
      </c>
      <c r="E134" s="397">
        <v>1.5699999999999999E-2</v>
      </c>
      <c r="F134" s="457">
        <v>1.5699999999999999E-2</v>
      </c>
      <c r="G134" s="387">
        <v>9.7199999999999995E-2</v>
      </c>
      <c r="H134" s="387">
        <v>9.7199999999999995E-2</v>
      </c>
      <c r="I134" s="397">
        <v>0.16930000000000001</v>
      </c>
      <c r="J134" s="457">
        <v>0.16930000000000001</v>
      </c>
      <c r="K134" s="387">
        <v>0.42130000000000001</v>
      </c>
      <c r="L134" s="387">
        <v>0.42130000000000001</v>
      </c>
      <c r="M134" s="397">
        <v>0.30199999999999999</v>
      </c>
      <c r="N134" s="99">
        <f t="shared" si="61"/>
        <v>6.1910828025477711</v>
      </c>
      <c r="O134" s="186">
        <f t="shared" si="62"/>
        <v>10.783439490445861</v>
      </c>
      <c r="P134" s="12"/>
    </row>
    <row r="135" spans="2:17" x14ac:dyDescent="0.25">
      <c r="B135" s="661"/>
      <c r="C135" s="93">
        <v>7415</v>
      </c>
      <c r="D135" s="392" t="s">
        <v>23</v>
      </c>
      <c r="E135" s="397">
        <v>1.5699999999999999E-2</v>
      </c>
      <c r="F135" s="457">
        <v>1.5699999999999999E-2</v>
      </c>
      <c r="G135" s="387">
        <v>0.1016</v>
      </c>
      <c r="H135" s="387">
        <v>0.1016</v>
      </c>
      <c r="I135" s="397">
        <v>0.20680000000000001</v>
      </c>
      <c r="J135" s="457">
        <v>0.20680000000000001</v>
      </c>
      <c r="K135" s="387">
        <v>0.57509999999999994</v>
      </c>
      <c r="L135" s="387">
        <v>0.57509999999999994</v>
      </c>
      <c r="M135" s="397">
        <v>0.19900000000000001</v>
      </c>
      <c r="N135" s="99">
        <f t="shared" si="61"/>
        <v>6.4713375796178347</v>
      </c>
      <c r="O135" s="186">
        <f t="shared" si="62"/>
        <v>13.171974522292995</v>
      </c>
      <c r="P135" s="12"/>
    </row>
    <row r="136" spans="2:17" x14ac:dyDescent="0.25">
      <c r="B136" s="661"/>
      <c r="C136" s="93">
        <v>7416</v>
      </c>
      <c r="D136" s="392" t="s">
        <v>23</v>
      </c>
      <c r="E136" s="397">
        <v>1.5699999999999999E-2</v>
      </c>
      <c r="F136" s="457">
        <v>1.5699999999999999E-2</v>
      </c>
      <c r="G136" s="387">
        <v>9.0700000000000003E-2</v>
      </c>
      <c r="H136" s="387">
        <v>9.0700000000000003E-2</v>
      </c>
      <c r="I136" s="397">
        <v>0.28039999999999998</v>
      </c>
      <c r="J136" s="457">
        <v>0.28039999999999998</v>
      </c>
      <c r="K136" s="387">
        <v>0.94440000000000002</v>
      </c>
      <c r="L136" s="387">
        <v>0.94440000000000002</v>
      </c>
      <c r="M136" s="397">
        <v>9.6000000000000002E-2</v>
      </c>
      <c r="N136" s="99">
        <f>G136/E136</f>
        <v>5.7770700636942678</v>
      </c>
      <c r="O136" s="186">
        <f>I136/E136</f>
        <v>17.859872611464969</v>
      </c>
      <c r="P136" s="12"/>
    </row>
    <row r="137" spans="2:17" x14ac:dyDescent="0.25">
      <c r="B137" s="791">
        <v>5</v>
      </c>
      <c r="C137" s="87">
        <v>7511</v>
      </c>
      <c r="D137" s="390" t="s">
        <v>23</v>
      </c>
      <c r="E137" s="108">
        <v>1.12E-2</v>
      </c>
      <c r="F137" s="109">
        <v>1.12E-2</v>
      </c>
      <c r="G137" s="123">
        <v>7.0900000000000005E-2</v>
      </c>
      <c r="H137" s="123">
        <v>7.0900000000000005E-2</v>
      </c>
      <c r="I137" s="108">
        <v>0.12089999999999999</v>
      </c>
      <c r="J137" s="109">
        <v>0.12089999999999999</v>
      </c>
      <c r="K137" s="123">
        <v>0.29580000000000001</v>
      </c>
      <c r="L137" s="123">
        <v>0.29580000000000001</v>
      </c>
      <c r="M137" s="49">
        <v>0.312</v>
      </c>
      <c r="N137" s="94">
        <f>G137/E137</f>
        <v>6.3303571428571432</v>
      </c>
      <c r="O137" s="463">
        <f>I137/E137</f>
        <v>10.794642857142856</v>
      </c>
      <c r="P137" s="12"/>
    </row>
    <row r="138" spans="2:17" x14ac:dyDescent="0.25">
      <c r="B138" s="661"/>
      <c r="C138" s="93">
        <v>7512</v>
      </c>
      <c r="D138" s="392" t="s">
        <v>23</v>
      </c>
      <c r="E138" s="95">
        <v>1.2999999999999999E-2</v>
      </c>
      <c r="F138" s="96">
        <v>1.2999999999999999E-2</v>
      </c>
      <c r="G138" s="120">
        <v>8.9099999999999999E-2</v>
      </c>
      <c r="H138" s="120">
        <v>8.9099999999999999E-2</v>
      </c>
      <c r="I138" s="95">
        <v>0.14099999999999999</v>
      </c>
      <c r="J138" s="96">
        <v>0.14099999999999999</v>
      </c>
      <c r="K138" s="120">
        <v>0.32290000000000002</v>
      </c>
      <c r="L138" s="120">
        <v>0.32290000000000002</v>
      </c>
      <c r="M138" s="56">
        <v>0.35299999999999998</v>
      </c>
      <c r="N138" s="99">
        <f t="shared" ref="N138:N141" si="63">G138/E138</f>
        <v>6.8538461538461544</v>
      </c>
      <c r="O138" s="186">
        <f t="shared" ref="O138:O141" si="64">I138/E138</f>
        <v>10.846153846153845</v>
      </c>
      <c r="P138" s="12"/>
    </row>
    <row r="139" spans="2:17" x14ac:dyDescent="0.25">
      <c r="B139" s="661"/>
      <c r="C139" s="93">
        <v>7513</v>
      </c>
      <c r="D139" s="392" t="s">
        <v>23</v>
      </c>
      <c r="E139" s="95">
        <v>1.2999999999999999E-2</v>
      </c>
      <c r="F139" s="96">
        <v>1.2999999999999999E-2</v>
      </c>
      <c r="G139" s="120">
        <v>7.6899999999999996E-2</v>
      </c>
      <c r="H139" s="120">
        <v>7.6899999999999996E-2</v>
      </c>
      <c r="I139" s="95">
        <v>0.14099999999999999</v>
      </c>
      <c r="J139" s="96">
        <v>0.14099999999999999</v>
      </c>
      <c r="K139" s="120">
        <v>0.36549999999999999</v>
      </c>
      <c r="L139" s="120">
        <v>0.36549999999999999</v>
      </c>
      <c r="M139" s="56">
        <v>0.28100000000000003</v>
      </c>
      <c r="N139" s="99">
        <f t="shared" si="63"/>
        <v>5.9153846153846157</v>
      </c>
      <c r="O139" s="186">
        <f t="shared" si="64"/>
        <v>10.846153846153845</v>
      </c>
      <c r="P139" s="12"/>
    </row>
    <row r="140" spans="2:17" x14ac:dyDescent="0.25">
      <c r="B140" s="661"/>
      <c r="C140" s="93">
        <v>7514</v>
      </c>
      <c r="D140" s="392" t="s">
        <v>23</v>
      </c>
      <c r="E140" s="397">
        <v>1.5699999999999999E-2</v>
      </c>
      <c r="F140" s="457">
        <v>1.5699999999999999E-2</v>
      </c>
      <c r="G140" s="387">
        <v>9.7199999999999995E-2</v>
      </c>
      <c r="H140" s="387">
        <v>9.7199999999999995E-2</v>
      </c>
      <c r="I140" s="397">
        <v>0.16930000000000001</v>
      </c>
      <c r="J140" s="457">
        <v>0.16930000000000001</v>
      </c>
      <c r="K140" s="387">
        <v>0.42130000000000001</v>
      </c>
      <c r="L140" s="387">
        <v>0.42130000000000001</v>
      </c>
      <c r="M140" s="397">
        <v>0.30199999999999999</v>
      </c>
      <c r="N140" s="99">
        <f t="shared" si="63"/>
        <v>6.1910828025477711</v>
      </c>
      <c r="O140" s="186">
        <f t="shared" si="64"/>
        <v>10.783439490445861</v>
      </c>
      <c r="P140" s="12"/>
    </row>
    <row r="141" spans="2:17" x14ac:dyDescent="0.25">
      <c r="B141" s="661"/>
      <c r="C141" s="93">
        <v>7515</v>
      </c>
      <c r="D141" s="392" t="s">
        <v>23</v>
      </c>
      <c r="E141" s="397">
        <v>1.5699999999999999E-2</v>
      </c>
      <c r="F141" s="457">
        <v>1.5699999999999999E-2</v>
      </c>
      <c r="G141" s="387">
        <v>0.1016</v>
      </c>
      <c r="H141" s="387">
        <v>0.1016</v>
      </c>
      <c r="I141" s="397">
        <v>0.20680000000000001</v>
      </c>
      <c r="J141" s="457">
        <v>0.20680000000000001</v>
      </c>
      <c r="K141" s="387">
        <v>0.57509999999999994</v>
      </c>
      <c r="L141" s="387">
        <v>0.57509999999999994</v>
      </c>
      <c r="M141" s="397">
        <v>0.19900000000000001</v>
      </c>
      <c r="N141" s="99">
        <f t="shared" si="63"/>
        <v>6.4713375796178347</v>
      </c>
      <c r="O141" s="186">
        <f t="shared" si="64"/>
        <v>13.171974522292995</v>
      </c>
      <c r="P141" s="12"/>
    </row>
    <row r="142" spans="2:17" x14ac:dyDescent="0.25">
      <c r="B142" s="792"/>
      <c r="C142" s="313">
        <v>7516</v>
      </c>
      <c r="D142" s="394" t="s">
        <v>23</v>
      </c>
      <c r="E142" s="458">
        <v>1.5699999999999999E-2</v>
      </c>
      <c r="F142" s="459">
        <v>1.5699999999999999E-2</v>
      </c>
      <c r="G142" s="460">
        <v>9.0700000000000003E-2</v>
      </c>
      <c r="H142" s="460">
        <v>9.0700000000000003E-2</v>
      </c>
      <c r="I142" s="458">
        <v>0.28039999999999998</v>
      </c>
      <c r="J142" s="459">
        <v>0.28039999999999998</v>
      </c>
      <c r="K142" s="460">
        <v>0.94440000000000002</v>
      </c>
      <c r="L142" s="460">
        <v>0.94440000000000002</v>
      </c>
      <c r="M142" s="458">
        <v>9.6000000000000002E-2</v>
      </c>
      <c r="N142" s="157">
        <f>G142/E142</f>
        <v>5.7770700636942678</v>
      </c>
      <c r="O142" s="462">
        <f>I142/E142</f>
        <v>17.859872611464969</v>
      </c>
      <c r="P142" s="12"/>
    </row>
    <row r="143" spans="2:17" x14ac:dyDescent="0.25">
      <c r="B143" s="661">
        <v>6</v>
      </c>
      <c r="C143" s="93">
        <v>7611</v>
      </c>
      <c r="D143" s="392" t="s">
        <v>23</v>
      </c>
      <c r="E143" s="95">
        <v>1.2999999999999999E-2</v>
      </c>
      <c r="F143" s="96">
        <v>1.2999999999999999E-2</v>
      </c>
      <c r="G143" s="120">
        <v>8.1500000000000003E-2</v>
      </c>
      <c r="H143" s="120">
        <v>8.1500000000000003E-2</v>
      </c>
      <c r="I143" s="95">
        <v>0.16450000000000001</v>
      </c>
      <c r="J143" s="96">
        <v>0.16450000000000001</v>
      </c>
      <c r="K143" s="120">
        <v>0.45479999999999998</v>
      </c>
      <c r="L143" s="120">
        <v>0.45479999999999998</v>
      </c>
      <c r="M143" s="56">
        <v>0.21199999999999999</v>
      </c>
      <c r="N143" s="99">
        <f>G143/E143</f>
        <v>6.2692307692307701</v>
      </c>
      <c r="O143" s="186">
        <f>I143/E143</f>
        <v>12.653846153846155</v>
      </c>
      <c r="P143" s="12"/>
      <c r="Q143" s="12"/>
    </row>
    <row r="144" spans="2:17" x14ac:dyDescent="0.25">
      <c r="B144" s="661"/>
      <c r="C144" s="93">
        <v>7612</v>
      </c>
      <c r="D144" s="392" t="s">
        <v>23</v>
      </c>
      <c r="E144" s="95">
        <v>1.5699999999999999E-2</v>
      </c>
      <c r="F144" s="96">
        <v>1.5699999999999999E-2</v>
      </c>
      <c r="G144" s="120">
        <v>8.4699999999999998E-2</v>
      </c>
      <c r="H144" s="120">
        <v>8.4699999999999998E-2</v>
      </c>
      <c r="I144" s="95">
        <v>0.16930000000000001</v>
      </c>
      <c r="J144" s="96">
        <v>0.16930000000000001</v>
      </c>
      <c r="K144" s="120">
        <v>0.46510000000000001</v>
      </c>
      <c r="L144" s="120">
        <v>0.46510000000000001</v>
      </c>
      <c r="M144" s="56">
        <v>0.254</v>
      </c>
      <c r="N144" s="99">
        <f t="shared" ref="N144:N147" si="65">G144/E144</f>
        <v>5.3949044585987265</v>
      </c>
      <c r="O144" s="186">
        <f t="shared" ref="O144:O147" si="66">I144/E144</f>
        <v>10.783439490445861</v>
      </c>
      <c r="P144" s="12"/>
      <c r="Q144" s="12"/>
    </row>
    <row r="145" spans="2:17" x14ac:dyDescent="0.25">
      <c r="B145" s="661"/>
      <c r="C145" s="93">
        <v>7613</v>
      </c>
      <c r="D145" s="392" t="s">
        <v>23</v>
      </c>
      <c r="E145" s="95">
        <v>1.5699999999999999E-2</v>
      </c>
      <c r="F145" s="96">
        <v>1.5699999999999999E-2</v>
      </c>
      <c r="G145" s="120">
        <v>0.1007</v>
      </c>
      <c r="H145" s="120">
        <v>0.1007</v>
      </c>
      <c r="I145" s="95">
        <v>0.20449999999999999</v>
      </c>
      <c r="J145" s="96">
        <v>0.20449999999999999</v>
      </c>
      <c r="K145" s="120">
        <v>0.5675</v>
      </c>
      <c r="L145" s="120">
        <v>0.5675</v>
      </c>
      <c r="M145" s="56">
        <v>0.20300000000000001</v>
      </c>
      <c r="N145" s="99">
        <f t="shared" si="65"/>
        <v>6.4140127388535033</v>
      </c>
      <c r="O145" s="186">
        <f t="shared" si="66"/>
        <v>13.02547770700637</v>
      </c>
      <c r="P145" s="12"/>
      <c r="Q145" s="12"/>
    </row>
    <row r="146" spans="2:17" x14ac:dyDescent="0.25">
      <c r="B146" s="661"/>
      <c r="C146" s="93">
        <v>7614</v>
      </c>
      <c r="D146" s="392" t="s">
        <v>23</v>
      </c>
      <c r="E146" s="397">
        <v>1.5699999999999999E-2</v>
      </c>
      <c r="F146" s="457">
        <v>1.5699999999999999E-2</v>
      </c>
      <c r="G146" s="387">
        <v>0.10829999999999999</v>
      </c>
      <c r="H146" s="387">
        <v>0.10829999999999999</v>
      </c>
      <c r="I146" s="397">
        <v>0.24260000000000001</v>
      </c>
      <c r="J146" s="457">
        <v>0.24260000000000001</v>
      </c>
      <c r="K146" s="387">
        <v>0.71250000000000002</v>
      </c>
      <c r="L146" s="387">
        <v>0.71250000000000002</v>
      </c>
      <c r="M146" s="397">
        <v>0.151</v>
      </c>
      <c r="N146" s="99">
        <f t="shared" si="65"/>
        <v>6.8980891719745223</v>
      </c>
      <c r="O146" s="186">
        <f t="shared" si="66"/>
        <v>15.45222929936306</v>
      </c>
      <c r="P146" s="12"/>
      <c r="Q146" s="12"/>
    </row>
    <row r="147" spans="2:17" x14ac:dyDescent="0.25">
      <c r="B147" s="661"/>
      <c r="C147" s="93">
        <v>7615</v>
      </c>
      <c r="D147" s="392" t="s">
        <v>23</v>
      </c>
      <c r="E147" s="397">
        <v>1.5699999999999999E-2</v>
      </c>
      <c r="F147" s="457">
        <v>1.5699999999999999E-2</v>
      </c>
      <c r="G147" s="387">
        <v>9.0700000000000003E-2</v>
      </c>
      <c r="H147" s="387">
        <v>9.0700000000000003E-2</v>
      </c>
      <c r="I147" s="397">
        <v>0.28039999999999998</v>
      </c>
      <c r="J147" s="457">
        <v>0.28039999999999998</v>
      </c>
      <c r="K147" s="387">
        <v>0.94440000000000002</v>
      </c>
      <c r="L147" s="387">
        <v>0.94440000000000002</v>
      </c>
      <c r="M147" s="397">
        <v>0.1</v>
      </c>
      <c r="N147" s="99">
        <f t="shared" si="65"/>
        <v>5.7770700636942678</v>
      </c>
      <c r="O147" s="186">
        <f t="shared" si="66"/>
        <v>17.859872611464969</v>
      </c>
      <c r="P147" s="12"/>
      <c r="Q147" s="12"/>
    </row>
    <row r="148" spans="2:17" ht="15.75" thickBot="1" x14ac:dyDescent="0.3">
      <c r="B148" s="692"/>
      <c r="C148" s="311">
        <v>7616</v>
      </c>
      <c r="D148" s="396" t="s">
        <v>23</v>
      </c>
      <c r="E148" s="399">
        <v>1.5699999999999999E-2</v>
      </c>
      <c r="F148" s="461">
        <v>1.5699999999999999E-2</v>
      </c>
      <c r="G148" s="388">
        <v>9.0700000000000003E-2</v>
      </c>
      <c r="H148" s="388">
        <v>9.0700000000000003E-2</v>
      </c>
      <c r="I148" s="399">
        <v>0.28039999999999998</v>
      </c>
      <c r="J148" s="461">
        <v>0.28039999999999998</v>
      </c>
      <c r="K148" s="388">
        <v>0.94440000000000002</v>
      </c>
      <c r="L148" s="388">
        <v>0.94440000000000002</v>
      </c>
      <c r="M148" s="399">
        <v>4.8000000000000001E-2</v>
      </c>
      <c r="N148" s="105">
        <f>G148/E148</f>
        <v>5.7770700636942678</v>
      </c>
      <c r="O148" s="192">
        <f>I148/E148</f>
        <v>17.859872611464969</v>
      </c>
      <c r="P148" s="12"/>
      <c r="Q148" s="12"/>
    </row>
  </sheetData>
  <mergeCells count="196">
    <mergeCell ref="AP11:AQ16"/>
    <mergeCell ref="AO17:AO22"/>
    <mergeCell ref="AP17:AQ22"/>
    <mergeCell ref="S7:Y7"/>
    <mergeCell ref="Z7:AF7"/>
    <mergeCell ref="AG7:AM7"/>
    <mergeCell ref="Q8:R8"/>
    <mergeCell ref="Q9:R9"/>
    <mergeCell ref="Q10:R10"/>
    <mergeCell ref="Q17:R17"/>
    <mergeCell ref="S17:Y17"/>
    <mergeCell ref="Z17:AF17"/>
    <mergeCell ref="AG17:AM17"/>
    <mergeCell ref="B97:B102"/>
    <mergeCell ref="B103:B108"/>
    <mergeCell ref="B113:B118"/>
    <mergeCell ref="B119:B124"/>
    <mergeCell ref="B125:B130"/>
    <mergeCell ref="B131:B136"/>
    <mergeCell ref="B137:B142"/>
    <mergeCell ref="B143:B148"/>
    <mergeCell ref="Q7:R7"/>
    <mergeCell ref="Q18:R18"/>
    <mergeCell ref="Q19:R19"/>
    <mergeCell ref="Q20:R20"/>
    <mergeCell ref="Q27:R27"/>
    <mergeCell ref="Q28:R28"/>
    <mergeCell ref="Q29:R29"/>
    <mergeCell ref="Q30:R30"/>
    <mergeCell ref="B11:B16"/>
    <mergeCell ref="B23:B28"/>
    <mergeCell ref="B17:B22"/>
    <mergeCell ref="B29:B34"/>
    <mergeCell ref="B39:B44"/>
    <mergeCell ref="B45:B50"/>
    <mergeCell ref="B51:B56"/>
    <mergeCell ref="B57:B62"/>
    <mergeCell ref="S33:Y33"/>
    <mergeCell ref="Z33:AF33"/>
    <mergeCell ref="AG33:AM33"/>
    <mergeCell ref="Z13:AF13"/>
    <mergeCell ref="Q3:R3"/>
    <mergeCell ref="AP41:AQ46"/>
    <mergeCell ref="AO41:AO46"/>
    <mergeCell ref="AP35:AQ40"/>
    <mergeCell ref="AO35:AO40"/>
    <mergeCell ref="AP29:AQ34"/>
    <mergeCell ref="AO29:AO34"/>
    <mergeCell ref="Q34:R34"/>
    <mergeCell ref="Q35:R35"/>
    <mergeCell ref="Q36:R36"/>
    <mergeCell ref="Q40:R40"/>
    <mergeCell ref="Q37:R37"/>
    <mergeCell ref="S37:Y37"/>
    <mergeCell ref="Z37:AF37"/>
    <mergeCell ref="AG37:AM37"/>
    <mergeCell ref="Q38:R38"/>
    <mergeCell ref="Q39:R39"/>
    <mergeCell ref="AO5:AO10"/>
    <mergeCell ref="AP5:AQ10"/>
    <mergeCell ref="AO11:AO16"/>
    <mergeCell ref="AO23:AO28"/>
    <mergeCell ref="Q13:R13"/>
    <mergeCell ref="S13:Y13"/>
    <mergeCell ref="AG13:AM13"/>
    <mergeCell ref="Q14:R14"/>
    <mergeCell ref="Q15:R15"/>
    <mergeCell ref="Z3:AF3"/>
    <mergeCell ref="AG3:AM3"/>
    <mergeCell ref="Q6:R6"/>
    <mergeCell ref="Q16:R16"/>
    <mergeCell ref="D111:D112"/>
    <mergeCell ref="E111:E112"/>
    <mergeCell ref="F111:F112"/>
    <mergeCell ref="G111:G112"/>
    <mergeCell ref="M111:M112"/>
    <mergeCell ref="N111:N112"/>
    <mergeCell ref="Q33:R33"/>
    <mergeCell ref="H37:H38"/>
    <mergeCell ref="I37:I38"/>
    <mergeCell ref="J37:J38"/>
    <mergeCell ref="G37:G38"/>
    <mergeCell ref="J111:J112"/>
    <mergeCell ref="O111:O112"/>
    <mergeCell ref="K71:K72"/>
    <mergeCell ref="L71:L72"/>
    <mergeCell ref="K37:K38"/>
    <mergeCell ref="B73:B78"/>
    <mergeCell ref="B79:B84"/>
    <mergeCell ref="B85:B90"/>
    <mergeCell ref="B91:B96"/>
    <mergeCell ref="I3:I4"/>
    <mergeCell ref="J3:J4"/>
    <mergeCell ref="H111:H112"/>
    <mergeCell ref="I111:I112"/>
    <mergeCell ref="G71:G72"/>
    <mergeCell ref="D71:D72"/>
    <mergeCell ref="C71:C72"/>
    <mergeCell ref="B71:B72"/>
    <mergeCell ref="E71:E72"/>
    <mergeCell ref="B70:L70"/>
    <mergeCell ref="F71:F72"/>
    <mergeCell ref="K111:K112"/>
    <mergeCell ref="L111:L112"/>
    <mergeCell ref="B110:O110"/>
    <mergeCell ref="M37:M38"/>
    <mergeCell ref="N37:N38"/>
    <mergeCell ref="E37:E38"/>
    <mergeCell ref="F37:F38"/>
    <mergeCell ref="B111:B112"/>
    <mergeCell ref="C111:C112"/>
    <mergeCell ref="AO2:BF2"/>
    <mergeCell ref="AX3:AX4"/>
    <mergeCell ref="AW3:AW4"/>
    <mergeCell ref="AS3:AS4"/>
    <mergeCell ref="AT3:AT4"/>
    <mergeCell ref="AV3:AV4"/>
    <mergeCell ref="AU3:AU4"/>
    <mergeCell ref="AR3:AR4"/>
    <mergeCell ref="AP3:AQ4"/>
    <mergeCell ref="BA3:BA4"/>
    <mergeCell ref="AY3:AY4"/>
    <mergeCell ref="AO3:AO4"/>
    <mergeCell ref="BY19:BY20"/>
    <mergeCell ref="BO8:BT8"/>
    <mergeCell ref="BT9:BT10"/>
    <mergeCell ref="BN9:BN10"/>
    <mergeCell ref="BI8:BN8"/>
    <mergeCell ref="BU8:BZ8"/>
    <mergeCell ref="BZ9:BZ10"/>
    <mergeCell ref="AZ3:AZ4"/>
    <mergeCell ref="BB3:BB4"/>
    <mergeCell ref="BC3:BC4"/>
    <mergeCell ref="BD3:BD4"/>
    <mergeCell ref="BE3:BE4"/>
    <mergeCell ref="BF3:BF4"/>
    <mergeCell ref="G3:G4"/>
    <mergeCell ref="H3:H4"/>
    <mergeCell ref="D3:D4"/>
    <mergeCell ref="BU18:BZ18"/>
    <mergeCell ref="BZ19:BZ20"/>
    <mergeCell ref="BI9:BI10"/>
    <mergeCell ref="BJ9:BJ10"/>
    <mergeCell ref="BK9:BK10"/>
    <mergeCell ref="BL9:BL10"/>
    <mergeCell ref="BM9:BM10"/>
    <mergeCell ref="BO9:BO10"/>
    <mergeCell ref="BP9:BP10"/>
    <mergeCell ref="BR9:BR10"/>
    <mergeCell ref="BS9:BS10"/>
    <mergeCell ref="BU9:BU10"/>
    <mergeCell ref="BV9:BV10"/>
    <mergeCell ref="BW9:BW10"/>
    <mergeCell ref="BX9:BX10"/>
    <mergeCell ref="BY9:BY10"/>
    <mergeCell ref="BQ9:BQ10"/>
    <mergeCell ref="BU19:BU20"/>
    <mergeCell ref="BV19:BV20"/>
    <mergeCell ref="BW19:BW20"/>
    <mergeCell ref="BX19:BX20"/>
    <mergeCell ref="Q32:AM32"/>
    <mergeCell ref="Q22:AM22"/>
    <mergeCell ref="Q23:R23"/>
    <mergeCell ref="S23:Y23"/>
    <mergeCell ref="Z23:AF23"/>
    <mergeCell ref="AG23:AM23"/>
    <mergeCell ref="Q26:R26"/>
    <mergeCell ref="Q24:R24"/>
    <mergeCell ref="Q25:R25"/>
    <mergeCell ref="S27:Y27"/>
    <mergeCell ref="Z27:AF27"/>
    <mergeCell ref="AG27:AM27"/>
    <mergeCell ref="AP23:AQ28"/>
    <mergeCell ref="Q2:AM2"/>
    <mergeCell ref="H71:H72"/>
    <mergeCell ref="I71:I72"/>
    <mergeCell ref="J71:J72"/>
    <mergeCell ref="B3:B4"/>
    <mergeCell ref="Q5:R5"/>
    <mergeCell ref="S3:Y3"/>
    <mergeCell ref="K3:K4"/>
    <mergeCell ref="B2:L2"/>
    <mergeCell ref="L3:L4"/>
    <mergeCell ref="B36:O36"/>
    <mergeCell ref="B37:B38"/>
    <mergeCell ref="C37:C38"/>
    <mergeCell ref="D37:D38"/>
    <mergeCell ref="O37:O38"/>
    <mergeCell ref="E3:E4"/>
    <mergeCell ref="F3:F4"/>
    <mergeCell ref="Q12:AM12"/>
    <mergeCell ref="L37:L38"/>
    <mergeCell ref="Q4:R4"/>
    <mergeCell ref="B5:B10"/>
    <mergeCell ref="B63:B68"/>
    <mergeCell ref="C3:C4"/>
  </mergeCells>
  <phoneticPr fontId="3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sheetPr codeName="Sheet3"/>
  <dimension ref="A1:DH85"/>
  <sheetViews>
    <sheetView topLeftCell="CG1" zoomScale="80" zoomScaleNormal="80" zoomScaleSheetLayoutView="50" workbookViewId="0">
      <selection activeCell="P25" sqref="P25"/>
    </sheetView>
  </sheetViews>
  <sheetFormatPr defaultRowHeight="15" x14ac:dyDescent="0.25"/>
  <cols>
    <col min="1" max="1" width="9.140625" style="1"/>
    <col min="2" max="2" width="8.42578125" style="1" customWidth="1"/>
    <col min="3" max="3" width="9.28515625" style="1" customWidth="1"/>
    <col min="4" max="4" width="10.140625" style="1" customWidth="1"/>
    <col min="5" max="6" width="10.140625" style="1" bestFit="1" customWidth="1"/>
    <col min="7" max="7" width="13.85546875" style="1" bestFit="1" customWidth="1"/>
    <col min="8" max="8" width="8.7109375" style="1" customWidth="1"/>
    <col min="9" max="9" width="9.7109375" style="1" customWidth="1"/>
    <col min="10" max="12" width="8.85546875" style="1" customWidth="1"/>
    <col min="13" max="13" width="10.140625" style="1" bestFit="1" customWidth="1"/>
    <col min="14" max="14" width="10.7109375" style="1" bestFit="1" customWidth="1"/>
    <col min="15" max="15" width="12.140625" style="1" bestFit="1" customWidth="1"/>
    <col min="16" max="16" width="13.42578125" style="1" bestFit="1" customWidth="1"/>
    <col min="17" max="17" width="9.85546875" style="1" customWidth="1"/>
    <col min="18" max="18" width="13.42578125" style="1" customWidth="1"/>
    <col min="19" max="22" width="9.140625" style="1"/>
    <col min="23" max="23" width="8.5703125" style="1" customWidth="1"/>
    <col min="24" max="24" width="11.42578125" style="1" bestFit="1" customWidth="1"/>
    <col min="25" max="25" width="12.140625" style="1" bestFit="1" customWidth="1"/>
    <col min="26" max="26" width="13.42578125" style="1" bestFit="1" customWidth="1"/>
    <col min="27" max="27" width="7.5703125" style="1" customWidth="1"/>
    <col min="28" max="28" width="8.140625" style="1" customWidth="1"/>
    <col min="29" max="29" width="7.42578125" style="1" bestFit="1" customWidth="1"/>
    <col min="30" max="33" width="11.28515625" style="1" bestFit="1" customWidth="1"/>
    <col min="34" max="34" width="12.7109375" style="1" bestFit="1" customWidth="1"/>
    <col min="35" max="35" width="11.28515625" style="1" bestFit="1" customWidth="1"/>
    <col min="36" max="36" width="9.140625" style="1" bestFit="1" customWidth="1"/>
    <col min="37" max="37" width="10" style="1" bestFit="1" customWidth="1"/>
    <col min="38" max="38" width="10.7109375" style="1" bestFit="1" customWidth="1"/>
    <col min="39" max="39" width="7" style="1" bestFit="1" customWidth="1"/>
    <col min="40" max="40" width="4.5703125" style="1" bestFit="1" customWidth="1"/>
    <col min="41" max="41" width="7.7109375" style="1" customWidth="1"/>
    <col min="42" max="42" width="8" style="1" bestFit="1" customWidth="1"/>
    <col min="43" max="43" width="9.140625" style="1" bestFit="1" customWidth="1"/>
    <col min="44" max="44" width="7.140625" style="1" bestFit="1" customWidth="1"/>
    <col min="45" max="45" width="12.85546875" style="1" bestFit="1" customWidth="1"/>
    <col min="46" max="46" width="13.85546875" style="1" customWidth="1"/>
    <col min="47" max="47" width="10.7109375" style="1" bestFit="1" customWidth="1"/>
    <col min="48" max="48" width="7.140625" style="1" bestFit="1" customWidth="1"/>
    <col min="49" max="49" width="13.5703125" style="1" bestFit="1" customWidth="1"/>
    <col min="50" max="50" width="15.140625" style="1" bestFit="1" customWidth="1"/>
    <col min="51" max="51" width="17" style="1" bestFit="1" customWidth="1"/>
    <col min="52" max="52" width="10" style="1" bestFit="1" customWidth="1"/>
    <col min="53" max="53" width="7.140625" style="1" bestFit="1" customWidth="1"/>
    <col min="54" max="54" width="13.85546875" style="1" customWidth="1"/>
    <col min="55" max="55" width="15.7109375" style="1" bestFit="1" customWidth="1"/>
    <col min="56" max="56" width="12.7109375" style="1" bestFit="1" customWidth="1"/>
    <col min="57" max="77" width="12.7109375" style="1" customWidth="1"/>
    <col min="78" max="78" width="11.140625" style="1" bestFit="1" customWidth="1"/>
    <col min="79" max="79" width="11.42578125" style="1" bestFit="1" customWidth="1"/>
    <col min="80" max="80" width="9.5703125" style="1" bestFit="1" customWidth="1"/>
    <col min="81" max="83" width="9.5703125" style="1" customWidth="1"/>
    <col min="84" max="84" width="13" style="1" bestFit="1" customWidth="1"/>
    <col min="85" max="85" width="9.5703125" style="1" bestFit="1" customWidth="1"/>
    <col min="86" max="86" width="11.42578125" style="1" customWidth="1"/>
    <col min="87" max="87" width="10.85546875" style="1" customWidth="1"/>
    <col min="88" max="88" width="11.85546875" style="1" customWidth="1"/>
    <col min="89" max="94" width="12.7109375" style="1" customWidth="1"/>
    <col min="95" max="95" width="13.5703125" style="1" bestFit="1" customWidth="1"/>
    <col min="96" max="96" width="11.42578125" style="1" bestFit="1" customWidth="1"/>
    <col min="97" max="97" width="11.5703125" style="1" bestFit="1" customWidth="1"/>
    <col min="98" max="100" width="10.7109375" style="1" customWidth="1"/>
    <col min="101" max="101" width="12.85546875" style="1" bestFit="1" customWidth="1"/>
    <col min="102" max="104" width="12.7109375" style="1" customWidth="1"/>
    <col min="105" max="105" width="12.5703125" style="1" customWidth="1"/>
    <col min="106" max="106" width="12.7109375" style="1" customWidth="1"/>
    <col min="107" max="107" width="11.42578125" style="1" bestFit="1" customWidth="1"/>
    <col min="108" max="109" width="10.7109375" style="1" customWidth="1"/>
    <col min="110" max="110" width="8.140625" style="1" bestFit="1" customWidth="1"/>
    <col min="111" max="111" width="10.7109375" style="1" customWidth="1"/>
    <col min="112" max="112" width="8.7109375" style="1" customWidth="1"/>
    <col min="113" max="16384" width="9.140625" style="1"/>
  </cols>
  <sheetData>
    <row r="1" spans="2:112" ht="15.75" thickBot="1" x14ac:dyDescent="0.3"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2:112" ht="16.5" customHeight="1" thickBot="1" x14ac:dyDescent="0.3">
      <c r="B2" s="806" t="s">
        <v>138</v>
      </c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8"/>
      <c r="P2" s="813" t="s">
        <v>152</v>
      </c>
      <c r="Q2" s="813"/>
      <c r="R2" s="813"/>
      <c r="S2" s="813"/>
      <c r="T2" s="12"/>
      <c r="U2" s="816" t="s">
        <v>178</v>
      </c>
      <c r="V2" s="817"/>
      <c r="W2" s="817"/>
      <c r="X2" s="817"/>
      <c r="Y2" s="817"/>
      <c r="Z2" s="817"/>
      <c r="AA2" s="817"/>
      <c r="AB2" s="817"/>
      <c r="AC2" s="817"/>
      <c r="AD2" s="817"/>
      <c r="AE2" s="817"/>
      <c r="AF2" s="817"/>
      <c r="AG2" s="817"/>
      <c r="AH2" s="817"/>
      <c r="AI2" s="817"/>
      <c r="AJ2" s="817"/>
      <c r="AK2" s="817"/>
      <c r="AL2" s="12"/>
      <c r="AM2" s="809" t="s">
        <v>201</v>
      </c>
      <c r="AN2" s="810"/>
      <c r="AO2" s="810"/>
      <c r="AP2" s="810"/>
      <c r="AQ2" s="810"/>
      <c r="AR2" s="810"/>
      <c r="AS2" s="810"/>
      <c r="AT2" s="810"/>
      <c r="AU2" s="810"/>
      <c r="AV2" s="810"/>
      <c r="AW2" s="810"/>
      <c r="AX2" s="810"/>
      <c r="AY2" s="810"/>
      <c r="AZ2" s="810"/>
      <c r="BA2" s="810"/>
      <c r="BB2" s="810"/>
      <c r="BC2" s="811"/>
      <c r="BD2" s="12"/>
      <c r="BE2" s="819" t="s">
        <v>368</v>
      </c>
      <c r="BF2" s="820"/>
      <c r="BG2" s="820"/>
      <c r="BH2" s="820"/>
      <c r="BI2" s="820"/>
      <c r="BJ2" s="820"/>
      <c r="BK2" s="821"/>
      <c r="BL2" s="12"/>
      <c r="BM2" s="829" t="s">
        <v>371</v>
      </c>
      <c r="BN2" s="830"/>
      <c r="BO2" s="830"/>
      <c r="BP2" s="830"/>
      <c r="BQ2" s="830"/>
      <c r="BR2" s="830"/>
      <c r="BS2" s="830"/>
      <c r="BT2" s="830"/>
      <c r="BU2" s="831"/>
      <c r="BV2" s="33"/>
      <c r="BW2" s="832" t="s">
        <v>258</v>
      </c>
      <c r="BX2" s="833"/>
      <c r="BY2" s="833"/>
      <c r="BZ2" s="833"/>
      <c r="CA2" s="833"/>
      <c r="CB2" s="833"/>
      <c r="CC2" s="833"/>
      <c r="CD2" s="834"/>
      <c r="CE2" s="12"/>
      <c r="CF2" s="842" t="s">
        <v>289</v>
      </c>
      <c r="CG2" s="843"/>
      <c r="CH2" s="843"/>
      <c r="CI2" s="843"/>
      <c r="CJ2" s="844"/>
      <c r="CK2" s="12"/>
      <c r="CL2" s="116"/>
      <c r="CM2" s="116"/>
      <c r="CN2" s="116"/>
      <c r="CO2" s="116"/>
      <c r="CP2" s="116"/>
      <c r="CQ2" s="116"/>
      <c r="CR2" s="116"/>
      <c r="CS2" s="116"/>
      <c r="CT2" s="323"/>
      <c r="CU2" s="323"/>
      <c r="CV2" s="323"/>
      <c r="CW2" s="323"/>
      <c r="CX2" s="12"/>
      <c r="CY2" s="12"/>
      <c r="CZ2" s="12"/>
      <c r="DA2" s="12"/>
      <c r="DB2" s="12"/>
      <c r="DC2" s="12"/>
      <c r="DD2" s="12"/>
      <c r="DE2" s="12"/>
      <c r="DF2" s="12"/>
    </row>
    <row r="3" spans="2:112" ht="16.5" customHeight="1" x14ac:dyDescent="0.25">
      <c r="B3" s="321" t="s">
        <v>5</v>
      </c>
      <c r="C3" s="125" t="s">
        <v>55</v>
      </c>
      <c r="D3" s="322" t="s">
        <v>28</v>
      </c>
      <c r="E3" s="126" t="s">
        <v>136</v>
      </c>
      <c r="F3" s="126" t="s">
        <v>137</v>
      </c>
      <c r="G3" s="126" t="s">
        <v>140</v>
      </c>
      <c r="H3" s="126" t="s">
        <v>139</v>
      </c>
      <c r="I3" s="126" t="s">
        <v>141</v>
      </c>
      <c r="J3" s="126" t="s">
        <v>163</v>
      </c>
      <c r="K3" s="126" t="s">
        <v>142</v>
      </c>
      <c r="L3" s="126" t="s">
        <v>143</v>
      </c>
      <c r="M3" s="126" t="s">
        <v>144</v>
      </c>
      <c r="N3" s="127" t="s">
        <v>145</v>
      </c>
      <c r="P3" s="310" t="s">
        <v>151</v>
      </c>
      <c r="Q3" s="309" t="s">
        <v>148</v>
      </c>
      <c r="R3" s="305" t="s">
        <v>149</v>
      </c>
      <c r="S3" s="309" t="s">
        <v>150</v>
      </c>
      <c r="T3" s="12"/>
      <c r="U3" s="321" t="s">
        <v>5</v>
      </c>
      <c r="V3" s="126" t="s">
        <v>55</v>
      </c>
      <c r="W3" s="126" t="s">
        <v>28</v>
      </c>
      <c r="X3" s="126" t="s">
        <v>153</v>
      </c>
      <c r="Y3" s="126" t="s">
        <v>154</v>
      </c>
      <c r="Z3" s="126" t="s">
        <v>151</v>
      </c>
      <c r="AA3" s="126" t="s">
        <v>146</v>
      </c>
      <c r="AB3" s="126" t="s">
        <v>147</v>
      </c>
      <c r="AC3" s="126" t="s">
        <v>155</v>
      </c>
      <c r="AD3" s="126" t="s">
        <v>172</v>
      </c>
      <c r="AE3" s="126" t="s">
        <v>173</v>
      </c>
      <c r="AF3" s="126" t="s">
        <v>174</v>
      </c>
      <c r="AG3" s="126" t="s">
        <v>175</v>
      </c>
      <c r="AH3" s="126" t="s">
        <v>176</v>
      </c>
      <c r="AI3" s="126" t="s">
        <v>160</v>
      </c>
      <c r="AJ3" s="126" t="s">
        <v>161</v>
      </c>
      <c r="AK3" s="126" t="s">
        <v>162</v>
      </c>
      <c r="AL3" s="12"/>
      <c r="AM3" s="365" t="s">
        <v>5</v>
      </c>
      <c r="AN3" s="379" t="s">
        <v>55</v>
      </c>
      <c r="AO3" s="362" t="s">
        <v>28</v>
      </c>
      <c r="AP3" s="363" t="s">
        <v>69</v>
      </c>
      <c r="AQ3" s="130" t="s">
        <v>161</v>
      </c>
      <c r="AR3" s="307" t="s">
        <v>243</v>
      </c>
      <c r="AS3" s="307" t="s">
        <v>225</v>
      </c>
      <c r="AT3" s="130" t="s">
        <v>235</v>
      </c>
      <c r="AU3" s="331" t="s">
        <v>160</v>
      </c>
      <c r="AV3" s="306" t="s">
        <v>244</v>
      </c>
      <c r="AW3" s="131" t="s">
        <v>233</v>
      </c>
      <c r="AX3" s="306" t="s">
        <v>370</v>
      </c>
      <c r="AY3" s="332" t="s">
        <v>369</v>
      </c>
      <c r="AZ3" s="384" t="s">
        <v>162</v>
      </c>
      <c r="BA3" s="308" t="s">
        <v>245</v>
      </c>
      <c r="BB3" s="384" t="s">
        <v>237</v>
      </c>
      <c r="BC3" s="132" t="s">
        <v>236</v>
      </c>
      <c r="BD3" s="12"/>
      <c r="BE3" s="465" t="s">
        <v>5</v>
      </c>
      <c r="BF3" s="449" t="s">
        <v>56</v>
      </c>
      <c r="BG3" s="449" t="s">
        <v>28</v>
      </c>
      <c r="BH3" s="449" t="s">
        <v>26</v>
      </c>
      <c r="BI3" s="448" t="s">
        <v>69</v>
      </c>
      <c r="BJ3" s="470" t="s">
        <v>269</v>
      </c>
      <c r="BK3" s="471" t="s">
        <v>270</v>
      </c>
      <c r="BL3" s="12"/>
      <c r="BM3" s="689" t="s">
        <v>372</v>
      </c>
      <c r="BN3" s="629"/>
      <c r="BO3" s="362" t="s">
        <v>373</v>
      </c>
      <c r="BP3" s="379">
        <v>6</v>
      </c>
      <c r="BQ3" s="362">
        <v>5</v>
      </c>
      <c r="BR3" s="362">
        <v>4</v>
      </c>
      <c r="BS3" s="362">
        <v>3</v>
      </c>
      <c r="BT3" s="362">
        <v>2</v>
      </c>
      <c r="BU3" s="364">
        <v>1</v>
      </c>
      <c r="BV3" s="12"/>
      <c r="BW3" s="374" t="s">
        <v>20</v>
      </c>
      <c r="BX3" s="419" t="s">
        <v>5</v>
      </c>
      <c r="BY3" s="417">
        <v>6</v>
      </c>
      <c r="BZ3" s="417">
        <v>5</v>
      </c>
      <c r="CA3" s="417">
        <v>4</v>
      </c>
      <c r="CB3" s="417">
        <v>3</v>
      </c>
      <c r="CC3" s="417">
        <v>2</v>
      </c>
      <c r="CD3" s="418">
        <v>1</v>
      </c>
      <c r="CE3" s="12"/>
      <c r="CF3" s="377" t="s">
        <v>5</v>
      </c>
      <c r="CG3" s="367" t="s">
        <v>55</v>
      </c>
      <c r="CH3" s="420" t="s">
        <v>193</v>
      </c>
      <c r="CI3" s="344" t="s">
        <v>194</v>
      </c>
      <c r="CJ3" s="345" t="s">
        <v>195</v>
      </c>
      <c r="CK3" s="12"/>
      <c r="CL3" s="116"/>
      <c r="CM3" s="116"/>
      <c r="CN3" s="116"/>
      <c r="CO3" s="116"/>
      <c r="CP3" s="116"/>
      <c r="CQ3" s="116"/>
      <c r="CR3" s="116"/>
      <c r="CS3" s="116"/>
      <c r="CT3" s="12"/>
      <c r="CU3" s="12"/>
      <c r="CV3" s="12"/>
      <c r="CW3" s="12"/>
      <c r="CX3" s="12"/>
      <c r="CY3" s="9"/>
      <c r="CZ3" s="12"/>
      <c r="DA3" s="12"/>
      <c r="DB3" s="12"/>
      <c r="DC3" s="12"/>
      <c r="DD3" s="12"/>
      <c r="DE3" s="12"/>
      <c r="DF3" s="12"/>
    </row>
    <row r="4" spans="2:112" ht="15" customHeight="1" x14ac:dyDescent="0.25">
      <c r="B4" s="795">
        <v>6</v>
      </c>
      <c r="C4" s="353">
        <v>1</v>
      </c>
      <c r="D4" s="445">
        <v>116</v>
      </c>
      <c r="E4" s="133">
        <f>'Structural Information'!$AC$6</f>
        <v>3</v>
      </c>
      <c r="F4" s="368">
        <f>'Structural Information'!$AM$10</f>
        <v>4.5</v>
      </c>
      <c r="G4" s="450">
        <f>'Structural Information'!$AB$19/1000</f>
        <v>0.5</v>
      </c>
      <c r="H4" s="450">
        <f>'Structural Information'!$AB$24/1000</f>
        <v>0.25</v>
      </c>
      <c r="I4" s="134">
        <f>'Structural Information'!$AB$25/1000</f>
        <v>0.25</v>
      </c>
      <c r="J4" s="135">
        <f>I4*(H4^3)/12</f>
        <v>3.2552083333333332E-4</v>
      </c>
      <c r="K4" s="368">
        <f>F4-H4</f>
        <v>4.25</v>
      </c>
      <c r="L4" s="368">
        <f>E4-G4</f>
        <v>2.5</v>
      </c>
      <c r="M4" s="368">
        <f t="shared" ref="M4:M18" si="0">SQRT(K4^2+L4^2)</f>
        <v>4.9307707308290052</v>
      </c>
      <c r="N4" s="371">
        <f>ATAN(L4/K4)</f>
        <v>0.53172406725880561</v>
      </c>
      <c r="P4" s="305" t="s">
        <v>146</v>
      </c>
      <c r="Q4" s="136">
        <v>1.3</v>
      </c>
      <c r="R4" s="136">
        <v>0.70699999999999996</v>
      </c>
      <c r="S4" s="136">
        <v>0.47</v>
      </c>
      <c r="T4" s="12"/>
      <c r="U4" s="795">
        <v>6</v>
      </c>
      <c r="V4" s="353">
        <v>1</v>
      </c>
      <c r="W4" s="353">
        <v>116</v>
      </c>
      <c r="X4" s="133">
        <f>1/((((COS(N4))^4)/'Structural Information'!$AR$18)+(((SIN(N4))^4)/'Structural Information'!$AR$19)+(((SIN(N4))^2)*((COS(N4))^2)*((1/'Structural Information'!$AR$20)-(2*'Structural Information'!$AV$20/'Structural Information'!$AR$19))))</f>
        <v>1375.8363758228218</v>
      </c>
      <c r="Y4" s="368">
        <f>((X4*('Structural Information'!$AV$18/1000)*SIN(2*N4))/(4*'Structural Information'!$AR$21*J4*L4))^(1/4)</f>
        <v>1.0803311717923612</v>
      </c>
      <c r="Z4" s="368">
        <f t="shared" ref="Z4:Z33" si="1">Y4*E4</f>
        <v>3.2409935153770837</v>
      </c>
      <c r="AA4" s="123">
        <f>IF(Z4&lt;3.14,$Q$4,0)+IF(Z4&gt;3.14,1,0)*IF(Z4&lt;7.85,$R$4,0)+IF(Z4&gt;7.85,$S$4,0)</f>
        <v>0.70699999999999996</v>
      </c>
      <c r="AB4" s="123">
        <f>IF(Z4&lt;3.14,$Q$5,0)+IF(Z4&gt;3.14,1,0)*IF(Z4&lt;7.85,$R$5,0)+IF(Z4&gt;7.85,$S$5,0)</f>
        <v>0.01</v>
      </c>
      <c r="AC4" s="134">
        <f>((AA4/Z4)+AB4)*M4</f>
        <v>1.1249207531710215</v>
      </c>
      <c r="AD4" s="133">
        <f>((0.6*'Structural Information'!$AT$18)+(0.3*'Structural Information'!$AV$19))/(AC4/M4)</f>
        <v>1.446461305462462</v>
      </c>
      <c r="AE4" s="368">
        <f>(((1.2*SIN(N4)+0.45*COS(N4))*'Structural Information'!$AT$19)+(0.3*'Structural Information'!$AV$19))/(AC4/M4)</f>
        <v>1.9214686847113289</v>
      </c>
      <c r="AF4" s="368">
        <f>(1.12*'Structural Information'!$AT$20*COS(N4)*SIN(N4))/((AA4*(Z4^(-0.12)))+(AB4*(Z4^(0.88))))</f>
        <v>1.5398017536539861</v>
      </c>
      <c r="AG4" s="368">
        <f>(1.16*'Structural Information'!$AT$20*TAN(N4))/((AA4)+(AB4*Z4))</f>
        <v>1.8641255353024468</v>
      </c>
      <c r="AH4" s="134">
        <f>MIN(AD4:AG4)</f>
        <v>1.446461305462462</v>
      </c>
      <c r="AI4" s="133">
        <f>AH4*AC4*'Structural Information'!$AV$18</f>
        <v>130.17234729388574</v>
      </c>
      <c r="AJ4" s="368">
        <f t="shared" ref="AJ4:AJ18" si="2">0.8*AI4</f>
        <v>104.1378778351086</v>
      </c>
      <c r="AK4" s="134">
        <f t="shared" ref="AK4:AK18" si="3">0.1*AI4</f>
        <v>13.017234729388575</v>
      </c>
      <c r="AL4" s="12"/>
      <c r="AM4" s="795">
        <v>6</v>
      </c>
      <c r="AN4" s="353">
        <v>1</v>
      </c>
      <c r="AO4" s="445">
        <v>106</v>
      </c>
      <c r="AP4" s="133">
        <f>'Structural Information'!$AC$6</f>
        <v>3</v>
      </c>
      <c r="AQ4" s="133">
        <f t="shared" ref="AQ4:AQ33" si="4">AJ4</f>
        <v>104.1378778351086</v>
      </c>
      <c r="AR4" s="50">
        <f t="shared" ref="AR4:AR18" si="5">0.08/100</f>
        <v>8.0000000000000004E-4</v>
      </c>
      <c r="AS4" s="368">
        <f t="shared" ref="AS4:AS33" si="6">AQ4/(AR4*(SQRT((F4^2)+(E4^2))))</f>
        <v>24068.875529005698</v>
      </c>
      <c r="AT4" s="152">
        <f t="shared" ref="AT4:AT33" si="7">AS4*((COS(N4))^2)</f>
        <v>17881.503927718884</v>
      </c>
      <c r="AU4" s="368">
        <f t="shared" ref="AU4:AU33" si="8">AI4</f>
        <v>130.17234729388574</v>
      </c>
      <c r="AV4" s="50">
        <f t="shared" ref="AV4:AV18" si="9">0.22/100</f>
        <v>2.2000000000000001E-3</v>
      </c>
      <c r="AW4" s="368">
        <f t="shared" ref="AW4:AW33" si="10">AU4/(AV4*(SQRT((F4^2)+(E4^2))))</f>
        <v>10940.397967729861</v>
      </c>
      <c r="AX4" s="94">
        <f t="shared" ref="AX4:AX33" si="11">(AU4-AQ4)/((AV4-AR4)*(SQRT((F4^2)+(E4^2))))</f>
        <v>3438.410789857955</v>
      </c>
      <c r="AY4" s="328">
        <f t="shared" ref="AY4:AY33" si="12">AX4*((COS(N4))^2)</f>
        <v>2554.5005611026963</v>
      </c>
      <c r="AZ4" s="133">
        <f t="shared" ref="AZ4:AZ33" si="13">AK4</f>
        <v>13.017234729388575</v>
      </c>
      <c r="BA4" s="50">
        <f t="shared" ref="BA4:BA18" si="14">0.89/100</f>
        <v>8.8999999999999999E-3</v>
      </c>
      <c r="BB4" s="368">
        <f t="shared" ref="BB4:BB33" si="15">BC4/((COS(N4))^2)</f>
        <v>-6762.2475856014062</v>
      </c>
      <c r="BC4" s="371">
        <f t="shared" ref="BC4:BC33" si="16">((AZ4*COS(N4))-(AU4*COS(N4)))/((BA4-AV4)*AP4)</f>
        <v>-5023.880597014926</v>
      </c>
      <c r="BD4" s="12"/>
      <c r="BE4" s="795">
        <v>6</v>
      </c>
      <c r="BF4" s="444">
        <v>1</v>
      </c>
      <c r="BG4" s="445">
        <v>7116</v>
      </c>
      <c r="BH4" s="445" t="s">
        <v>23</v>
      </c>
      <c r="BI4" s="450">
        <f>'Structural Information'!$AC$6</f>
        <v>3</v>
      </c>
      <c r="BJ4" s="133">
        <f>(Ascol1)*(200)/$BI4</f>
        <v>53616.514621265807</v>
      </c>
      <c r="BK4" s="453">
        <f>Hcol1*Wcol1*(4700*SQRT(Fck))/(hstr6*1000)</f>
        <v>433495.56258141535</v>
      </c>
      <c r="BL4" s="12"/>
      <c r="BM4" s="414" t="s">
        <v>374</v>
      </c>
      <c r="BN4" s="352" t="s">
        <v>375</v>
      </c>
      <c r="BO4" s="352" t="s">
        <v>376</v>
      </c>
      <c r="BP4" s="413">
        <f>'Structural Information'!AC6</f>
        <v>3</v>
      </c>
      <c r="BQ4" s="411">
        <f>'Structural Information'!AC7</f>
        <v>3</v>
      </c>
      <c r="BR4" s="411">
        <f>'Structural Information'!AC8</f>
        <v>3</v>
      </c>
      <c r="BS4" s="411">
        <f>'Structural Information'!AC9</f>
        <v>3</v>
      </c>
      <c r="BT4" s="411">
        <f>'Structural Information'!AC10</f>
        <v>3</v>
      </c>
      <c r="BU4" s="412">
        <f>'Structural Information'!AC11</f>
        <v>2.75</v>
      </c>
      <c r="BV4" s="12"/>
      <c r="BW4" s="838">
        <v>1</v>
      </c>
      <c r="BX4" s="335" t="s">
        <v>23</v>
      </c>
      <c r="BY4" s="158">
        <f>(BP5*BP5)/$BK$4</f>
        <v>1.0252571947861007E-6</v>
      </c>
      <c r="BZ4" s="158">
        <f>(BQ5*BQ5)/$BK$10</f>
        <v>1.0252571947861007E-6</v>
      </c>
      <c r="CA4" s="158">
        <f>(BR5*BR5)/$BK$16</f>
        <v>1.0252571947861007E-6</v>
      </c>
      <c r="CB4" s="158">
        <f>(BS5*BS5)/$BK$22</f>
        <v>1.0252571947861007E-6</v>
      </c>
      <c r="CC4" s="158">
        <f>((BT5*BT5)/$BK$28)</f>
        <v>1.0252571947861007E-6</v>
      </c>
      <c r="CD4" s="159">
        <f>(BU5*BU5)/$BK$34</f>
        <v>5.4840909780908416E-7</v>
      </c>
      <c r="CE4" s="12"/>
      <c r="CF4" s="825">
        <v>6</v>
      </c>
      <c r="CG4" s="421">
        <v>1</v>
      </c>
      <c r="CH4" s="826">
        <f>1/(BY5+BY4+BZ4+CA4+CB4+CC4+CD4+BZ8+CA8+CB8+CC8+CD8)+1/(BY10+BY9+BZ9+CA9+CB9+CC9+CD9+BZ13+CA13+CB13+CC13+CD13)+1/(BY15+BY14+BZ14+CA14+CB14+CC14+CD14+BZ18+CA18+CB18+CC18+CD18)+1/(BY20+BY19+BZ19+CA19+CB19+CC19+CD19+BZ23+CA23+CB23+CC23+CD23)+1/(BY25+BY24+BZ24+CA24+CB24+CC24+CD24+BZ28+CA28+CB28+CC28+CD28)</f>
        <v>57268.720145541869</v>
      </c>
      <c r="CI4" s="826">
        <f>1/(BY6+BY4+BZ4+CA4+CB4+CC4+CD4+BZ8+CA8+CB8+CC8+CD8)+1/(BY11+BY9+BZ9+CA9+CB9+CC9+CD9+BZ13+CA13+CB13+CC13+CD13)+1/(BY16+BY14+BZ14+CA14+CB14+CC14+CD14+BZ18+CA18+CB18+CC18+CD18)+1/(BY21+BY19+BZ19+CA19+CB19+CC19+CD19+BZ23+CA23+CB23+CC23+CD23)+1/(BY26+BY24+BZ24+CA24+CB24+CC24+CD24+BZ28+CA28+CB28+CC28+CD28)</f>
        <v>9497.1143538729921</v>
      </c>
      <c r="CJ4" s="800">
        <f>1/(BY7+BY4+BZ4+CA4+CB4+CC4+CD4+BZ8+CA8+CB8+CC8+CD8)+1/(BY12+BY9+BZ9+CA9+CB9+CC9+CD9+BZ13+CA13+CB13+CC13+CD13)+1/(BY17+BY14+BZ14+CA14+CB14+CC14+CD14+BZ18+CA18+CB18+CC18+CD18)+1/(BY22+BY19+BZ19+CA19+CB19+CC19+CD19+BZ23+CA23+CB23+CC23+CD23)+1/(BY27+BY24+BZ24+CA24+CB24+CC24+CD24+BZ28+CA28+CB28+CC28+CD28)</f>
        <v>-20340.14891817249</v>
      </c>
      <c r="CK4" s="12"/>
      <c r="CL4" s="116"/>
      <c r="CM4" s="116"/>
      <c r="CN4" s="116"/>
      <c r="CO4" s="116"/>
      <c r="CP4" s="116"/>
      <c r="CQ4" s="116"/>
      <c r="CR4" s="116"/>
      <c r="CS4" s="116"/>
      <c r="CT4" s="12"/>
      <c r="CU4" s="12"/>
      <c r="CV4" s="12"/>
      <c r="CW4" s="12"/>
      <c r="CX4" s="12"/>
      <c r="CY4" s="9"/>
      <c r="CZ4" s="12"/>
      <c r="DA4" s="12"/>
      <c r="DB4" s="12"/>
      <c r="DC4" s="12"/>
      <c r="DD4" s="12"/>
      <c r="DE4" s="12"/>
      <c r="DF4" s="12"/>
    </row>
    <row r="5" spans="2:112" ht="15" customHeight="1" x14ac:dyDescent="0.25">
      <c r="B5" s="796"/>
      <c r="C5" s="355">
        <v>2</v>
      </c>
      <c r="D5" s="445">
        <v>216</v>
      </c>
      <c r="E5" s="385">
        <f>'Structural Information'!$AC$6</f>
        <v>3</v>
      </c>
      <c r="F5" s="369">
        <f>'Structural Information'!$AM$9</f>
        <v>2</v>
      </c>
      <c r="G5" s="451">
        <f>'Structural Information'!$AB$19/1000</f>
        <v>0.5</v>
      </c>
      <c r="H5" s="451">
        <f>'Structural Information'!$AB$24/1000</f>
        <v>0.25</v>
      </c>
      <c r="I5" s="456">
        <f>'Structural Information'!$AB$25/1000</f>
        <v>0.25</v>
      </c>
      <c r="J5" s="143">
        <f t="shared" ref="J5:J18" si="17">I5*(H5^3)/12</f>
        <v>3.2552083333333332E-4</v>
      </c>
      <c r="K5" s="369">
        <f t="shared" ref="K5:K6" si="18">F5-H5</f>
        <v>1.75</v>
      </c>
      <c r="L5" s="369">
        <f t="shared" ref="L5:L6" si="19">E5-G5</f>
        <v>2.5</v>
      </c>
      <c r="M5" s="369">
        <f t="shared" si="0"/>
        <v>3.0516389039334255</v>
      </c>
      <c r="N5" s="372">
        <f t="shared" ref="N5:N6" si="20">ATAN(L5/K5)</f>
        <v>0.96007036240568799</v>
      </c>
      <c r="P5" s="305" t="s">
        <v>147</v>
      </c>
      <c r="Q5" s="136">
        <v>-0.17799999999999999</v>
      </c>
      <c r="R5" s="136">
        <v>0.01</v>
      </c>
      <c r="S5" s="136">
        <v>0.04</v>
      </c>
      <c r="T5" s="12"/>
      <c r="U5" s="796"/>
      <c r="V5" s="355">
        <v>2</v>
      </c>
      <c r="W5" s="355">
        <v>216</v>
      </c>
      <c r="X5" s="385">
        <f>1/((((COS(N5))^4)/'Structural Information'!$AR$18)+(((SIN(N5))^4)/'Structural Information'!$AR$19)+(((SIN(N5))^2)*((COS(N5))^2)*((1/'Structural Information'!$AR$20)-(2*'Structural Information'!$AV$20/'Structural Information'!$AR$19))))</f>
        <v>1979.5941814167948</v>
      </c>
      <c r="Y5" s="369">
        <f>((X5*('Structural Information'!$AV$18/1000)*SIN(2*N5))/(4*'Structural Information'!$AR$21*J5*L5))^(1/4)</f>
        <v>1.2047928056896782</v>
      </c>
      <c r="Z5" s="369">
        <f t="shared" si="1"/>
        <v>3.6143784170690347</v>
      </c>
      <c r="AA5" s="120">
        <f t="shared" ref="AA5:AA18" si="21">IF(Z5&lt;3.14,$Q$4,0)+IF(Z5&gt;3.14,1,0)*IF(Z5&lt;7.85,$R$4,0)+IF(Z5&gt;7.85,$S$4,0)</f>
        <v>0.70699999999999996</v>
      </c>
      <c r="AB5" s="120">
        <f t="shared" ref="AB5:AB18" si="22">IF(Z5&lt;3.14,$Q$5,0)+IF(Z5&gt;3.14,1,0)*IF(Z5&lt;7.85,$R$5,0)+IF(Z5&gt;7.85,$S$5,0)</f>
        <v>0.01</v>
      </c>
      <c r="AC5" s="386">
        <f t="shared" ref="AC5:AC33" si="23">((AA5/Z5)+AB5)*M5</f>
        <v>0.62744024595813885</v>
      </c>
      <c r="AD5" s="385">
        <f>((0.6*'Structural Information'!$AT$18)+(0.3*'Structural Information'!$AV$19))/(AC5/M5)</f>
        <v>1.604998794363627</v>
      </c>
      <c r="AE5" s="369">
        <f>(((1.2*SIN(N5)+0.45*COS(N5))*'Structural Information'!$AT$19)+(0.3*'Structural Information'!$AV$19))/(AC5/M5)</f>
        <v>2.6560298143692624</v>
      </c>
      <c r="AF5" s="369">
        <f>(1.12*'Structural Information'!$AT$20*COS(N5)*SIN(N5))/((AA5*(Z5^(-0.12)))+(AB5*(Z5^(0.88))))</f>
        <v>1.6686772635859319</v>
      </c>
      <c r="AG5" s="369">
        <f>(1.16*'Structural Information'!$AT$20*TAN(N5))/((AA5)+(AB5*Z5))</f>
        <v>4.5044157573949528</v>
      </c>
      <c r="AH5" s="386">
        <f t="shared" ref="AH5:AH18" si="24">MIN(AD5:AG5)</f>
        <v>1.604998794363627</v>
      </c>
      <c r="AI5" s="385">
        <f>AH5*AC5*'Structural Information'!$AV$18</f>
        <v>80.563267063842432</v>
      </c>
      <c r="AJ5" s="369">
        <f t="shared" si="2"/>
        <v>64.450613651073951</v>
      </c>
      <c r="AK5" s="386">
        <f t="shared" si="3"/>
        <v>8.0563267063842439</v>
      </c>
      <c r="AL5" s="12"/>
      <c r="AM5" s="796"/>
      <c r="AN5" s="355">
        <v>2</v>
      </c>
      <c r="AO5" s="445">
        <v>206</v>
      </c>
      <c r="AP5" s="455">
        <f>'Structural Information'!$AC$6</f>
        <v>3</v>
      </c>
      <c r="AQ5" s="385">
        <f t="shared" si="4"/>
        <v>64.450613651073951</v>
      </c>
      <c r="AR5" s="58">
        <f t="shared" si="5"/>
        <v>8.0000000000000004E-4</v>
      </c>
      <c r="AS5" s="369">
        <f t="shared" si="6"/>
        <v>22344.230024429471</v>
      </c>
      <c r="AT5" s="138">
        <f t="shared" si="7"/>
        <v>7348.1024912553303</v>
      </c>
      <c r="AU5" s="369">
        <f t="shared" si="8"/>
        <v>80.563267063842432</v>
      </c>
      <c r="AV5" s="58">
        <f t="shared" si="9"/>
        <v>2.2000000000000001E-3</v>
      </c>
      <c r="AW5" s="369">
        <f t="shared" si="10"/>
        <v>10156.468192922484</v>
      </c>
      <c r="AX5" s="99">
        <f t="shared" si="11"/>
        <v>3192.0328606327794</v>
      </c>
      <c r="AY5" s="171">
        <f t="shared" si="12"/>
        <v>1049.7289273221893</v>
      </c>
      <c r="AZ5" s="385">
        <f t="shared" si="13"/>
        <v>8.0563267063842439</v>
      </c>
      <c r="BA5" s="58">
        <f t="shared" si="14"/>
        <v>8.8999999999999999E-3</v>
      </c>
      <c r="BB5" s="369">
        <f t="shared" si="15"/>
        <v>-6290.4051172707887</v>
      </c>
      <c r="BC5" s="372">
        <f t="shared" si="16"/>
        <v>-2068.6567164179105</v>
      </c>
      <c r="BD5" s="12"/>
      <c r="BE5" s="796"/>
      <c r="BF5" s="445">
        <v>2</v>
      </c>
      <c r="BG5" s="445">
        <v>7216</v>
      </c>
      <c r="BH5" s="445" t="s">
        <v>23</v>
      </c>
      <c r="BI5" s="451">
        <f>'Structural Information'!$AC$6</f>
        <v>3</v>
      </c>
      <c r="BJ5" s="455">
        <f>('Structural Information'!$AF$25)*(200)/$BI5</f>
        <v>53616.514621265807</v>
      </c>
      <c r="BK5" s="466">
        <f t="shared" ref="BK5:BK9" si="25">Hcol1*Wcol1*(4700*SQRT(Fck))/(hstr6*1000)</f>
        <v>433495.56258141535</v>
      </c>
      <c r="BL5" s="12"/>
      <c r="BM5" s="798">
        <v>1</v>
      </c>
      <c r="BN5" s="145">
        <v>1</v>
      </c>
      <c r="BO5" s="146">
        <f>'Structural Information'!$AM$10</f>
        <v>4.5</v>
      </c>
      <c r="BP5" s="473">
        <f t="shared" ref="BP5:BR5" si="26">(BP$4/$BO5)</f>
        <v>0.66666666666666663</v>
      </c>
      <c r="BQ5" s="473">
        <f t="shared" si="26"/>
        <v>0.66666666666666663</v>
      </c>
      <c r="BR5" s="473">
        <f t="shared" si="26"/>
        <v>0.66666666666666663</v>
      </c>
      <c r="BS5" s="369">
        <f>(BS$4/$BO5)</f>
        <v>0.66666666666666663</v>
      </c>
      <c r="BT5" s="369">
        <f t="shared" ref="BP5:BU14" si="27">(BT$4/$BO5)</f>
        <v>0.66666666666666663</v>
      </c>
      <c r="BU5" s="372">
        <f t="shared" si="27"/>
        <v>0.61111111111111116</v>
      </c>
      <c r="BV5" s="12"/>
      <c r="BW5" s="837"/>
      <c r="BX5" s="336" t="s">
        <v>251</v>
      </c>
      <c r="BY5" s="141">
        <f>1/($AT$4)</f>
        <v>5.5923707762066768E-5</v>
      </c>
      <c r="BZ5" s="141">
        <f>1/($AT$9)</f>
        <v>5.5923707762066768E-5</v>
      </c>
      <c r="CA5" s="141">
        <f>1/($AT$14)</f>
        <v>5.5923707762066768E-5</v>
      </c>
      <c r="CB5" s="141">
        <f>1/($AT$19)</f>
        <v>5.5923707762066768E-5</v>
      </c>
      <c r="CC5" s="141">
        <f>1/($AT$24)</f>
        <v>5.5923707762066768E-5</v>
      </c>
      <c r="CD5" s="142">
        <f>1/($AT$29)</f>
        <v>5.3957814241538037E-5</v>
      </c>
      <c r="CE5" s="12"/>
      <c r="CF5" s="805"/>
      <c r="CG5" s="422">
        <v>2</v>
      </c>
      <c r="CH5" s="827"/>
      <c r="CI5" s="827"/>
      <c r="CJ5" s="801"/>
      <c r="CK5" s="12"/>
      <c r="CL5" s="116"/>
      <c r="CM5" s="116"/>
      <c r="CN5" s="116"/>
      <c r="CO5" s="116"/>
      <c r="CP5" s="116"/>
      <c r="CQ5" s="116"/>
      <c r="CR5" s="116"/>
      <c r="CS5" s="116"/>
      <c r="CT5" s="12"/>
      <c r="CU5" s="12"/>
      <c r="CV5" s="12"/>
      <c r="CW5" s="12"/>
      <c r="CX5" s="12"/>
      <c r="CY5" s="9"/>
      <c r="CZ5" s="12"/>
      <c r="DA5" s="12"/>
      <c r="DB5" s="12"/>
      <c r="DC5" s="12"/>
      <c r="DD5" s="12"/>
      <c r="DE5" s="12"/>
      <c r="DF5" s="12"/>
    </row>
    <row r="6" spans="2:112" ht="15.75" customHeight="1" x14ac:dyDescent="0.25">
      <c r="B6" s="796"/>
      <c r="C6" s="355">
        <v>3</v>
      </c>
      <c r="D6" s="445">
        <v>316</v>
      </c>
      <c r="E6" s="455">
        <f>'Structural Information'!$AC$6</f>
        <v>3</v>
      </c>
      <c r="F6" s="369">
        <f>'Structural Information'!$AM$8</f>
        <v>4.5</v>
      </c>
      <c r="G6" s="451">
        <f>'Structural Information'!$AB$19/1000</f>
        <v>0.5</v>
      </c>
      <c r="H6" s="451">
        <f>'Structural Information'!$AB$24/1000</f>
        <v>0.25</v>
      </c>
      <c r="I6" s="456">
        <f>'Structural Information'!$AB$25/1000</f>
        <v>0.25</v>
      </c>
      <c r="J6" s="143">
        <f t="shared" si="17"/>
        <v>3.2552083333333332E-4</v>
      </c>
      <c r="K6" s="369">
        <f t="shared" si="18"/>
        <v>4.25</v>
      </c>
      <c r="L6" s="369">
        <f t="shared" si="19"/>
        <v>2.5</v>
      </c>
      <c r="M6" s="369">
        <f t="shared" si="0"/>
        <v>4.9307707308290052</v>
      </c>
      <c r="N6" s="372">
        <f t="shared" si="20"/>
        <v>0.53172406725880561</v>
      </c>
      <c r="T6" s="12"/>
      <c r="U6" s="796"/>
      <c r="V6" s="355">
        <v>3</v>
      </c>
      <c r="W6" s="355">
        <v>316</v>
      </c>
      <c r="X6" s="385">
        <f>1/((((COS(N6))^4)/'Structural Information'!$AR$18)+(((SIN(N6))^4)/'Structural Information'!$AR$19)+(((SIN(N6))^2)*((COS(N6))^2)*((1/'Structural Information'!$AR$20)-(2*'Structural Information'!$AV$20/'Structural Information'!$AR$19))))</f>
        <v>1375.8363758228218</v>
      </c>
      <c r="Y6" s="369">
        <f>((X6*('Structural Information'!$AV$18/1000)*SIN(2*N6))/(4*'Structural Information'!$AR$21*J6*L6))^(1/4)</f>
        <v>1.0803311717923612</v>
      </c>
      <c r="Z6" s="369">
        <f t="shared" si="1"/>
        <v>3.2409935153770837</v>
      </c>
      <c r="AA6" s="120">
        <f t="shared" si="21"/>
        <v>0.70699999999999996</v>
      </c>
      <c r="AB6" s="120">
        <f t="shared" si="22"/>
        <v>0.01</v>
      </c>
      <c r="AC6" s="386">
        <f t="shared" si="23"/>
        <v>1.1249207531710215</v>
      </c>
      <c r="AD6" s="385">
        <f>((0.6*'Structural Information'!$AT$18)+(0.3*'Structural Information'!$AV$19))/(AC6/M6)</f>
        <v>1.446461305462462</v>
      </c>
      <c r="AE6" s="369">
        <f>(((1.2*SIN(N6)+0.45*COS(N6))*'Structural Information'!$AT$19)+(0.3*'Structural Information'!$AV$19))/(AC6/M6)</f>
        <v>1.9214686847113289</v>
      </c>
      <c r="AF6" s="369">
        <f>(1.12*'Structural Information'!$AT$20*COS(N6)*SIN(N6))/((AA6*(Z6^(-0.12)))+(AB6*(Z6^(0.88))))</f>
        <v>1.5398017536539861</v>
      </c>
      <c r="AG6" s="369">
        <f>(1.16*'Structural Information'!$AT$20*TAN(N6))/((AA6)+(AB6*Z6))</f>
        <v>1.8641255353024468</v>
      </c>
      <c r="AH6" s="386">
        <f t="shared" si="24"/>
        <v>1.446461305462462</v>
      </c>
      <c r="AI6" s="385">
        <f>AH6*AC6*'Structural Information'!$AV$18</f>
        <v>130.17234729388574</v>
      </c>
      <c r="AJ6" s="369">
        <f t="shared" si="2"/>
        <v>104.1378778351086</v>
      </c>
      <c r="AK6" s="386">
        <f t="shared" si="3"/>
        <v>13.017234729388575</v>
      </c>
      <c r="AL6" s="12"/>
      <c r="AM6" s="796"/>
      <c r="AN6" s="355">
        <v>3</v>
      </c>
      <c r="AO6" s="445">
        <v>306</v>
      </c>
      <c r="AP6" s="455">
        <f>'Structural Information'!$AC$6</f>
        <v>3</v>
      </c>
      <c r="AQ6" s="385">
        <f t="shared" si="4"/>
        <v>104.1378778351086</v>
      </c>
      <c r="AR6" s="58">
        <f t="shared" si="5"/>
        <v>8.0000000000000004E-4</v>
      </c>
      <c r="AS6" s="369">
        <f t="shared" si="6"/>
        <v>24068.875529005698</v>
      </c>
      <c r="AT6" s="138">
        <f t="shared" si="7"/>
        <v>17881.503927718884</v>
      </c>
      <c r="AU6" s="369">
        <f t="shared" si="8"/>
        <v>130.17234729388574</v>
      </c>
      <c r="AV6" s="58">
        <f t="shared" si="9"/>
        <v>2.2000000000000001E-3</v>
      </c>
      <c r="AW6" s="369">
        <f t="shared" si="10"/>
        <v>10940.397967729861</v>
      </c>
      <c r="AX6" s="99">
        <f t="shared" si="11"/>
        <v>3438.410789857955</v>
      </c>
      <c r="AY6" s="171">
        <f t="shared" si="12"/>
        <v>2554.5005611026963</v>
      </c>
      <c r="AZ6" s="385">
        <f t="shared" si="13"/>
        <v>13.017234729388575</v>
      </c>
      <c r="BA6" s="58">
        <f t="shared" si="14"/>
        <v>8.8999999999999999E-3</v>
      </c>
      <c r="BB6" s="369">
        <f t="shared" si="15"/>
        <v>-6762.2475856014062</v>
      </c>
      <c r="BC6" s="372">
        <f t="shared" si="16"/>
        <v>-5023.880597014926</v>
      </c>
      <c r="BD6" s="12"/>
      <c r="BE6" s="796"/>
      <c r="BF6" s="445">
        <v>3</v>
      </c>
      <c r="BG6" s="445">
        <v>7316</v>
      </c>
      <c r="BH6" s="445" t="s">
        <v>23</v>
      </c>
      <c r="BI6" s="451">
        <f>'Structural Information'!$AC$6</f>
        <v>3</v>
      </c>
      <c r="BJ6" s="455">
        <f>('Structural Information'!$AF$25)*(200)/$BI6</f>
        <v>53616.514621265807</v>
      </c>
      <c r="BK6" s="466">
        <f t="shared" si="25"/>
        <v>433495.56258141535</v>
      </c>
      <c r="BL6" s="12"/>
      <c r="BM6" s="798"/>
      <c r="BN6" s="363" t="s">
        <v>377</v>
      </c>
      <c r="BO6" s="333">
        <f>'Structural Information'!$AM$10</f>
        <v>4.5</v>
      </c>
      <c r="BP6" s="473">
        <f>(BP$4/$BO6)</f>
        <v>0.66666666666666663</v>
      </c>
      <c r="BQ6" s="473">
        <f t="shared" si="27"/>
        <v>0.66666666666666663</v>
      </c>
      <c r="BR6" s="473">
        <f t="shared" si="27"/>
        <v>0.66666666666666663</v>
      </c>
      <c r="BS6" s="369">
        <f t="shared" si="27"/>
        <v>0.66666666666666663</v>
      </c>
      <c r="BT6" s="369">
        <f t="shared" si="27"/>
        <v>0.66666666666666663</v>
      </c>
      <c r="BU6" s="372">
        <f t="shared" si="27"/>
        <v>0.61111111111111116</v>
      </c>
      <c r="BV6" s="12"/>
      <c r="BW6" s="837"/>
      <c r="BX6" s="337" t="s">
        <v>251</v>
      </c>
      <c r="BY6" s="141">
        <f>1/($AY$4)</f>
        <v>3.9146595433446759E-4</v>
      </c>
      <c r="BZ6" s="141">
        <f>1/($AY$9)</f>
        <v>3.9146595433446759E-4</v>
      </c>
      <c r="CA6" s="141">
        <f>1/($AY$14)</f>
        <v>3.9146595433446759E-4</v>
      </c>
      <c r="CB6" s="141">
        <f>1/($AY$19)</f>
        <v>3.9146595433446759E-4</v>
      </c>
      <c r="CC6" s="141">
        <f>1/($AY$24)</f>
        <v>3.9146595433446759E-4</v>
      </c>
      <c r="CD6" s="142">
        <f>1/($AY$29)</f>
        <v>3.7770469969076651E-4</v>
      </c>
      <c r="CE6" s="12"/>
      <c r="CF6" s="805"/>
      <c r="CG6" s="422">
        <v>3</v>
      </c>
      <c r="CH6" s="827"/>
      <c r="CI6" s="827"/>
      <c r="CJ6" s="801"/>
      <c r="CK6" s="12"/>
      <c r="CL6" s="116"/>
      <c r="CM6" s="116"/>
      <c r="CN6" s="116"/>
      <c r="CO6" s="116"/>
      <c r="CP6" s="116"/>
      <c r="CQ6" s="116"/>
      <c r="CR6" s="116"/>
      <c r="CS6" s="116"/>
      <c r="CT6" s="12"/>
      <c r="CU6" s="12"/>
      <c r="CV6" s="12"/>
      <c r="CW6" s="12"/>
      <c r="CX6" s="12"/>
      <c r="CY6" s="9"/>
      <c r="CZ6" s="12"/>
      <c r="DA6" s="12"/>
      <c r="DB6" s="12"/>
      <c r="DC6" s="12"/>
      <c r="DD6" s="12"/>
      <c r="DE6" s="12"/>
      <c r="DF6" s="12"/>
    </row>
    <row r="7" spans="2:112" ht="16.5" thickBot="1" x14ac:dyDescent="0.3">
      <c r="B7" s="796"/>
      <c r="C7" s="355">
        <v>4</v>
      </c>
      <c r="D7" s="445">
        <v>416</v>
      </c>
      <c r="E7" s="455">
        <f>'Structural Information'!$AC$6</f>
        <v>3</v>
      </c>
      <c r="F7" s="369">
        <f>'Structural Information'!$AM$7</f>
        <v>2</v>
      </c>
      <c r="G7" s="451">
        <f>'Structural Information'!$AB$19/1000</f>
        <v>0.5</v>
      </c>
      <c r="H7" s="451">
        <f>'Structural Information'!$AB$24/1000</f>
        <v>0.25</v>
      </c>
      <c r="I7" s="456">
        <f>'Structural Information'!$AB$25/1000</f>
        <v>0.25</v>
      </c>
      <c r="J7" s="143">
        <f t="shared" si="17"/>
        <v>3.2552083333333332E-4</v>
      </c>
      <c r="K7" s="369">
        <f>F7-H7</f>
        <v>1.75</v>
      </c>
      <c r="L7" s="369">
        <f>E7-G7</f>
        <v>2.5</v>
      </c>
      <c r="M7" s="369">
        <f t="shared" si="0"/>
        <v>3.0516389039334255</v>
      </c>
      <c r="N7" s="372">
        <f>ATAN(L7/K7)</f>
        <v>0.96007036240568799</v>
      </c>
      <c r="P7" s="814" t="s">
        <v>171</v>
      </c>
      <c r="Q7" s="814"/>
      <c r="R7" s="814"/>
      <c r="S7" s="814"/>
      <c r="T7" s="12"/>
      <c r="U7" s="796"/>
      <c r="V7" s="355">
        <v>4</v>
      </c>
      <c r="W7" s="355">
        <v>416</v>
      </c>
      <c r="X7" s="385">
        <f>1/((((COS(N7))^4)/'Structural Information'!$AR$18)+(((SIN(N7))^4)/'Structural Information'!$AR$19)+(((SIN(N7))^2)*((COS(N7))^2)*((1/'Structural Information'!$AR$20)-(2*'Structural Information'!$AV$20/'Structural Information'!$AR$19))))</f>
        <v>1979.5941814167948</v>
      </c>
      <c r="Y7" s="369">
        <f>((X7*('Structural Information'!$AV$18/1000)*SIN(2*N7))/(4*'Structural Information'!$AR$21*J7*L7))^(1/4)</f>
        <v>1.2047928056896782</v>
      </c>
      <c r="Z7" s="369">
        <f t="shared" si="1"/>
        <v>3.6143784170690347</v>
      </c>
      <c r="AA7" s="120">
        <f t="shared" si="21"/>
        <v>0.70699999999999996</v>
      </c>
      <c r="AB7" s="120">
        <f t="shared" si="22"/>
        <v>0.01</v>
      </c>
      <c r="AC7" s="386">
        <f t="shared" si="23"/>
        <v>0.62744024595813885</v>
      </c>
      <c r="AD7" s="385">
        <f>((0.6*'Structural Information'!$AT$18)+(0.3*'Structural Information'!$AV$19))/(AC7/M7)</f>
        <v>1.604998794363627</v>
      </c>
      <c r="AE7" s="369">
        <f>(((1.2*SIN(N7)+0.45*COS(N7))*'Structural Information'!$AT$19)+(0.3*'Structural Information'!$AV$19))/(AC7/M7)</f>
        <v>2.6560298143692624</v>
      </c>
      <c r="AF7" s="369">
        <f>(1.12*'Structural Information'!$AT$20*COS(N7)*SIN(N7))/((AA7*(Z7^(-0.12)))+(AB7*(Z7^(0.88))))</f>
        <v>1.6686772635859319</v>
      </c>
      <c r="AG7" s="369">
        <f>(1.16*'Structural Information'!$AT$20*TAN(N7))/((AA7)+(AB7*Z7))</f>
        <v>4.5044157573949528</v>
      </c>
      <c r="AH7" s="386">
        <f t="shared" si="24"/>
        <v>1.604998794363627</v>
      </c>
      <c r="AI7" s="385">
        <f>AH7*AC7*'Structural Information'!$AV$18</f>
        <v>80.563267063842432</v>
      </c>
      <c r="AJ7" s="369">
        <f t="shared" si="2"/>
        <v>64.450613651073951</v>
      </c>
      <c r="AK7" s="386">
        <f t="shared" si="3"/>
        <v>8.0563267063842439</v>
      </c>
      <c r="AL7" s="12"/>
      <c r="AM7" s="796"/>
      <c r="AN7" s="355">
        <v>4</v>
      </c>
      <c r="AO7" s="445">
        <v>406</v>
      </c>
      <c r="AP7" s="455">
        <f>'Structural Information'!$AC$6</f>
        <v>3</v>
      </c>
      <c r="AQ7" s="385">
        <f t="shared" si="4"/>
        <v>64.450613651073951</v>
      </c>
      <c r="AR7" s="58">
        <f t="shared" si="5"/>
        <v>8.0000000000000004E-4</v>
      </c>
      <c r="AS7" s="369">
        <f t="shared" si="6"/>
        <v>22344.230024429471</v>
      </c>
      <c r="AT7" s="138">
        <f t="shared" si="7"/>
        <v>7348.1024912553303</v>
      </c>
      <c r="AU7" s="369">
        <f t="shared" si="8"/>
        <v>80.563267063842432</v>
      </c>
      <c r="AV7" s="58">
        <f t="shared" si="9"/>
        <v>2.2000000000000001E-3</v>
      </c>
      <c r="AW7" s="369">
        <f t="shared" si="10"/>
        <v>10156.468192922484</v>
      </c>
      <c r="AX7" s="99">
        <f t="shared" si="11"/>
        <v>3192.0328606327794</v>
      </c>
      <c r="AY7" s="171">
        <f t="shared" si="12"/>
        <v>1049.7289273221893</v>
      </c>
      <c r="AZ7" s="385">
        <f t="shared" si="13"/>
        <v>8.0563267063842439</v>
      </c>
      <c r="BA7" s="58">
        <f t="shared" si="14"/>
        <v>8.8999999999999999E-3</v>
      </c>
      <c r="BB7" s="369">
        <f t="shared" si="15"/>
        <v>-6290.4051172707887</v>
      </c>
      <c r="BC7" s="372">
        <f t="shared" si="16"/>
        <v>-2068.6567164179105</v>
      </c>
      <c r="BD7" s="12"/>
      <c r="BE7" s="796"/>
      <c r="BF7" s="445">
        <v>4</v>
      </c>
      <c r="BG7" s="445">
        <v>7416</v>
      </c>
      <c r="BH7" s="445" t="s">
        <v>23</v>
      </c>
      <c r="BI7" s="451">
        <f>'Structural Information'!$AC$6</f>
        <v>3</v>
      </c>
      <c r="BJ7" s="455">
        <f>('Structural Information'!$AF$25)*(200)/$BI7</f>
        <v>53616.514621265807</v>
      </c>
      <c r="BK7" s="466">
        <f t="shared" si="25"/>
        <v>433495.56258141535</v>
      </c>
      <c r="BL7" s="12"/>
      <c r="BM7" s="792">
        <v>2</v>
      </c>
      <c r="BN7" s="415" t="s">
        <v>378</v>
      </c>
      <c r="BO7" s="416">
        <f>'Structural Information'!$AM$9</f>
        <v>2</v>
      </c>
      <c r="BP7" s="472">
        <f t="shared" si="27"/>
        <v>1.5</v>
      </c>
      <c r="BQ7" s="472">
        <f t="shared" si="27"/>
        <v>1.5</v>
      </c>
      <c r="BR7" s="472">
        <f t="shared" si="27"/>
        <v>1.5</v>
      </c>
      <c r="BS7" s="368">
        <f t="shared" si="27"/>
        <v>1.5</v>
      </c>
      <c r="BT7" s="368">
        <f t="shared" si="27"/>
        <v>1.5</v>
      </c>
      <c r="BU7" s="371">
        <f t="shared" si="27"/>
        <v>1.375</v>
      </c>
      <c r="BV7" s="12"/>
      <c r="BW7" s="837"/>
      <c r="BX7" s="338" t="s">
        <v>251</v>
      </c>
      <c r="BY7" s="141">
        <f>1/($BC$4)</f>
        <v>-1.990493166963755E-4</v>
      </c>
      <c r="BZ7" s="141">
        <f>1/($BC$9)</f>
        <v>-1.990493166963755E-4</v>
      </c>
      <c r="CA7" s="141">
        <f>1/($BC$14)</f>
        <v>-1.990493166963755E-4</v>
      </c>
      <c r="CB7" s="141">
        <f>1/($BC$19)</f>
        <v>-1.990493166963755E-4</v>
      </c>
      <c r="CC7" s="141">
        <f>1/($BC$24)</f>
        <v>-1.990493166963755E-4</v>
      </c>
      <c r="CD7" s="142">
        <f>1/($BC$29)</f>
        <v>-1.8463403880070539E-4</v>
      </c>
      <c r="CE7" s="12"/>
      <c r="CF7" s="805"/>
      <c r="CG7" s="422">
        <v>4</v>
      </c>
      <c r="CH7" s="827"/>
      <c r="CI7" s="827"/>
      <c r="CJ7" s="801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9"/>
      <c r="CZ7" s="12"/>
      <c r="DA7" s="12"/>
      <c r="DB7" s="12"/>
      <c r="DC7" s="12"/>
      <c r="DD7" s="12"/>
      <c r="DE7" s="12"/>
      <c r="DF7" s="12"/>
    </row>
    <row r="8" spans="2:112" ht="16.5" customHeight="1" thickBot="1" x14ac:dyDescent="0.3">
      <c r="B8" s="818"/>
      <c r="C8" s="359">
        <v>5</v>
      </c>
      <c r="D8" s="446">
        <v>516</v>
      </c>
      <c r="E8" s="455">
        <f>'Structural Information'!$AC$6</f>
        <v>3</v>
      </c>
      <c r="F8" s="380">
        <f>'Structural Information'!$AM$6</f>
        <v>4.5</v>
      </c>
      <c r="G8" s="452">
        <f>'Structural Information'!$AB$19/1000</f>
        <v>0.5</v>
      </c>
      <c r="H8" s="452">
        <f>'Structural Information'!$AB$24/1000</f>
        <v>0.25</v>
      </c>
      <c r="I8" s="148">
        <f>'Structural Information'!$AB$25/1000</f>
        <v>0.25</v>
      </c>
      <c r="J8" s="149">
        <f t="shared" si="17"/>
        <v>3.2552083333333332E-4</v>
      </c>
      <c r="K8" s="380">
        <f>F8-H8</f>
        <v>4.25</v>
      </c>
      <c r="L8" s="380">
        <f>E8-G8</f>
        <v>2.5</v>
      </c>
      <c r="M8" s="380">
        <f t="shared" si="0"/>
        <v>4.9307707308290052</v>
      </c>
      <c r="N8" s="381">
        <f>ATAN(L8/K8)</f>
        <v>0.53172406725880561</v>
      </c>
      <c r="P8" s="815" t="s">
        <v>169</v>
      </c>
      <c r="Q8" s="815"/>
      <c r="R8" s="815"/>
      <c r="S8" s="309" t="s">
        <v>170</v>
      </c>
      <c r="T8" s="12"/>
      <c r="U8" s="818"/>
      <c r="V8" s="359">
        <v>5</v>
      </c>
      <c r="W8" s="359">
        <v>516</v>
      </c>
      <c r="X8" s="147">
        <f>1/((((COS(N8))^4)/'Structural Information'!$AR$18)+(((SIN(N8))^4)/'Structural Information'!$AR$19)+(((SIN(N8))^2)*((COS(N8))^2)*((1/'Structural Information'!$AR$20)-(2*'Structural Information'!$AV$20/'Structural Information'!$AR$19))))</f>
        <v>1375.8363758228218</v>
      </c>
      <c r="Y8" s="380">
        <f>((X8*('Structural Information'!$AV$18/1000)*SIN(2*N8))/(4*'Structural Information'!$AR$21*J8*L8))^(1/4)</f>
        <v>1.0803311717923612</v>
      </c>
      <c r="Z8" s="380">
        <f t="shared" si="1"/>
        <v>3.2409935153770837</v>
      </c>
      <c r="AA8" s="150">
        <f t="shared" si="21"/>
        <v>0.70699999999999996</v>
      </c>
      <c r="AB8" s="150">
        <f t="shared" si="22"/>
        <v>0.01</v>
      </c>
      <c r="AC8" s="148">
        <f t="shared" si="23"/>
        <v>1.1249207531710215</v>
      </c>
      <c r="AD8" s="147">
        <f>((0.6*'Structural Information'!$AT$18)+(0.3*'Structural Information'!$AV$19))/(AC8/M8)</f>
        <v>1.446461305462462</v>
      </c>
      <c r="AE8" s="380">
        <f>(((1.2*SIN(N8)+0.45*COS(N8))*'Structural Information'!$AT$19)+(0.3*'Structural Information'!$AV$19))/(AC8/M8)</f>
        <v>1.9214686847113289</v>
      </c>
      <c r="AF8" s="380">
        <f>(1.12*'Structural Information'!$AT$20*COS(N8)*SIN(N8))/((AA8*(Z8^(-0.12)))+(AB8*(Z8^(0.88))))</f>
        <v>1.5398017536539861</v>
      </c>
      <c r="AG8" s="380">
        <f>(1.16*'Structural Information'!$AT$20*TAN(N8))/((AA8)+(AB8*Z8))</f>
        <v>1.8641255353024468</v>
      </c>
      <c r="AH8" s="148">
        <f t="shared" si="24"/>
        <v>1.446461305462462</v>
      </c>
      <c r="AI8" s="147">
        <f>AH8*AC8*'Structural Information'!$AV$18</f>
        <v>130.17234729388574</v>
      </c>
      <c r="AJ8" s="380">
        <f t="shared" si="2"/>
        <v>104.1378778351086</v>
      </c>
      <c r="AK8" s="148">
        <f t="shared" si="3"/>
        <v>13.017234729388575</v>
      </c>
      <c r="AL8" s="12"/>
      <c r="AM8" s="818"/>
      <c r="AN8" s="359">
        <v>5</v>
      </c>
      <c r="AO8" s="446">
        <v>506</v>
      </c>
      <c r="AP8" s="455">
        <f>'Structural Information'!$AC$6</f>
        <v>3</v>
      </c>
      <c r="AQ8" s="147">
        <f t="shared" si="4"/>
        <v>104.1378778351086</v>
      </c>
      <c r="AR8" s="75">
        <f t="shared" si="5"/>
        <v>8.0000000000000004E-4</v>
      </c>
      <c r="AS8" s="380">
        <f t="shared" si="6"/>
        <v>24068.875529005698</v>
      </c>
      <c r="AT8" s="156">
        <f t="shared" si="7"/>
        <v>17881.503927718884</v>
      </c>
      <c r="AU8" s="380">
        <f t="shared" si="8"/>
        <v>130.17234729388574</v>
      </c>
      <c r="AV8" s="75">
        <f t="shared" si="9"/>
        <v>2.2000000000000001E-3</v>
      </c>
      <c r="AW8" s="380">
        <f t="shared" si="10"/>
        <v>10940.397967729861</v>
      </c>
      <c r="AX8" s="157">
        <f t="shared" si="11"/>
        <v>3438.410789857955</v>
      </c>
      <c r="AY8" s="329">
        <f t="shared" si="12"/>
        <v>2554.5005611026963</v>
      </c>
      <c r="AZ8" s="147">
        <f t="shared" si="13"/>
        <v>13.017234729388575</v>
      </c>
      <c r="BA8" s="75">
        <f t="shared" si="14"/>
        <v>8.8999999999999999E-3</v>
      </c>
      <c r="BB8" s="380">
        <f t="shared" si="15"/>
        <v>-6762.2475856014062</v>
      </c>
      <c r="BC8" s="381">
        <f t="shared" si="16"/>
        <v>-5023.880597014926</v>
      </c>
      <c r="BD8" s="12"/>
      <c r="BE8" s="796"/>
      <c r="BF8" s="445">
        <v>5</v>
      </c>
      <c r="BG8" s="445">
        <v>7516</v>
      </c>
      <c r="BH8" s="445" t="s">
        <v>23</v>
      </c>
      <c r="BI8" s="451">
        <f>'Structural Information'!$AC$6</f>
        <v>3</v>
      </c>
      <c r="BJ8" s="455">
        <f>('Structural Information'!$AF$25)*(200)/$BI8</f>
        <v>53616.514621265807</v>
      </c>
      <c r="BK8" s="466">
        <f t="shared" si="25"/>
        <v>433495.56258141535</v>
      </c>
      <c r="BL8" s="12"/>
      <c r="BM8" s="791"/>
      <c r="BN8" s="415" t="s">
        <v>379</v>
      </c>
      <c r="BO8" s="416">
        <f>'Structural Information'!$AM$9</f>
        <v>2</v>
      </c>
      <c r="BP8" s="474">
        <f t="shared" si="27"/>
        <v>1.5</v>
      </c>
      <c r="BQ8" s="474">
        <f t="shared" si="27"/>
        <v>1.5</v>
      </c>
      <c r="BR8" s="474">
        <f t="shared" si="27"/>
        <v>1.5</v>
      </c>
      <c r="BS8" s="380">
        <f t="shared" si="27"/>
        <v>1.5</v>
      </c>
      <c r="BT8" s="380">
        <f t="shared" si="27"/>
        <v>1.5</v>
      </c>
      <c r="BU8" s="381">
        <f t="shared" si="27"/>
        <v>1.375</v>
      </c>
      <c r="BV8" s="12"/>
      <c r="BW8" s="841"/>
      <c r="BX8" s="140" t="s">
        <v>254</v>
      </c>
      <c r="BY8" s="153">
        <f>(BP6*BP6)/$BK$5</f>
        <v>1.0252571947861007E-6</v>
      </c>
      <c r="BZ8" s="153">
        <f>(BQ6*BQ6)/$BK$11</f>
        <v>1.0252571947861007E-6</v>
      </c>
      <c r="CA8" s="153">
        <f>(BR6*BR6)/$BK$17</f>
        <v>1.0252571947861007E-6</v>
      </c>
      <c r="CB8" s="153">
        <f>(BS6*BS6)/$BK$23</f>
        <v>7.1198416304590332E-7</v>
      </c>
      <c r="CC8" s="153">
        <f>(BT6*BT6)/$BK$29</f>
        <v>7.1198416304590332E-7</v>
      </c>
      <c r="CD8" s="154">
        <f>(BU6*BU6)/$BK$35</f>
        <v>2.82038964587529E-7</v>
      </c>
      <c r="CE8" s="12"/>
      <c r="CF8" s="689"/>
      <c r="CG8" s="423">
        <v>5</v>
      </c>
      <c r="CH8" s="828"/>
      <c r="CI8" s="828"/>
      <c r="CJ8" s="802"/>
      <c r="CK8" s="12"/>
      <c r="CL8" s="730" t="s">
        <v>294</v>
      </c>
      <c r="CM8" s="731"/>
      <c r="CN8" s="731"/>
      <c r="CO8" s="731"/>
      <c r="CP8" s="732"/>
      <c r="CQ8" s="803" t="s">
        <v>295</v>
      </c>
      <c r="CR8" s="724"/>
      <c r="CS8" s="724"/>
      <c r="CT8" s="724"/>
      <c r="CU8" s="804"/>
      <c r="CV8" s="733" t="s">
        <v>296</v>
      </c>
      <c r="CW8" s="734"/>
      <c r="CX8" s="734"/>
      <c r="CY8" s="734"/>
      <c r="CZ8" s="735"/>
      <c r="DB8" s="12"/>
      <c r="DC8" s="12"/>
      <c r="DD8" s="12"/>
      <c r="DE8" s="12"/>
      <c r="DF8" s="12"/>
    </row>
    <row r="9" spans="2:112" x14ac:dyDescent="0.25">
      <c r="B9" s="795">
        <v>5</v>
      </c>
      <c r="C9" s="353">
        <v>1</v>
      </c>
      <c r="D9" s="445">
        <v>115</v>
      </c>
      <c r="E9" s="133">
        <f>'Structural Information'!$AC$7</f>
        <v>3</v>
      </c>
      <c r="F9" s="368">
        <f>'Structural Information'!$AM$10</f>
        <v>4.5</v>
      </c>
      <c r="G9" s="450">
        <f>'Structural Information'!$AB$19/1000</f>
        <v>0.5</v>
      </c>
      <c r="H9" s="450">
        <f>'Structural Information'!$AB$24/1000</f>
        <v>0.25</v>
      </c>
      <c r="I9" s="134">
        <f>'Structural Information'!$AB$25/1000</f>
        <v>0.25</v>
      </c>
      <c r="J9" s="135">
        <f t="shared" si="17"/>
        <v>3.2552083333333332E-4</v>
      </c>
      <c r="K9" s="368">
        <f t="shared" ref="K9:K18" si="28">F9-H9</f>
        <v>4.25</v>
      </c>
      <c r="L9" s="368">
        <f t="shared" ref="L9:L18" si="29">E9-G9</f>
        <v>2.5</v>
      </c>
      <c r="M9" s="368">
        <f t="shared" si="0"/>
        <v>4.9307707308290052</v>
      </c>
      <c r="N9" s="371">
        <f t="shared" ref="N9:N18" si="30">ATAN(L9/K9)</f>
        <v>0.53172406725880561</v>
      </c>
      <c r="P9" s="812" t="s">
        <v>165</v>
      </c>
      <c r="Q9" s="812"/>
      <c r="R9" s="812"/>
      <c r="S9" s="155" t="s">
        <v>156</v>
      </c>
      <c r="T9" s="12"/>
      <c r="U9" s="795">
        <v>5</v>
      </c>
      <c r="V9" s="353">
        <v>1</v>
      </c>
      <c r="W9" s="353">
        <v>115</v>
      </c>
      <c r="X9" s="133">
        <f>1/((((COS(N9))^4)/'Structural Information'!$AR$18)+(((SIN(N9))^4)/'Structural Information'!$AR$19)+(((SIN(N9))^2)*((COS(N9))^2)*((1/'Structural Information'!$AR$20)-(2*'Structural Information'!$AV$20/'Structural Information'!$AR$19))))</f>
        <v>1375.8363758228218</v>
      </c>
      <c r="Y9" s="368">
        <f>((X9*('Structural Information'!$AV$18/1000)*SIN(2*N9))/(4*'Structural Information'!$AR$21*J9*L9))^(1/4)</f>
        <v>1.0803311717923612</v>
      </c>
      <c r="Z9" s="368">
        <f t="shared" si="1"/>
        <v>3.2409935153770837</v>
      </c>
      <c r="AA9" s="123">
        <f t="shared" si="21"/>
        <v>0.70699999999999996</v>
      </c>
      <c r="AB9" s="123">
        <f t="shared" si="22"/>
        <v>0.01</v>
      </c>
      <c r="AC9" s="134">
        <f t="shared" si="23"/>
        <v>1.1249207531710215</v>
      </c>
      <c r="AD9" s="133">
        <f>((0.6*'Structural Information'!$AT$18)+(0.3*'Structural Information'!$AV$19))/(AC9/M9)</f>
        <v>1.446461305462462</v>
      </c>
      <c r="AE9" s="368">
        <f>(((1.2*SIN(N9)+0.45*COS(N9))*'Structural Information'!$AT$19)+(0.3*'Structural Information'!$AV$19))/(AC9/M9)</f>
        <v>1.9214686847113289</v>
      </c>
      <c r="AF9" s="368">
        <f>(1.12*'Structural Information'!$AT$20*COS(N9)*SIN(N9))/((AA9*(Z9^(-0.12)))+(AB9*(Z9^(0.88))))</f>
        <v>1.5398017536539861</v>
      </c>
      <c r="AG9" s="368">
        <f>(1.16*'Structural Information'!$AT$20*TAN(N9))/((AA9)+(AB9*Z9))</f>
        <v>1.8641255353024468</v>
      </c>
      <c r="AH9" s="134">
        <f t="shared" si="24"/>
        <v>1.446461305462462</v>
      </c>
      <c r="AI9" s="133">
        <f>AH9*AC9*'Structural Information'!$AV$18</f>
        <v>130.17234729388574</v>
      </c>
      <c r="AJ9" s="368">
        <f t="shared" si="2"/>
        <v>104.1378778351086</v>
      </c>
      <c r="AK9" s="134">
        <f t="shared" si="3"/>
        <v>13.017234729388575</v>
      </c>
      <c r="AL9" s="12"/>
      <c r="AM9" s="795">
        <v>5</v>
      </c>
      <c r="AN9" s="353">
        <v>1</v>
      </c>
      <c r="AO9" s="445">
        <v>105</v>
      </c>
      <c r="AP9" s="133">
        <f>'Structural Information'!$AC$7</f>
        <v>3</v>
      </c>
      <c r="AQ9" s="133">
        <f t="shared" si="4"/>
        <v>104.1378778351086</v>
      </c>
      <c r="AR9" s="50">
        <f t="shared" si="5"/>
        <v>8.0000000000000004E-4</v>
      </c>
      <c r="AS9" s="368">
        <f t="shared" si="6"/>
        <v>24068.875529005698</v>
      </c>
      <c r="AT9" s="152">
        <f t="shared" si="7"/>
        <v>17881.503927718884</v>
      </c>
      <c r="AU9" s="368">
        <f t="shared" si="8"/>
        <v>130.17234729388574</v>
      </c>
      <c r="AV9" s="50">
        <f t="shared" si="9"/>
        <v>2.2000000000000001E-3</v>
      </c>
      <c r="AW9" s="368">
        <f t="shared" si="10"/>
        <v>10940.397967729861</v>
      </c>
      <c r="AX9" s="94">
        <f t="shared" si="11"/>
        <v>3438.410789857955</v>
      </c>
      <c r="AY9" s="328">
        <f t="shared" si="12"/>
        <v>2554.5005611026963</v>
      </c>
      <c r="AZ9" s="133">
        <f t="shared" si="13"/>
        <v>13.017234729388575</v>
      </c>
      <c r="BA9" s="50">
        <f t="shared" si="14"/>
        <v>8.8999999999999999E-3</v>
      </c>
      <c r="BB9" s="368">
        <f t="shared" si="15"/>
        <v>-6762.2475856014062</v>
      </c>
      <c r="BC9" s="371">
        <f t="shared" si="16"/>
        <v>-5023.880597014926</v>
      </c>
      <c r="BD9" s="12"/>
      <c r="BE9" s="818"/>
      <c r="BF9" s="446">
        <v>6</v>
      </c>
      <c r="BG9" s="446">
        <v>7616</v>
      </c>
      <c r="BH9" s="446" t="s">
        <v>23</v>
      </c>
      <c r="BI9" s="452">
        <f>'Structural Information'!$AC$6</f>
        <v>3</v>
      </c>
      <c r="BJ9" s="147">
        <f>('Structural Information'!$AF$25)*(200)/$BI9</f>
        <v>53616.514621265807</v>
      </c>
      <c r="BK9" s="467">
        <f t="shared" si="25"/>
        <v>433495.56258141535</v>
      </c>
      <c r="BL9" s="12"/>
      <c r="BM9" s="798">
        <v>3</v>
      </c>
      <c r="BN9" s="145" t="s">
        <v>380</v>
      </c>
      <c r="BO9" s="146">
        <f>'Structural Information'!$AM$8</f>
        <v>4.5</v>
      </c>
      <c r="BP9" s="473">
        <f t="shared" si="27"/>
        <v>0.66666666666666663</v>
      </c>
      <c r="BQ9" s="473">
        <f t="shared" si="27"/>
        <v>0.66666666666666663</v>
      </c>
      <c r="BR9" s="473">
        <f t="shared" si="27"/>
        <v>0.66666666666666663</v>
      </c>
      <c r="BS9" s="369">
        <f t="shared" si="27"/>
        <v>0.66666666666666663</v>
      </c>
      <c r="BT9" s="369">
        <f t="shared" si="27"/>
        <v>0.66666666666666663</v>
      </c>
      <c r="BU9" s="372">
        <f t="shared" si="27"/>
        <v>0.61111111111111116</v>
      </c>
      <c r="BV9" s="12"/>
      <c r="BW9" s="837">
        <v>2</v>
      </c>
      <c r="BX9" s="339" t="s">
        <v>255</v>
      </c>
      <c r="BY9" s="141">
        <f>(BP7*BP7)/$BK$5</f>
        <v>5.190364548604635E-6</v>
      </c>
      <c r="BZ9" s="141">
        <f>(BQ7*BQ7)/$BK$11</f>
        <v>5.190364548604635E-6</v>
      </c>
      <c r="CA9" s="141">
        <f>(BR7*BR7)/$BK$17</f>
        <v>5.190364548604635E-6</v>
      </c>
      <c r="CB9" s="141">
        <f>(BS7*BS7)/$BK$23</f>
        <v>3.6044198254198856E-6</v>
      </c>
      <c r="CC9" s="141">
        <f>(BT7*BT7)/$BK$29</f>
        <v>3.6044198254198856E-6</v>
      </c>
      <c r="CD9" s="142">
        <f>(BU7*BU7)/$BK$35</f>
        <v>1.4278222582243652E-6</v>
      </c>
      <c r="CE9" s="12"/>
      <c r="CF9" s="825">
        <v>5</v>
      </c>
      <c r="CG9" s="421">
        <v>1</v>
      </c>
      <c r="CH9" s="826">
        <f>1/(BZ5+BZ4+CA4+CB4+CC4+CD4+CA8+CB8+CC8+CD8)+1/(BZ10+BZ9+CA9+CB9+CC9+CD9+CA13+CB13+CC13+CD13)+1/(BZ15+BZ14+CA14+CB14+CC14+CD14+CA18+CB18+CC18+CD18)+1/(BZ20+BZ19+CA19+CB19+CC19+CD19+CA23+CB23+CC23+CD23)+1/(BZ25+BZ24+CA24+CB24+CC24+CD24+CA28+CB28+CC28+CD28)</f>
        <v>59455.010118418853</v>
      </c>
      <c r="CI9" s="826">
        <f>1/(BZ6+BZ4+CA4+CB4+CC4+CD4+CA8+CB8+CC8+CD8)+1/(BZ11+BZ9+CA9+CB9+CC9+CD9+CA13+CB13+CC13+CD13)+1/(BZ16+BZ14+CA14+CB14+CC14+CD14+CA18+CB18+CC18+CD18)+1/(BZ21+BZ19+CA19+CB19+CC19+CD19+CA23+CB23+CC23+CD23)+1/(BZ26+BZ24+CA24+CB24+CC24+CD24+CA28+CB28+CC28+CD28)</f>
        <v>9556.7991446629276</v>
      </c>
      <c r="CJ9" s="800">
        <f>1/(BZ7+BZ4+CA4+CB4+CC4+CD4+CA8+CB8+CC8+CD8)+1/(BZ12+BZ9+CA9+CB9+CC9+CD9+CA13+CB13+CC13+CD13)+1/(BZ17+BZ14+CA14+CB14+CC14+CD14+CA18+CB18+CC18+CD18)+1/(BZ22+BZ19+CA19+CB19+CC19+CD19+CA23+CB23+CC23+CD23)+1/(BZ27+BZ24+CA24+CB24+CC24+CD24+CA28+CB28+CC28+CD28)</f>
        <v>-20066.731789528709</v>
      </c>
      <c r="CK9" s="12"/>
      <c r="CL9" s="699" t="s">
        <v>197</v>
      </c>
      <c r="CM9" s="701" t="s">
        <v>193</v>
      </c>
      <c r="CN9" s="703" t="s">
        <v>194</v>
      </c>
      <c r="CO9" s="703" t="s">
        <v>195</v>
      </c>
      <c r="CP9" s="728" t="s">
        <v>196</v>
      </c>
      <c r="CQ9" s="707" t="s">
        <v>227</v>
      </c>
      <c r="CR9" s="707" t="s">
        <v>193</v>
      </c>
      <c r="CS9" s="709" t="s">
        <v>194</v>
      </c>
      <c r="CT9" s="709" t="s">
        <v>195</v>
      </c>
      <c r="CU9" s="793" t="s">
        <v>196</v>
      </c>
      <c r="CV9" s="711" t="s">
        <v>300</v>
      </c>
      <c r="CW9" s="713" t="s">
        <v>193</v>
      </c>
      <c r="CX9" s="715" t="s">
        <v>194</v>
      </c>
      <c r="CY9" s="715" t="s">
        <v>195</v>
      </c>
      <c r="CZ9" s="736" t="s">
        <v>196</v>
      </c>
      <c r="DB9" s="12"/>
      <c r="DC9" s="12"/>
      <c r="DD9" s="12"/>
      <c r="DE9" s="12"/>
      <c r="DF9" s="12"/>
    </row>
    <row r="10" spans="2:112" x14ac:dyDescent="0.25">
      <c r="B10" s="796"/>
      <c r="C10" s="355">
        <v>2</v>
      </c>
      <c r="D10" s="445">
        <v>215</v>
      </c>
      <c r="E10" s="385">
        <f>'Structural Information'!$AC$7</f>
        <v>3</v>
      </c>
      <c r="F10" s="369">
        <f>'Structural Information'!$AM$9</f>
        <v>2</v>
      </c>
      <c r="G10" s="451">
        <f>'Structural Information'!$AB$19/1000</f>
        <v>0.5</v>
      </c>
      <c r="H10" s="451">
        <f>'Structural Information'!$AB$24/1000</f>
        <v>0.25</v>
      </c>
      <c r="I10" s="456">
        <f>'Structural Information'!$AB$25/1000</f>
        <v>0.25</v>
      </c>
      <c r="J10" s="143">
        <f t="shared" si="17"/>
        <v>3.2552083333333332E-4</v>
      </c>
      <c r="K10" s="369">
        <f t="shared" si="28"/>
        <v>1.75</v>
      </c>
      <c r="L10" s="369">
        <f t="shared" si="29"/>
        <v>2.5</v>
      </c>
      <c r="M10" s="369">
        <f t="shared" si="0"/>
        <v>3.0516389039334255</v>
      </c>
      <c r="N10" s="372">
        <f t="shared" si="30"/>
        <v>0.96007036240568799</v>
      </c>
      <c r="P10" s="812" t="s">
        <v>167</v>
      </c>
      <c r="Q10" s="812"/>
      <c r="R10" s="812"/>
      <c r="S10" s="155" t="s">
        <v>157</v>
      </c>
      <c r="T10" s="12"/>
      <c r="U10" s="796"/>
      <c r="V10" s="355">
        <v>2</v>
      </c>
      <c r="W10" s="355">
        <v>215</v>
      </c>
      <c r="X10" s="385">
        <f>1/((((COS(N10))^4)/'Structural Information'!$AR$18)+(((SIN(N10))^4)/'Structural Information'!$AR$19)+(((SIN(N10))^2)*((COS(N10))^2)*((1/'Structural Information'!$AR$20)-(2*'Structural Information'!$AV$20/'Structural Information'!$AR$19))))</f>
        <v>1979.5941814167948</v>
      </c>
      <c r="Y10" s="369">
        <f>((X10*('Structural Information'!$AV$18/1000)*SIN(2*N10))/(4*'Structural Information'!$AR$21*J10*L10))^(1/4)</f>
        <v>1.2047928056896782</v>
      </c>
      <c r="Z10" s="369">
        <f t="shared" si="1"/>
        <v>3.6143784170690347</v>
      </c>
      <c r="AA10" s="120">
        <f t="shared" si="21"/>
        <v>0.70699999999999996</v>
      </c>
      <c r="AB10" s="120">
        <f t="shared" si="22"/>
        <v>0.01</v>
      </c>
      <c r="AC10" s="386">
        <f t="shared" si="23"/>
        <v>0.62744024595813885</v>
      </c>
      <c r="AD10" s="385">
        <f>((0.6*'Structural Information'!$AT$18)+(0.3*'Structural Information'!$AV$19))/(AC10/M10)</f>
        <v>1.604998794363627</v>
      </c>
      <c r="AE10" s="369">
        <f>(((1.2*SIN(N10)+0.45*COS(N10))*'Structural Information'!$AT$19)+(0.3*'Structural Information'!$AV$19))/(AC10/M10)</f>
        <v>2.6560298143692624</v>
      </c>
      <c r="AF10" s="369">
        <f>(1.12*'Structural Information'!$AT$20*COS(N10)*SIN(N10))/((AA10*(Z10^(-0.12)))+(AB10*(Z10^(0.88))))</f>
        <v>1.6686772635859319</v>
      </c>
      <c r="AG10" s="369">
        <f>(1.16*'Structural Information'!$AT$20*TAN(N10))/((AA10)+(AB10*Z10))</f>
        <v>4.5044157573949528</v>
      </c>
      <c r="AH10" s="386">
        <f t="shared" si="24"/>
        <v>1.604998794363627</v>
      </c>
      <c r="AI10" s="385">
        <f>AH10*AC10*'Structural Information'!$AV$18</f>
        <v>80.563267063842432</v>
      </c>
      <c r="AJ10" s="369">
        <f t="shared" si="2"/>
        <v>64.450613651073951</v>
      </c>
      <c r="AK10" s="386">
        <f t="shared" si="3"/>
        <v>8.0563267063842439</v>
      </c>
      <c r="AL10" s="12"/>
      <c r="AM10" s="796"/>
      <c r="AN10" s="355">
        <v>2</v>
      </c>
      <c r="AO10" s="445">
        <v>205</v>
      </c>
      <c r="AP10" s="455">
        <f>'Structural Information'!$AC$7</f>
        <v>3</v>
      </c>
      <c r="AQ10" s="385">
        <f t="shared" si="4"/>
        <v>64.450613651073951</v>
      </c>
      <c r="AR10" s="58">
        <f t="shared" si="5"/>
        <v>8.0000000000000004E-4</v>
      </c>
      <c r="AS10" s="369">
        <f t="shared" si="6"/>
        <v>22344.230024429471</v>
      </c>
      <c r="AT10" s="138">
        <f t="shared" si="7"/>
        <v>7348.1024912553303</v>
      </c>
      <c r="AU10" s="369">
        <f t="shared" si="8"/>
        <v>80.563267063842432</v>
      </c>
      <c r="AV10" s="58">
        <f t="shared" si="9"/>
        <v>2.2000000000000001E-3</v>
      </c>
      <c r="AW10" s="369">
        <f t="shared" si="10"/>
        <v>10156.468192922484</v>
      </c>
      <c r="AX10" s="99">
        <f t="shared" si="11"/>
        <v>3192.0328606327794</v>
      </c>
      <c r="AY10" s="171">
        <f t="shared" si="12"/>
        <v>1049.7289273221893</v>
      </c>
      <c r="AZ10" s="385">
        <f t="shared" si="13"/>
        <v>8.0563267063842439</v>
      </c>
      <c r="BA10" s="58">
        <f t="shared" si="14"/>
        <v>8.8999999999999999E-3</v>
      </c>
      <c r="BB10" s="369">
        <f t="shared" si="15"/>
        <v>-6290.4051172707887</v>
      </c>
      <c r="BC10" s="372">
        <f t="shared" si="16"/>
        <v>-2068.6567164179105</v>
      </c>
      <c r="BD10" s="12"/>
      <c r="BE10" s="795">
        <v>5</v>
      </c>
      <c r="BF10" s="444">
        <v>1</v>
      </c>
      <c r="BG10" s="444">
        <v>7115</v>
      </c>
      <c r="BH10" s="444" t="s">
        <v>23</v>
      </c>
      <c r="BI10" s="450">
        <f>'Structural Information'!$AC$7</f>
        <v>3</v>
      </c>
      <c r="BJ10" s="133">
        <f>('Structural Information'!$AF$25)*(200)/$BI10</f>
        <v>53616.514621265807</v>
      </c>
      <c r="BK10" s="468">
        <f t="shared" ref="BK10:BK15" si="31">Hcol1*Wcol1*(4700*SQRT(Fck))/(hstr5*1000)</f>
        <v>433495.56258141535</v>
      </c>
      <c r="BL10" s="12"/>
      <c r="BM10" s="798"/>
      <c r="BN10" s="363" t="s">
        <v>412</v>
      </c>
      <c r="BO10" s="333">
        <f>'Structural Information'!$AM$8</f>
        <v>4.5</v>
      </c>
      <c r="BP10" s="473">
        <f t="shared" si="27"/>
        <v>0.66666666666666663</v>
      </c>
      <c r="BQ10" s="473">
        <f t="shared" si="27"/>
        <v>0.66666666666666663</v>
      </c>
      <c r="BR10" s="473">
        <f t="shared" si="27"/>
        <v>0.66666666666666663</v>
      </c>
      <c r="BS10" s="369">
        <f t="shared" si="27"/>
        <v>0.66666666666666663</v>
      </c>
      <c r="BT10" s="369">
        <f t="shared" si="27"/>
        <v>0.66666666666666663</v>
      </c>
      <c r="BU10" s="372">
        <f t="shared" si="27"/>
        <v>0.61111111111111116</v>
      </c>
      <c r="BV10" s="12"/>
      <c r="BW10" s="837"/>
      <c r="BX10" s="336" t="s">
        <v>252</v>
      </c>
      <c r="BY10" s="141">
        <f>1/($AT$5)</f>
        <v>1.3608955525457874E-4</v>
      </c>
      <c r="BZ10" s="141">
        <f>1/($AT$10)</f>
        <v>1.3608955525457874E-4</v>
      </c>
      <c r="CA10" s="141">
        <f>1/($AT$15)</f>
        <v>1.3608955525457874E-4</v>
      </c>
      <c r="CB10" s="141">
        <f>1/($AT$20)</f>
        <v>1.4287064467264919E-4</v>
      </c>
      <c r="CC10" s="141">
        <f>1/($AT$25)</f>
        <v>1.4287064467264919E-4</v>
      </c>
      <c r="CD10" s="142">
        <f>1/($AT$30)</f>
        <v>1.5480050297019224E-4</v>
      </c>
      <c r="CE10" s="12"/>
      <c r="CF10" s="805"/>
      <c r="CG10" s="422">
        <v>2</v>
      </c>
      <c r="CH10" s="827"/>
      <c r="CI10" s="827"/>
      <c r="CJ10" s="801"/>
      <c r="CK10" s="12"/>
      <c r="CL10" s="700"/>
      <c r="CM10" s="702"/>
      <c r="CN10" s="704"/>
      <c r="CO10" s="704"/>
      <c r="CP10" s="729"/>
      <c r="CQ10" s="708"/>
      <c r="CR10" s="708"/>
      <c r="CS10" s="710"/>
      <c r="CT10" s="710"/>
      <c r="CU10" s="794"/>
      <c r="CV10" s="712"/>
      <c r="CW10" s="714"/>
      <c r="CX10" s="716"/>
      <c r="CY10" s="716"/>
      <c r="CZ10" s="737"/>
      <c r="DB10" s="12"/>
      <c r="DC10" s="12"/>
      <c r="DD10" s="12"/>
      <c r="DE10" s="12"/>
      <c r="DF10" s="12"/>
    </row>
    <row r="11" spans="2:112" ht="15" customHeight="1" x14ac:dyDescent="0.25">
      <c r="B11" s="796"/>
      <c r="C11" s="355">
        <v>3</v>
      </c>
      <c r="D11" s="445">
        <v>315</v>
      </c>
      <c r="E11" s="455">
        <f>'Structural Information'!$AC$7</f>
        <v>3</v>
      </c>
      <c r="F11" s="369">
        <f>'Structural Information'!$AM$8</f>
        <v>4.5</v>
      </c>
      <c r="G11" s="451">
        <f>'Structural Information'!$AB$19/1000</f>
        <v>0.5</v>
      </c>
      <c r="H11" s="451">
        <f>'Structural Information'!$AB$24/1000</f>
        <v>0.25</v>
      </c>
      <c r="I11" s="456">
        <f>'Structural Information'!$AB$25/1000</f>
        <v>0.25</v>
      </c>
      <c r="J11" s="143">
        <f t="shared" si="17"/>
        <v>3.2552083333333332E-4</v>
      </c>
      <c r="K11" s="369">
        <f t="shared" si="28"/>
        <v>4.25</v>
      </c>
      <c r="L11" s="369">
        <f t="shared" si="29"/>
        <v>2.5</v>
      </c>
      <c r="M11" s="369">
        <f t="shared" si="0"/>
        <v>4.9307707308290052</v>
      </c>
      <c r="N11" s="372">
        <f t="shared" si="30"/>
        <v>0.53172406725880561</v>
      </c>
      <c r="P11" s="812" t="s">
        <v>166</v>
      </c>
      <c r="Q11" s="812"/>
      <c r="R11" s="812"/>
      <c r="S11" s="155" t="s">
        <v>158</v>
      </c>
      <c r="T11" s="12"/>
      <c r="U11" s="796"/>
      <c r="V11" s="355">
        <v>3</v>
      </c>
      <c r="W11" s="355">
        <v>315</v>
      </c>
      <c r="X11" s="385">
        <f>1/((((COS(N11))^4)/'Structural Information'!$AR$18)+(((SIN(N11))^4)/'Structural Information'!$AR$19)+(((SIN(N11))^2)*((COS(N11))^2)*((1/'Structural Information'!$AR$20)-(2*'Structural Information'!$AV$20/'Structural Information'!$AR$19))))</f>
        <v>1375.8363758228218</v>
      </c>
      <c r="Y11" s="369">
        <f>((X11*('Structural Information'!$AV$18/1000)*SIN(2*N11))/(4*'Structural Information'!$AR$21*J11*L11))^(1/4)</f>
        <v>1.0803311717923612</v>
      </c>
      <c r="Z11" s="369">
        <f t="shared" si="1"/>
        <v>3.2409935153770837</v>
      </c>
      <c r="AA11" s="120">
        <f t="shared" si="21"/>
        <v>0.70699999999999996</v>
      </c>
      <c r="AB11" s="120">
        <f t="shared" si="22"/>
        <v>0.01</v>
      </c>
      <c r="AC11" s="386">
        <f t="shared" si="23"/>
        <v>1.1249207531710215</v>
      </c>
      <c r="AD11" s="385">
        <f>((0.6*'Structural Information'!$AT$18)+(0.3*'Structural Information'!$AV$19))/(AC11/M11)</f>
        <v>1.446461305462462</v>
      </c>
      <c r="AE11" s="369">
        <f>(((1.2*SIN(N11)+0.45*COS(N11))*'Structural Information'!$AT$19)+(0.3*'Structural Information'!$AV$19))/(AC11/M11)</f>
        <v>1.9214686847113289</v>
      </c>
      <c r="AF11" s="369">
        <f>(1.12*'Structural Information'!$AT$20*COS(N11)*SIN(N11))/((AA11*(Z11^(-0.12)))+(AB11*(Z11^(0.88))))</f>
        <v>1.5398017536539861</v>
      </c>
      <c r="AG11" s="369">
        <f>(1.16*'Structural Information'!$AT$20*TAN(N11))/((AA11)+(AB11*Z11))</f>
        <v>1.8641255353024468</v>
      </c>
      <c r="AH11" s="386">
        <f t="shared" si="24"/>
        <v>1.446461305462462</v>
      </c>
      <c r="AI11" s="385">
        <f>AH11*AC11*'Structural Information'!$AV$18</f>
        <v>130.17234729388574</v>
      </c>
      <c r="AJ11" s="369">
        <f t="shared" si="2"/>
        <v>104.1378778351086</v>
      </c>
      <c r="AK11" s="386">
        <f t="shared" si="3"/>
        <v>13.017234729388575</v>
      </c>
      <c r="AL11" s="12"/>
      <c r="AM11" s="796"/>
      <c r="AN11" s="355">
        <v>3</v>
      </c>
      <c r="AO11" s="445">
        <v>305</v>
      </c>
      <c r="AP11" s="455">
        <f>'Structural Information'!$AC$7</f>
        <v>3</v>
      </c>
      <c r="AQ11" s="385">
        <f t="shared" si="4"/>
        <v>104.1378778351086</v>
      </c>
      <c r="AR11" s="58">
        <f t="shared" si="5"/>
        <v>8.0000000000000004E-4</v>
      </c>
      <c r="AS11" s="369">
        <f t="shared" si="6"/>
        <v>24068.875529005698</v>
      </c>
      <c r="AT11" s="138">
        <f t="shared" si="7"/>
        <v>17881.503927718884</v>
      </c>
      <c r="AU11" s="369">
        <f t="shared" si="8"/>
        <v>130.17234729388574</v>
      </c>
      <c r="AV11" s="58">
        <f t="shared" si="9"/>
        <v>2.2000000000000001E-3</v>
      </c>
      <c r="AW11" s="369">
        <f t="shared" si="10"/>
        <v>10940.397967729861</v>
      </c>
      <c r="AX11" s="99">
        <f t="shared" si="11"/>
        <v>3438.410789857955</v>
      </c>
      <c r="AY11" s="171">
        <f t="shared" si="12"/>
        <v>2554.5005611026963</v>
      </c>
      <c r="AZ11" s="385">
        <f t="shared" si="13"/>
        <v>13.017234729388575</v>
      </c>
      <c r="BA11" s="58">
        <f t="shared" si="14"/>
        <v>8.8999999999999999E-3</v>
      </c>
      <c r="BB11" s="369">
        <f t="shared" si="15"/>
        <v>-6762.2475856014062</v>
      </c>
      <c r="BC11" s="372">
        <f t="shared" si="16"/>
        <v>-5023.880597014926</v>
      </c>
      <c r="BD11" s="12"/>
      <c r="BE11" s="796"/>
      <c r="BF11" s="445">
        <v>2</v>
      </c>
      <c r="BG11" s="445">
        <v>7215</v>
      </c>
      <c r="BH11" s="445" t="s">
        <v>23</v>
      </c>
      <c r="BI11" s="451">
        <f>'Structural Information'!$AC$7</f>
        <v>3</v>
      </c>
      <c r="BJ11" s="455">
        <f>('Structural Information'!$AF$25)*(200)/$BI11</f>
        <v>53616.514621265807</v>
      </c>
      <c r="BK11" s="466">
        <f t="shared" si="31"/>
        <v>433495.56258141535</v>
      </c>
      <c r="BL11" s="12"/>
      <c r="BM11" s="792">
        <v>4</v>
      </c>
      <c r="BN11" s="415" t="s">
        <v>413</v>
      </c>
      <c r="BO11" s="416">
        <f>'Structural Information'!$AM$7</f>
        <v>2</v>
      </c>
      <c r="BP11" s="472">
        <f t="shared" si="27"/>
        <v>1.5</v>
      </c>
      <c r="BQ11" s="472">
        <f t="shared" si="27"/>
        <v>1.5</v>
      </c>
      <c r="BR11" s="472">
        <f t="shared" si="27"/>
        <v>1.5</v>
      </c>
      <c r="BS11" s="368">
        <f t="shared" si="27"/>
        <v>1.5</v>
      </c>
      <c r="BT11" s="368">
        <f t="shared" si="27"/>
        <v>1.5</v>
      </c>
      <c r="BU11" s="371">
        <f t="shared" si="27"/>
        <v>1.375</v>
      </c>
      <c r="BV11" s="12"/>
      <c r="BW11" s="837"/>
      <c r="BX11" s="337" t="s">
        <v>252</v>
      </c>
      <c r="BY11" s="141">
        <f>1/($AY$5)</f>
        <v>9.5262688678205191E-4</v>
      </c>
      <c r="BZ11" s="141">
        <f>1/($AY$10)</f>
        <v>9.5262688678205191E-4</v>
      </c>
      <c r="CA11" s="141">
        <f>1/($AY$15)</f>
        <v>9.5262688678205191E-4</v>
      </c>
      <c r="CB11" s="141">
        <f>1/($AY$20)</f>
        <v>1.0000945127085444E-3</v>
      </c>
      <c r="CC11" s="141">
        <f>1/($AY$25)</f>
        <v>1.0000945127085444E-3</v>
      </c>
      <c r="CD11" s="142">
        <f>1/($AY$30)</f>
        <v>1.0836035207913461E-3</v>
      </c>
      <c r="CE11" s="12"/>
      <c r="CF11" s="805"/>
      <c r="CG11" s="422">
        <v>3</v>
      </c>
      <c r="CH11" s="827"/>
      <c r="CI11" s="827"/>
      <c r="CJ11" s="801"/>
      <c r="CK11" s="12"/>
      <c r="CL11" s="77" t="s">
        <v>454</v>
      </c>
      <c r="CM11" s="509">
        <f>AQ4*COS($N4)+AQ5*COS($N5)+AQ6*COS($N6)+AQ7*COS($N7)+AQ8*COS($N8)</f>
        <v>343.20000000000005</v>
      </c>
      <c r="CN11" s="509">
        <f t="shared" ref="CN11:CN13" si="32">AU16*COS($N16)+AU17*COS($N17)+AU18*COS($N18)+AU19*COS($N19)+AU20*COS($N20)</f>
        <v>427.68</v>
      </c>
      <c r="CO11" s="509">
        <f t="shared" ref="CO11:CO13" si="33">AZ16*COS($N16)+AZ17*COS($N17)+AZ18*COS($N18)+AZ19*COS($N19)+AZ20*COS($N20)</f>
        <v>42.768000000000001</v>
      </c>
      <c r="CP11" s="186">
        <f t="shared" ref="CP11:CP13" si="34">AZ16*COS($N16)+AZ17*COS($N17)+AZ18*COS($N18)+AZ19*COS($N19)+AZ20*COS($N20)</f>
        <v>42.768000000000001</v>
      </c>
      <c r="CQ11" s="557" t="s">
        <v>457</v>
      </c>
      <c r="CR11" s="99">
        <f>CH4</f>
        <v>57268.720145541869</v>
      </c>
      <c r="CS11" s="99">
        <f>CI4</f>
        <v>9497.1143538729921</v>
      </c>
      <c r="CT11" s="99">
        <f>CJ4</f>
        <v>-20340.14891817249</v>
      </c>
      <c r="CU11" s="99">
        <v>0</v>
      </c>
      <c r="CV11" s="77" t="s">
        <v>460</v>
      </c>
      <c r="CW11" s="58">
        <f>CM11/(CR11*'Structural Information'!$AC$6)</f>
        <v>1.9976000809737945E-3</v>
      </c>
      <c r="CX11" s="58">
        <f>CW11+(((1/CS11)*(CN11-CM11))/'Structural Information'!$AC$6)</f>
        <v>4.9627112664062554E-3</v>
      </c>
      <c r="CY11" s="58">
        <f>CX11+(((1/CT11)*(CO11-CN11))/'Structural Information'!$AC$6)</f>
        <v>1.1270629685104235E-2</v>
      </c>
      <c r="CZ11" s="80">
        <f t="shared" ref="CZ11:CZ13" si="35">0.08</f>
        <v>0.08</v>
      </c>
      <c r="DB11" s="12"/>
      <c r="DC11" s="12"/>
      <c r="DD11" s="12"/>
      <c r="DE11" s="12"/>
      <c r="DF11" s="12"/>
    </row>
    <row r="12" spans="2:112" x14ac:dyDescent="0.25">
      <c r="B12" s="796"/>
      <c r="C12" s="355">
        <v>4</v>
      </c>
      <c r="D12" s="445">
        <v>415</v>
      </c>
      <c r="E12" s="455">
        <f>'Structural Information'!$AC$7</f>
        <v>3</v>
      </c>
      <c r="F12" s="369">
        <f>'Structural Information'!$AM$7</f>
        <v>2</v>
      </c>
      <c r="G12" s="451">
        <f>'Structural Information'!$AB$19/1000</f>
        <v>0.5</v>
      </c>
      <c r="H12" s="451">
        <f>'Structural Information'!$AB$24/1000</f>
        <v>0.25</v>
      </c>
      <c r="I12" s="456">
        <f>'Structural Information'!$AB$25/1000</f>
        <v>0.25</v>
      </c>
      <c r="J12" s="143">
        <f t="shared" si="17"/>
        <v>3.2552083333333332E-4</v>
      </c>
      <c r="K12" s="369">
        <f t="shared" si="28"/>
        <v>1.75</v>
      </c>
      <c r="L12" s="369">
        <f t="shared" si="29"/>
        <v>2.5</v>
      </c>
      <c r="M12" s="369">
        <f t="shared" si="0"/>
        <v>3.0516389039334255</v>
      </c>
      <c r="N12" s="372">
        <f t="shared" si="30"/>
        <v>0.96007036240568799</v>
      </c>
      <c r="P12" s="812" t="s">
        <v>168</v>
      </c>
      <c r="Q12" s="812"/>
      <c r="R12" s="812"/>
      <c r="S12" s="155" t="s">
        <v>159</v>
      </c>
      <c r="T12" s="12"/>
      <c r="U12" s="796"/>
      <c r="V12" s="355">
        <v>4</v>
      </c>
      <c r="W12" s="355">
        <v>415</v>
      </c>
      <c r="X12" s="385">
        <f>1/((((COS(N12))^4)/'Structural Information'!$AR$18)+(((SIN(N12))^4)/'Structural Information'!$AR$19)+(((SIN(N12))^2)*((COS(N12))^2)*((1/'Structural Information'!$AR$20)-(2*'Structural Information'!$AV$20/'Structural Information'!$AR$19))))</f>
        <v>1979.5941814167948</v>
      </c>
      <c r="Y12" s="369">
        <f>((X12*('Structural Information'!$AV$18/1000)*SIN(2*N12))/(4*'Structural Information'!$AR$21*J12*L12))^(1/4)</f>
        <v>1.2047928056896782</v>
      </c>
      <c r="Z12" s="369">
        <f t="shared" si="1"/>
        <v>3.6143784170690347</v>
      </c>
      <c r="AA12" s="120">
        <f t="shared" si="21"/>
        <v>0.70699999999999996</v>
      </c>
      <c r="AB12" s="120">
        <f t="shared" si="22"/>
        <v>0.01</v>
      </c>
      <c r="AC12" s="386">
        <f t="shared" si="23"/>
        <v>0.62744024595813885</v>
      </c>
      <c r="AD12" s="385">
        <f>((0.6*'Structural Information'!$AT$18)+(0.3*'Structural Information'!$AV$19))/(AC12/M12)</f>
        <v>1.604998794363627</v>
      </c>
      <c r="AE12" s="369">
        <f>(((1.2*SIN(N12)+0.45*COS(N12))*'Structural Information'!$AT$19)+(0.3*'Structural Information'!$AV$19))/(AC12/M12)</f>
        <v>2.6560298143692624</v>
      </c>
      <c r="AF12" s="369">
        <f>(1.12*'Structural Information'!$AT$20*COS(N12)*SIN(N12))/((AA12*(Z12^(-0.12)))+(AB12*(Z12^(0.88))))</f>
        <v>1.6686772635859319</v>
      </c>
      <c r="AG12" s="369">
        <f>(1.16*'Structural Information'!$AT$20*TAN(N12))/((AA12)+(AB12*Z12))</f>
        <v>4.5044157573949528</v>
      </c>
      <c r="AH12" s="386">
        <f t="shared" si="24"/>
        <v>1.604998794363627</v>
      </c>
      <c r="AI12" s="385">
        <f>AH12*AC12*'Structural Information'!$AV$18</f>
        <v>80.563267063842432</v>
      </c>
      <c r="AJ12" s="369">
        <f t="shared" si="2"/>
        <v>64.450613651073951</v>
      </c>
      <c r="AK12" s="386">
        <f t="shared" si="3"/>
        <v>8.0563267063842439</v>
      </c>
      <c r="AL12" s="12"/>
      <c r="AM12" s="796"/>
      <c r="AN12" s="355">
        <v>4</v>
      </c>
      <c r="AO12" s="445">
        <v>405</v>
      </c>
      <c r="AP12" s="455">
        <f>'Structural Information'!$AC$7</f>
        <v>3</v>
      </c>
      <c r="AQ12" s="385">
        <f t="shared" si="4"/>
        <v>64.450613651073951</v>
      </c>
      <c r="AR12" s="58">
        <f t="shared" si="5"/>
        <v>8.0000000000000004E-4</v>
      </c>
      <c r="AS12" s="369">
        <f t="shared" si="6"/>
        <v>22344.230024429471</v>
      </c>
      <c r="AT12" s="138">
        <f t="shared" si="7"/>
        <v>7348.1024912553303</v>
      </c>
      <c r="AU12" s="369">
        <f t="shared" si="8"/>
        <v>80.563267063842432</v>
      </c>
      <c r="AV12" s="58">
        <f t="shared" si="9"/>
        <v>2.2000000000000001E-3</v>
      </c>
      <c r="AW12" s="369">
        <f t="shared" si="10"/>
        <v>10156.468192922484</v>
      </c>
      <c r="AX12" s="99">
        <f t="shared" si="11"/>
        <v>3192.0328606327794</v>
      </c>
      <c r="AY12" s="171">
        <f t="shared" si="12"/>
        <v>1049.7289273221893</v>
      </c>
      <c r="AZ12" s="385">
        <f t="shared" si="13"/>
        <v>8.0563267063842439</v>
      </c>
      <c r="BA12" s="58">
        <f t="shared" si="14"/>
        <v>8.8999999999999999E-3</v>
      </c>
      <c r="BB12" s="369">
        <f t="shared" si="15"/>
        <v>-6290.4051172707887</v>
      </c>
      <c r="BC12" s="372">
        <f t="shared" si="16"/>
        <v>-2068.6567164179105</v>
      </c>
      <c r="BD12" s="12"/>
      <c r="BE12" s="796"/>
      <c r="BF12" s="445">
        <v>3</v>
      </c>
      <c r="BG12" s="445">
        <v>7315</v>
      </c>
      <c r="BH12" s="445" t="s">
        <v>23</v>
      </c>
      <c r="BI12" s="451">
        <f>'Structural Information'!$AC$7</f>
        <v>3</v>
      </c>
      <c r="BJ12" s="455">
        <f>('Structural Information'!$AF$25)*(200)/$BI12</f>
        <v>53616.514621265807</v>
      </c>
      <c r="BK12" s="466">
        <f t="shared" si="31"/>
        <v>433495.56258141535</v>
      </c>
      <c r="BL12" s="12"/>
      <c r="BM12" s="791"/>
      <c r="BN12" s="415" t="s">
        <v>414</v>
      </c>
      <c r="BO12" s="416">
        <f>'Structural Information'!$AM$7</f>
        <v>2</v>
      </c>
      <c r="BP12" s="474">
        <f t="shared" si="27"/>
        <v>1.5</v>
      </c>
      <c r="BQ12" s="474">
        <f t="shared" si="27"/>
        <v>1.5</v>
      </c>
      <c r="BR12" s="474">
        <f t="shared" si="27"/>
        <v>1.5</v>
      </c>
      <c r="BS12" s="380">
        <f t="shared" si="27"/>
        <v>1.5</v>
      </c>
      <c r="BT12" s="380">
        <f t="shared" si="27"/>
        <v>1.5</v>
      </c>
      <c r="BU12" s="381">
        <f t="shared" si="27"/>
        <v>1.375</v>
      </c>
      <c r="BV12" s="12"/>
      <c r="BW12" s="837"/>
      <c r="BX12" s="338" t="s">
        <v>252</v>
      </c>
      <c r="BY12" s="141">
        <f>1/($BC$5)</f>
        <v>-4.8340548340548341E-4</v>
      </c>
      <c r="BZ12" s="141">
        <f>1/($BC$10)</f>
        <v>-4.8340548340548341E-4</v>
      </c>
      <c r="CA12" s="141">
        <f>1/($BC$15)</f>
        <v>-4.8340548340548341E-4</v>
      </c>
      <c r="CB12" s="141">
        <f>1/($BC$20)</f>
        <v>-4.976232917409388E-4</v>
      </c>
      <c r="CC12" s="141">
        <f>1/($BC$25)</f>
        <v>-4.976232917409388E-4</v>
      </c>
      <c r="CD12" s="142">
        <f>1/($BC$30)</f>
        <v>-5.1697530864197507E-4</v>
      </c>
      <c r="CE12" s="12"/>
      <c r="CF12" s="805"/>
      <c r="CG12" s="422">
        <v>4</v>
      </c>
      <c r="CH12" s="827"/>
      <c r="CI12" s="827"/>
      <c r="CJ12" s="801"/>
      <c r="CK12" s="12"/>
      <c r="CL12" s="77" t="s">
        <v>453</v>
      </c>
      <c r="CM12" s="509">
        <f>AQ9*COS($N9)+AQ10*COS($N10)+AQ11*COS($N11)+AQ12*COS($N12)+AQ13*COS($N13)</f>
        <v>343.20000000000005</v>
      </c>
      <c r="CN12" s="509">
        <f t="shared" si="32"/>
        <v>426.36</v>
      </c>
      <c r="CO12" s="509">
        <f t="shared" si="33"/>
        <v>42.636000000000003</v>
      </c>
      <c r="CP12" s="186">
        <f t="shared" si="34"/>
        <v>42.636000000000003</v>
      </c>
      <c r="CQ12" s="557" t="s">
        <v>456</v>
      </c>
      <c r="CR12" s="99">
        <f>CH9</f>
        <v>59455.010118418853</v>
      </c>
      <c r="CS12" s="99">
        <f>CI9</f>
        <v>9556.7991446629276</v>
      </c>
      <c r="CT12" s="99">
        <f>CJ9</f>
        <v>-20066.731789528709</v>
      </c>
      <c r="CU12" s="99">
        <v>0</v>
      </c>
      <c r="CV12" s="77" t="s">
        <v>459</v>
      </c>
      <c r="CW12" s="58">
        <f>CM12/(CR12*'Structural Information'!$AC$7)</f>
        <v>1.9241439833606131E-3</v>
      </c>
      <c r="CX12" s="58">
        <f>CW12+(((1/CS12)*(CN12-CM12))/'Structural Information'!$AC$7)</f>
        <v>4.8246967291489824E-3</v>
      </c>
      <c r="CY12" s="58">
        <f>CX12+(((1/CT12)*(CO12-CN12))/'Structural Information'!$AC$7)</f>
        <v>1.1198828866936631E-2</v>
      </c>
      <c r="CZ12" s="80">
        <f t="shared" si="35"/>
        <v>0.08</v>
      </c>
      <c r="DB12" s="12"/>
      <c r="DC12" s="12"/>
      <c r="DD12" s="12"/>
      <c r="DE12" s="12"/>
      <c r="DF12" s="12"/>
      <c r="DH12" s="164"/>
    </row>
    <row r="13" spans="2:112" x14ac:dyDescent="0.25">
      <c r="B13" s="818"/>
      <c r="C13" s="359">
        <v>5</v>
      </c>
      <c r="D13" s="446">
        <v>515</v>
      </c>
      <c r="E13" s="147">
        <f>'Structural Information'!$AC$7</f>
        <v>3</v>
      </c>
      <c r="F13" s="380">
        <f>'Structural Information'!$AM$6</f>
        <v>4.5</v>
      </c>
      <c r="G13" s="452">
        <f>'Structural Information'!$AB$19/1000</f>
        <v>0.5</v>
      </c>
      <c r="H13" s="452">
        <f>'Structural Information'!$AB$24/1000</f>
        <v>0.25</v>
      </c>
      <c r="I13" s="148">
        <f>'Structural Information'!$AB$25/1000</f>
        <v>0.25</v>
      </c>
      <c r="J13" s="149">
        <f t="shared" si="17"/>
        <v>3.2552083333333332E-4</v>
      </c>
      <c r="K13" s="380">
        <f t="shared" si="28"/>
        <v>4.25</v>
      </c>
      <c r="L13" s="380">
        <f t="shared" si="29"/>
        <v>2.5</v>
      </c>
      <c r="M13" s="380">
        <f t="shared" si="0"/>
        <v>4.9307707308290052</v>
      </c>
      <c r="N13" s="381">
        <f t="shared" si="30"/>
        <v>0.53172406725880561</v>
      </c>
      <c r="T13" s="12"/>
      <c r="U13" s="818"/>
      <c r="V13" s="359">
        <v>5</v>
      </c>
      <c r="W13" s="359">
        <v>515</v>
      </c>
      <c r="X13" s="147">
        <f>1/((((COS(N13))^4)/'Structural Information'!$AR$18)+(((SIN(N13))^4)/'Structural Information'!$AR$19)+(((SIN(N13))^2)*((COS(N13))^2)*((1/'Structural Information'!$AR$20)-(2*'Structural Information'!$AV$20/'Structural Information'!$AR$19))))</f>
        <v>1375.8363758228218</v>
      </c>
      <c r="Y13" s="380">
        <f>((X13*('Structural Information'!$AV$18/1000)*SIN(2*N13))/(4*'Structural Information'!$AR$21*J13*L13))^(1/4)</f>
        <v>1.0803311717923612</v>
      </c>
      <c r="Z13" s="380">
        <f t="shared" si="1"/>
        <v>3.2409935153770837</v>
      </c>
      <c r="AA13" s="150">
        <f t="shared" si="21"/>
        <v>0.70699999999999996</v>
      </c>
      <c r="AB13" s="150">
        <f t="shared" si="22"/>
        <v>0.01</v>
      </c>
      <c r="AC13" s="148">
        <f t="shared" si="23"/>
        <v>1.1249207531710215</v>
      </c>
      <c r="AD13" s="147">
        <f>((0.6*'Structural Information'!$AT$18)+(0.3*'Structural Information'!$AV$19))/(AC13/M13)</f>
        <v>1.446461305462462</v>
      </c>
      <c r="AE13" s="380">
        <f>(((1.2*SIN(N13)+0.45*COS(N13))*'Structural Information'!$AT$19)+(0.3*'Structural Information'!$AV$19))/(AC13/M13)</f>
        <v>1.9214686847113289</v>
      </c>
      <c r="AF13" s="380">
        <f>(1.12*'Structural Information'!$AT$20*COS(N13)*SIN(N13))/((AA13*(Z13^(-0.12)))+(AB13*(Z13^(0.88))))</f>
        <v>1.5398017536539861</v>
      </c>
      <c r="AG13" s="380">
        <f>(1.16*'Structural Information'!$AT$20*TAN(N13))/((AA13)+(AB13*Z13))</f>
        <v>1.8641255353024468</v>
      </c>
      <c r="AH13" s="148">
        <f t="shared" si="24"/>
        <v>1.446461305462462</v>
      </c>
      <c r="AI13" s="147">
        <f>AH13*AC13*'Structural Information'!$AV$18</f>
        <v>130.17234729388574</v>
      </c>
      <c r="AJ13" s="380">
        <f t="shared" si="2"/>
        <v>104.1378778351086</v>
      </c>
      <c r="AK13" s="148">
        <f t="shared" si="3"/>
        <v>13.017234729388575</v>
      </c>
      <c r="AL13" s="12"/>
      <c r="AM13" s="818"/>
      <c r="AN13" s="359">
        <v>5</v>
      </c>
      <c r="AO13" s="446">
        <v>505</v>
      </c>
      <c r="AP13" s="147">
        <f>'Structural Information'!$AC$7</f>
        <v>3</v>
      </c>
      <c r="AQ13" s="147">
        <f t="shared" si="4"/>
        <v>104.1378778351086</v>
      </c>
      <c r="AR13" s="75">
        <f t="shared" si="5"/>
        <v>8.0000000000000004E-4</v>
      </c>
      <c r="AS13" s="380">
        <f t="shared" si="6"/>
        <v>24068.875529005698</v>
      </c>
      <c r="AT13" s="156">
        <f t="shared" si="7"/>
        <v>17881.503927718884</v>
      </c>
      <c r="AU13" s="380">
        <f t="shared" si="8"/>
        <v>130.17234729388574</v>
      </c>
      <c r="AV13" s="75">
        <f t="shared" si="9"/>
        <v>2.2000000000000001E-3</v>
      </c>
      <c r="AW13" s="380">
        <f t="shared" si="10"/>
        <v>10940.397967729861</v>
      </c>
      <c r="AX13" s="157">
        <f t="shared" si="11"/>
        <v>3438.410789857955</v>
      </c>
      <c r="AY13" s="329">
        <f t="shared" si="12"/>
        <v>2554.5005611026963</v>
      </c>
      <c r="AZ13" s="147">
        <f t="shared" si="13"/>
        <v>13.017234729388575</v>
      </c>
      <c r="BA13" s="75">
        <f t="shared" si="14"/>
        <v>8.8999999999999999E-3</v>
      </c>
      <c r="BB13" s="380">
        <f t="shared" si="15"/>
        <v>-6762.2475856014062</v>
      </c>
      <c r="BC13" s="381">
        <f t="shared" si="16"/>
        <v>-5023.880597014926</v>
      </c>
      <c r="BD13" s="12"/>
      <c r="BE13" s="796"/>
      <c r="BF13" s="445">
        <v>4</v>
      </c>
      <c r="BG13" s="445">
        <v>7415</v>
      </c>
      <c r="BH13" s="445" t="s">
        <v>23</v>
      </c>
      <c r="BI13" s="451">
        <f>'Structural Information'!$AC$7</f>
        <v>3</v>
      </c>
      <c r="BJ13" s="455">
        <f>('Structural Information'!$AF$25)*(200)/$BI13</f>
        <v>53616.514621265807</v>
      </c>
      <c r="BK13" s="466">
        <f t="shared" si="31"/>
        <v>433495.56258141535</v>
      </c>
      <c r="BL13" s="12"/>
      <c r="BM13" s="798">
        <v>5</v>
      </c>
      <c r="BN13" s="145" t="s">
        <v>415</v>
      </c>
      <c r="BO13" s="146">
        <f>'Structural Information'!$AM$6</f>
        <v>4.5</v>
      </c>
      <c r="BP13" s="473">
        <f t="shared" si="27"/>
        <v>0.66666666666666663</v>
      </c>
      <c r="BQ13" s="473">
        <f t="shared" si="27"/>
        <v>0.66666666666666663</v>
      </c>
      <c r="BR13" s="473">
        <f t="shared" si="27"/>
        <v>0.66666666666666663</v>
      </c>
      <c r="BS13" s="369">
        <f t="shared" si="27"/>
        <v>0.66666666666666663</v>
      </c>
      <c r="BT13" s="369">
        <f t="shared" si="27"/>
        <v>0.66666666666666663</v>
      </c>
      <c r="BU13" s="372">
        <f t="shared" si="27"/>
        <v>0.61111111111111116</v>
      </c>
      <c r="BV13" s="12"/>
      <c r="BW13" s="837"/>
      <c r="BX13" s="339" t="s">
        <v>256</v>
      </c>
      <c r="BY13" s="141">
        <f>(BP8*BP8)/$BK$6</f>
        <v>5.190364548604635E-6</v>
      </c>
      <c r="BZ13" s="141">
        <f>(BQ8*BQ8)/$BK$12</f>
        <v>5.190364548604635E-6</v>
      </c>
      <c r="CA13" s="141">
        <f>(BR8*BR8)/$BK$18</f>
        <v>5.190364548604635E-6</v>
      </c>
      <c r="CB13" s="141">
        <f>(BS8*BS8)/$BK$24</f>
        <v>3.6044198254198856E-6</v>
      </c>
      <c r="CC13" s="141">
        <f>(BT8*BT8)/$BK$30</f>
        <v>3.6044198254198856E-6</v>
      </c>
      <c r="CD13" s="142">
        <f>(BU8*BU8)/$BK$36</f>
        <v>1.4278222582243652E-6</v>
      </c>
      <c r="CE13" s="12"/>
      <c r="CF13" s="689"/>
      <c r="CG13" s="423">
        <v>5</v>
      </c>
      <c r="CH13" s="828"/>
      <c r="CI13" s="828"/>
      <c r="CJ13" s="802"/>
      <c r="CK13" s="12"/>
      <c r="CL13" s="77" t="s">
        <v>452</v>
      </c>
      <c r="CM13" s="509">
        <f>AQ14*COS($N14)+AQ15*COS($N15)+AQ16*COS($N16)+AQ17*COS($N17)+AQ18*COS($N18)</f>
        <v>343.20000000000005</v>
      </c>
      <c r="CN13" s="509">
        <f t="shared" si="32"/>
        <v>425.04</v>
      </c>
      <c r="CO13" s="509">
        <f t="shared" si="33"/>
        <v>42.504000000000005</v>
      </c>
      <c r="CP13" s="186">
        <f t="shared" si="34"/>
        <v>42.504000000000005</v>
      </c>
      <c r="CQ13" s="557" t="s">
        <v>455</v>
      </c>
      <c r="CR13" s="99">
        <f>CH14</f>
        <v>61832.037922401883</v>
      </c>
      <c r="CS13" s="99">
        <f>CI14</f>
        <v>9617.3328865493659</v>
      </c>
      <c r="CT13" s="99">
        <f>CJ14</f>
        <v>-19801.596381312873</v>
      </c>
      <c r="CU13" s="99">
        <v>0</v>
      </c>
      <c r="CV13" s="77" t="s">
        <v>458</v>
      </c>
      <c r="CW13" s="58">
        <f>CM13/(CR13*'Structural Information'!$AC$8)</f>
        <v>1.8501735321027263E-3</v>
      </c>
      <c r="CX13" s="58">
        <f>CW13+(((1/CS13)*(CN13-CM13))/'Structural Information'!$AC$8)</f>
        <v>4.6867187907318961E-3</v>
      </c>
      <c r="CY13" s="58">
        <f>CX13+(((1/CT13)*(CO13-CN13))/'Structural Information'!$AC$8)</f>
        <v>1.1126199605538088E-2</v>
      </c>
      <c r="CZ13" s="80">
        <f t="shared" si="35"/>
        <v>0.08</v>
      </c>
      <c r="DB13" s="12"/>
      <c r="DC13" s="12"/>
      <c r="DD13" s="12"/>
      <c r="DE13" s="12"/>
      <c r="DF13" s="12"/>
      <c r="DH13" s="160"/>
    </row>
    <row r="14" spans="2:112" ht="15.75" thickBot="1" x14ac:dyDescent="0.3">
      <c r="B14" s="795">
        <v>4</v>
      </c>
      <c r="C14" s="353">
        <v>1</v>
      </c>
      <c r="D14" s="445">
        <v>114</v>
      </c>
      <c r="E14" s="133">
        <f>'Structural Information'!$AC$8</f>
        <v>3</v>
      </c>
      <c r="F14" s="368">
        <f>'Structural Information'!$AM$10</f>
        <v>4.5</v>
      </c>
      <c r="G14" s="450">
        <f>'Structural Information'!$AB$19/1000</f>
        <v>0.5</v>
      </c>
      <c r="H14" s="450">
        <f>'Structural Information'!$AB$24/1000</f>
        <v>0.25</v>
      </c>
      <c r="I14" s="134">
        <f>'Structural Information'!$AB$25/1000</f>
        <v>0.25</v>
      </c>
      <c r="J14" s="135">
        <f t="shared" si="17"/>
        <v>3.2552083333333332E-4</v>
      </c>
      <c r="K14" s="368">
        <f t="shared" si="28"/>
        <v>4.25</v>
      </c>
      <c r="L14" s="368">
        <f t="shared" si="29"/>
        <v>2.5</v>
      </c>
      <c r="M14" s="368">
        <f t="shared" si="0"/>
        <v>4.9307707308290052</v>
      </c>
      <c r="N14" s="371">
        <f t="shared" si="30"/>
        <v>0.53172406725880561</v>
      </c>
      <c r="T14" s="12"/>
      <c r="U14" s="795">
        <v>4</v>
      </c>
      <c r="V14" s="353">
        <v>1</v>
      </c>
      <c r="W14" s="353">
        <v>114</v>
      </c>
      <c r="X14" s="133">
        <f>1/((((COS(N14))^4)/'Structural Information'!$AR$18)+(((SIN(N14))^4)/'Structural Information'!$AR$19)+(((SIN(N14))^2)*((COS(N14))^2)*((1/'Structural Information'!$AR$20)-(2*'Structural Information'!$AV$20/'Structural Information'!$AR$19))))</f>
        <v>1375.8363758228218</v>
      </c>
      <c r="Y14" s="368">
        <f>((X14*('Structural Information'!$AV$18/1000)*SIN(2*N14))/(4*'Structural Information'!$AR$21*J14*L14))^(1/4)</f>
        <v>1.0803311717923612</v>
      </c>
      <c r="Z14" s="368">
        <f t="shared" si="1"/>
        <v>3.2409935153770837</v>
      </c>
      <c r="AA14" s="123">
        <f t="shared" si="21"/>
        <v>0.70699999999999996</v>
      </c>
      <c r="AB14" s="123">
        <f t="shared" si="22"/>
        <v>0.01</v>
      </c>
      <c r="AC14" s="134">
        <f t="shared" si="23"/>
        <v>1.1249207531710215</v>
      </c>
      <c r="AD14" s="133">
        <f>((0.6*'Structural Information'!$AT$18)+(0.3*'Structural Information'!$AV$19))/(AC14/M14)</f>
        <v>1.446461305462462</v>
      </c>
      <c r="AE14" s="368">
        <f>(((1.2*SIN(N14)+0.45*COS(N14))*'Structural Information'!$AT$19)+(0.3*'Structural Information'!$AV$19))/(AC14/M14)</f>
        <v>1.9214686847113289</v>
      </c>
      <c r="AF14" s="368">
        <f>(1.12*'Structural Information'!$AT$20*COS(N14)*SIN(N14))/((AA14*(Z14^(-0.12)))+(AB14*(Z14^(0.88))))</f>
        <v>1.5398017536539861</v>
      </c>
      <c r="AG14" s="368">
        <f>(1.16*'Structural Information'!$AT$20*TAN(N14))/((AA14)+(AB14*Z14))</f>
        <v>1.8641255353024468</v>
      </c>
      <c r="AH14" s="134">
        <f t="shared" si="24"/>
        <v>1.446461305462462</v>
      </c>
      <c r="AI14" s="133">
        <f>AH14*AC14*'Structural Information'!$AV$18</f>
        <v>130.17234729388574</v>
      </c>
      <c r="AJ14" s="368">
        <f t="shared" si="2"/>
        <v>104.1378778351086</v>
      </c>
      <c r="AK14" s="134">
        <f t="shared" si="3"/>
        <v>13.017234729388575</v>
      </c>
      <c r="AL14" s="12"/>
      <c r="AM14" s="795">
        <v>4</v>
      </c>
      <c r="AN14" s="353">
        <v>1</v>
      </c>
      <c r="AO14" s="445">
        <v>104</v>
      </c>
      <c r="AP14" s="133">
        <f>'Structural Information'!$AC$8</f>
        <v>3</v>
      </c>
      <c r="AQ14" s="133">
        <f t="shared" si="4"/>
        <v>104.1378778351086</v>
      </c>
      <c r="AR14" s="50">
        <f t="shared" si="5"/>
        <v>8.0000000000000004E-4</v>
      </c>
      <c r="AS14" s="368">
        <f t="shared" si="6"/>
        <v>24068.875529005698</v>
      </c>
      <c r="AT14" s="152">
        <f t="shared" si="7"/>
        <v>17881.503927718884</v>
      </c>
      <c r="AU14" s="368">
        <f t="shared" si="8"/>
        <v>130.17234729388574</v>
      </c>
      <c r="AV14" s="50">
        <f t="shared" si="9"/>
        <v>2.2000000000000001E-3</v>
      </c>
      <c r="AW14" s="368">
        <f t="shared" si="10"/>
        <v>10940.397967729861</v>
      </c>
      <c r="AX14" s="94">
        <f t="shared" si="11"/>
        <v>3438.410789857955</v>
      </c>
      <c r="AY14" s="328">
        <f t="shared" si="12"/>
        <v>2554.5005611026963</v>
      </c>
      <c r="AZ14" s="133">
        <f t="shared" si="13"/>
        <v>13.017234729388575</v>
      </c>
      <c r="BA14" s="50">
        <f t="shared" si="14"/>
        <v>8.8999999999999999E-3</v>
      </c>
      <c r="BB14" s="368">
        <f t="shared" si="15"/>
        <v>-6762.2475856014062</v>
      </c>
      <c r="BC14" s="371">
        <f t="shared" si="16"/>
        <v>-5023.880597014926</v>
      </c>
      <c r="BD14" s="12"/>
      <c r="BE14" s="796"/>
      <c r="BF14" s="445">
        <v>5</v>
      </c>
      <c r="BG14" s="445">
        <v>7515</v>
      </c>
      <c r="BH14" s="445" t="s">
        <v>23</v>
      </c>
      <c r="BI14" s="451">
        <f>'Structural Information'!$AC$7</f>
        <v>3</v>
      </c>
      <c r="BJ14" s="455">
        <f>('Structural Information'!$AF$25)*(200)/$BI14</f>
        <v>53616.514621265807</v>
      </c>
      <c r="BK14" s="466">
        <f t="shared" si="31"/>
        <v>433495.56258141535</v>
      </c>
      <c r="BL14" s="12"/>
      <c r="BM14" s="799"/>
      <c r="BN14" s="366">
        <v>6</v>
      </c>
      <c r="BO14" s="334">
        <f>'Structural Information'!$AM$6</f>
        <v>4.5</v>
      </c>
      <c r="BP14" s="475">
        <f t="shared" si="27"/>
        <v>0.66666666666666663</v>
      </c>
      <c r="BQ14" s="475">
        <f t="shared" si="27"/>
        <v>0.66666666666666663</v>
      </c>
      <c r="BR14" s="475">
        <f t="shared" si="27"/>
        <v>0.66666666666666663</v>
      </c>
      <c r="BS14" s="370">
        <f t="shared" si="27"/>
        <v>0.66666666666666663</v>
      </c>
      <c r="BT14" s="370">
        <f t="shared" si="27"/>
        <v>0.66666666666666663</v>
      </c>
      <c r="BU14" s="373">
        <f t="shared" si="27"/>
        <v>0.61111111111111116</v>
      </c>
      <c r="BV14" s="12"/>
      <c r="BW14" s="838">
        <v>3</v>
      </c>
      <c r="BX14" s="340" t="s">
        <v>257</v>
      </c>
      <c r="BY14" s="158">
        <f>(BP9*BP9)/$BK$6</f>
        <v>1.0252571947861007E-6</v>
      </c>
      <c r="BZ14" s="158">
        <f>(BQ9*BQ9)/$BK$12</f>
        <v>1.0252571947861007E-6</v>
      </c>
      <c r="CA14" s="158">
        <f>(BR9*BR9)/$BK$18</f>
        <v>1.0252571947861007E-6</v>
      </c>
      <c r="CB14" s="158">
        <f>(BS9*BS9)/$BK$24</f>
        <v>7.1198416304590332E-7</v>
      </c>
      <c r="CC14" s="158">
        <f>(BT9*BT9)/$BK$30</f>
        <v>7.1198416304590332E-7</v>
      </c>
      <c r="CD14" s="159">
        <f>(BU9*BU9)/$BK$36</f>
        <v>2.82038964587529E-7</v>
      </c>
      <c r="CE14" s="12"/>
      <c r="CF14" s="825">
        <v>4</v>
      </c>
      <c r="CG14" s="421">
        <v>1</v>
      </c>
      <c r="CH14" s="826">
        <f>1/(CA5+CA4+CB4+CC4+CD4+CB8+CC8+CD8)+1/(CA10+CA9+CB9+CC9+CD9+CB13+CC13+CD13)+1/(CA15+CA14+CB14+CC14+CD14+CB18+CC18+CD18)+1/(CA20+CA19+CB19+CC19+CD19+CB23+CC23+CD23)+1/(CA25+CA24+CB24+CC24+CD24+CB28+CC28+CD28)</f>
        <v>61832.037922401883</v>
      </c>
      <c r="CI14" s="826">
        <f>1/(CA6+CA4+CB4+CC4+CD4+CB8+CC8+CD8)+1/(CA11+CA9+CB9+CC9+CD9+CB13+CC13+CD13)+1/(CA16+CA14+CB14+CC14+CD14+CB18+CC18+CD18)+1/(CA21+CA19+CB19+CC19+CD19+CB23+CC23+CD23)+1/(CA26+CA24+CB24+CC24+CD24+CB28+CC28+CD28)</f>
        <v>9617.3328865493659</v>
      </c>
      <c r="CJ14" s="800">
        <f>1/(CA7+CA4+CB4+CC4+CD4+CB8+CC8+CD8)+1/(CA12+CA9+CB9+CC9+CD9+CB13+CC13+CD13)+1/(CA17+CA14+CB14+CC14+CD14+CB18+CC18+CD18)+1/(CA22+CA19+CB19+CC19+CD19+CB23+CC23+CD23)+1/(CA27+CA24+CB24+CC24+CD24+CB28+CC28+CD28)</f>
        <v>-19801.596381312873</v>
      </c>
      <c r="CK14" s="12"/>
      <c r="CL14" s="77" t="s">
        <v>182</v>
      </c>
      <c r="CM14" s="509">
        <f>AQ19*COS($N19)+AQ20*COS($N20)+AQ21*COS($N21)+AQ22*COS($N22)+AQ23*COS($N23)</f>
        <v>340.03200000000004</v>
      </c>
      <c r="CN14" s="509">
        <f>AU19*COS($N19)+AU20*COS($N20)+AU21*COS($N21)+AU22*COS($N22)+AU23*COS($N23)</f>
        <v>425.04</v>
      </c>
      <c r="CO14" s="509">
        <f>AZ19*COS($N19)+AZ20*COS($N20)+AZ21*COS($N21)+AZ22*COS($N22)+AZ23*COS($N23)</f>
        <v>42.504000000000005</v>
      </c>
      <c r="CP14" s="186">
        <f>AZ19*COS($N19)+AZ20*COS($N20)+AZ21*COS($N21)+AZ22*COS($N22)+AZ23*COS($N23)</f>
        <v>42.504000000000005</v>
      </c>
      <c r="CQ14" s="557" t="s">
        <v>228</v>
      </c>
      <c r="CR14" s="369">
        <f>CH19</f>
        <v>63286.325833605413</v>
      </c>
      <c r="CS14" s="369">
        <f>CI19</f>
        <v>9537.1174607322646</v>
      </c>
      <c r="CT14" s="369">
        <f>CJ19</f>
        <v>-19389.129865940282</v>
      </c>
      <c r="CU14" s="369">
        <v>0</v>
      </c>
      <c r="CV14" s="77" t="s">
        <v>308</v>
      </c>
      <c r="CW14" s="58">
        <f>CM14/(CR14*'Structural Information'!$AC$9)</f>
        <v>1.7909714066512246E-3</v>
      </c>
      <c r="CX14" s="58">
        <f>CW14+(((1/CS14)*(CN14-CM14))/'Structural Information'!$AC$9)</f>
        <v>4.7620997498502553E-3</v>
      </c>
      <c r="CY14" s="58">
        <f>CX14+(((1/CT14)*(CO14-CN14))/'Structural Information'!$AC$9)</f>
        <v>1.1338568156717375E-2</v>
      </c>
      <c r="CZ14" s="80">
        <f t="shared" ref="CZ14:CZ16" si="36">0.08</f>
        <v>0.08</v>
      </c>
      <c r="DB14" s="12"/>
      <c r="DC14" s="12"/>
      <c r="DD14" s="12"/>
      <c r="DE14" s="12"/>
      <c r="DF14" s="12"/>
      <c r="DH14" s="160"/>
    </row>
    <row r="15" spans="2:112" x14ac:dyDescent="0.25">
      <c r="B15" s="796"/>
      <c r="C15" s="355">
        <v>2</v>
      </c>
      <c r="D15" s="445">
        <v>214</v>
      </c>
      <c r="E15" s="385">
        <f>'Structural Information'!$AC$8</f>
        <v>3</v>
      </c>
      <c r="F15" s="369">
        <f>'Structural Information'!$AM$9</f>
        <v>2</v>
      </c>
      <c r="G15" s="451">
        <f>'Structural Information'!$AB$19/1000</f>
        <v>0.5</v>
      </c>
      <c r="H15" s="451">
        <f>'Structural Information'!$AB$24/1000</f>
        <v>0.25</v>
      </c>
      <c r="I15" s="456">
        <f>'Structural Information'!$AB$25/1000</f>
        <v>0.25</v>
      </c>
      <c r="J15" s="143">
        <f t="shared" si="17"/>
        <v>3.2552083333333332E-4</v>
      </c>
      <c r="K15" s="369">
        <f t="shared" si="28"/>
        <v>1.75</v>
      </c>
      <c r="L15" s="369">
        <f t="shared" si="29"/>
        <v>2.5</v>
      </c>
      <c r="M15" s="369">
        <f t="shared" si="0"/>
        <v>3.0516389039334255</v>
      </c>
      <c r="N15" s="372">
        <f t="shared" si="30"/>
        <v>0.96007036240568799</v>
      </c>
      <c r="T15" s="12"/>
      <c r="U15" s="796"/>
      <c r="V15" s="355">
        <v>2</v>
      </c>
      <c r="W15" s="355">
        <v>214</v>
      </c>
      <c r="X15" s="385">
        <f>1/((((COS(N15))^4)/'Structural Information'!$AR$18)+(((SIN(N15))^4)/'Structural Information'!$AR$19)+(((SIN(N15))^2)*((COS(N15))^2)*((1/'Structural Information'!$AR$20)-(2*'Structural Information'!$AV$20/'Structural Information'!$AR$19))))</f>
        <v>1979.5941814167948</v>
      </c>
      <c r="Y15" s="369">
        <f>((X15*('Structural Information'!$AV$18/1000)*SIN(2*N15))/(4*'Structural Information'!$AR$21*J15*L15))^(1/4)</f>
        <v>1.2047928056896782</v>
      </c>
      <c r="Z15" s="369">
        <f t="shared" si="1"/>
        <v>3.6143784170690347</v>
      </c>
      <c r="AA15" s="120">
        <f t="shared" si="21"/>
        <v>0.70699999999999996</v>
      </c>
      <c r="AB15" s="120">
        <f t="shared" si="22"/>
        <v>0.01</v>
      </c>
      <c r="AC15" s="386">
        <f t="shared" si="23"/>
        <v>0.62744024595813885</v>
      </c>
      <c r="AD15" s="385">
        <f>((0.6*'Structural Information'!$AT$18)+(0.3*'Structural Information'!$AV$19))/(AC15/M15)</f>
        <v>1.604998794363627</v>
      </c>
      <c r="AE15" s="369">
        <f>(((1.2*SIN(N15)+0.45*COS(N15))*'Structural Information'!$AT$19)+(0.3*'Structural Information'!$AV$19))/(AC15/M15)</f>
        <v>2.6560298143692624</v>
      </c>
      <c r="AF15" s="369">
        <f>(1.12*'Structural Information'!$AT$20*COS(N15)*SIN(N15))/((AA15*(Z15^(-0.12)))+(AB15*(Z15^(0.88))))</f>
        <v>1.6686772635859319</v>
      </c>
      <c r="AG15" s="369">
        <f>(1.16*'Structural Information'!$AT$20*TAN(N15))/((AA15)+(AB15*Z15))</f>
        <v>4.5044157573949528</v>
      </c>
      <c r="AH15" s="386">
        <f t="shared" si="24"/>
        <v>1.604998794363627</v>
      </c>
      <c r="AI15" s="385">
        <f>AH15*AC15*'Structural Information'!$AV$18</f>
        <v>80.563267063842432</v>
      </c>
      <c r="AJ15" s="369">
        <f t="shared" si="2"/>
        <v>64.450613651073951</v>
      </c>
      <c r="AK15" s="386">
        <f t="shared" si="3"/>
        <v>8.0563267063842439</v>
      </c>
      <c r="AL15" s="12"/>
      <c r="AM15" s="796"/>
      <c r="AN15" s="355">
        <v>2</v>
      </c>
      <c r="AO15" s="445">
        <v>204</v>
      </c>
      <c r="AP15" s="455">
        <f>'Structural Information'!$AC$8</f>
        <v>3</v>
      </c>
      <c r="AQ15" s="385">
        <f t="shared" si="4"/>
        <v>64.450613651073951</v>
      </c>
      <c r="AR15" s="58">
        <f t="shared" si="5"/>
        <v>8.0000000000000004E-4</v>
      </c>
      <c r="AS15" s="369">
        <f t="shared" si="6"/>
        <v>22344.230024429471</v>
      </c>
      <c r="AT15" s="138">
        <f t="shared" si="7"/>
        <v>7348.1024912553303</v>
      </c>
      <c r="AU15" s="369">
        <f t="shared" si="8"/>
        <v>80.563267063842432</v>
      </c>
      <c r="AV15" s="58">
        <f t="shared" si="9"/>
        <v>2.2000000000000001E-3</v>
      </c>
      <c r="AW15" s="369">
        <f t="shared" si="10"/>
        <v>10156.468192922484</v>
      </c>
      <c r="AX15" s="99">
        <f t="shared" si="11"/>
        <v>3192.0328606327794</v>
      </c>
      <c r="AY15" s="171">
        <f t="shared" si="12"/>
        <v>1049.7289273221893</v>
      </c>
      <c r="AZ15" s="385">
        <f t="shared" si="13"/>
        <v>8.0563267063842439</v>
      </c>
      <c r="BA15" s="58">
        <f t="shared" si="14"/>
        <v>8.8999999999999999E-3</v>
      </c>
      <c r="BB15" s="369">
        <f t="shared" si="15"/>
        <v>-6290.4051172707887</v>
      </c>
      <c r="BC15" s="372">
        <f t="shared" si="16"/>
        <v>-2068.6567164179105</v>
      </c>
      <c r="BD15" s="12"/>
      <c r="BE15" s="818"/>
      <c r="BF15" s="446">
        <v>6</v>
      </c>
      <c r="BG15" s="446">
        <v>7615</v>
      </c>
      <c r="BH15" s="446" t="s">
        <v>23</v>
      </c>
      <c r="BI15" s="452">
        <f>'Structural Information'!$AC$7</f>
        <v>3</v>
      </c>
      <c r="BJ15" s="147">
        <f>('Structural Information'!$AF$25)*(200)/$BI15</f>
        <v>53616.514621265807</v>
      </c>
      <c r="BK15" s="467">
        <f t="shared" si="31"/>
        <v>433495.56258141535</v>
      </c>
      <c r="BL15" s="12"/>
      <c r="BM15" s="91"/>
      <c r="BV15" s="12"/>
      <c r="BW15" s="837"/>
      <c r="BX15" s="336" t="s">
        <v>253</v>
      </c>
      <c r="BY15" s="141">
        <f>1/($AT$6)</f>
        <v>5.5923707762066768E-5</v>
      </c>
      <c r="BZ15" s="141">
        <f>1/($AT$11)</f>
        <v>5.5923707762066768E-5</v>
      </c>
      <c r="CA15" s="141">
        <f>1/($AT$16)</f>
        <v>5.5923707762066768E-5</v>
      </c>
      <c r="CB15" s="141">
        <f>1/($AT$21)</f>
        <v>5.6763413278221742E-5</v>
      </c>
      <c r="CC15" s="141">
        <f>1/($AT$26)</f>
        <v>5.6763413278221742E-5</v>
      </c>
      <c r="CD15" s="142">
        <f>1/($AT$31)</f>
        <v>5.7299530536657806E-5</v>
      </c>
      <c r="CE15" s="12"/>
      <c r="CF15" s="805"/>
      <c r="CG15" s="422">
        <v>2</v>
      </c>
      <c r="CH15" s="827"/>
      <c r="CI15" s="827"/>
      <c r="CJ15" s="801"/>
      <c r="CK15" s="12"/>
      <c r="CL15" s="77" t="s">
        <v>183</v>
      </c>
      <c r="CM15" s="509">
        <f>AQ24*COS($N24)+AQ25*COS($N25)+AQ26*COS($N26)+AQ27*COS($N27)+AQ28*COS($N28)</f>
        <v>340.03200000000004</v>
      </c>
      <c r="CN15" s="509">
        <f>AU24*COS($N24)+AU25*COS($N25)+AU26*COS($N26)+AU27*COS($N27)+AU28*COS($N28)</f>
        <v>425.04</v>
      </c>
      <c r="CO15" s="509">
        <f>AZ24*COS($N24)+AZ25*COS($N25)+AZ26*COS($N26)+AZ27*COS($N27)+AZ28*COS($N28)</f>
        <v>42.504000000000005</v>
      </c>
      <c r="CP15" s="186">
        <f>AZ24*COS($N24)+AZ25*COS($N25)+AZ26*COS($N26)+AZ27*COS($N27)+AZ28*COS($N28)</f>
        <v>42.504000000000005</v>
      </c>
      <c r="CQ15" s="557" t="s">
        <v>229</v>
      </c>
      <c r="CR15" s="369">
        <f>CH24</f>
        <v>65331.499217061413</v>
      </c>
      <c r="CS15" s="369">
        <f>CI24</f>
        <v>9582.5546556113331</v>
      </c>
      <c r="CT15" s="369">
        <f>CJ24</f>
        <v>-19202.669244313351</v>
      </c>
      <c r="CU15" s="369">
        <v>0</v>
      </c>
      <c r="CV15" s="77" t="s">
        <v>307</v>
      </c>
      <c r="CW15" s="58">
        <f>CM15/(CR15*'Structural Information'!$AC$10)</f>
        <v>1.7349058472302754E-3</v>
      </c>
      <c r="CX15" s="58">
        <f>CW15+(((1/CS15)*(CN15-CM15))/'Structural Information'!$AC$10)</f>
        <v>4.6919461165917508E-3</v>
      </c>
      <c r="CY15" s="58">
        <f>CX15+(((1/CT15)*(CO15-CN15))/'Structural Information'!$AC$10)</f>
        <v>1.1332272957494935E-2</v>
      </c>
      <c r="CZ15" s="80">
        <f t="shared" si="36"/>
        <v>0.08</v>
      </c>
      <c r="DB15" s="12"/>
      <c r="DC15" s="12"/>
      <c r="DD15" s="12"/>
      <c r="DE15" s="12"/>
      <c r="DF15" s="12"/>
      <c r="DH15" s="160"/>
    </row>
    <row r="16" spans="2:112" ht="15.75" thickBot="1" x14ac:dyDescent="0.3">
      <c r="B16" s="796"/>
      <c r="C16" s="355">
        <v>3</v>
      </c>
      <c r="D16" s="445">
        <v>314</v>
      </c>
      <c r="E16" s="455">
        <f>'Structural Information'!$AC$8</f>
        <v>3</v>
      </c>
      <c r="F16" s="369">
        <f>'Structural Information'!$AM$8</f>
        <v>4.5</v>
      </c>
      <c r="G16" s="451">
        <f>'Structural Information'!$AB$19/1000</f>
        <v>0.5</v>
      </c>
      <c r="H16" s="451">
        <f>'Structural Information'!$AB$24/1000</f>
        <v>0.25</v>
      </c>
      <c r="I16" s="456">
        <f>'Structural Information'!$AB$25/1000</f>
        <v>0.25</v>
      </c>
      <c r="J16" s="143">
        <f t="shared" si="17"/>
        <v>3.2552083333333332E-4</v>
      </c>
      <c r="K16" s="369">
        <f t="shared" si="28"/>
        <v>4.25</v>
      </c>
      <c r="L16" s="369">
        <f t="shared" si="29"/>
        <v>2.5</v>
      </c>
      <c r="M16" s="369">
        <f t="shared" si="0"/>
        <v>4.9307707308290052</v>
      </c>
      <c r="N16" s="372">
        <f t="shared" si="30"/>
        <v>0.53172406725880561</v>
      </c>
      <c r="T16" s="12"/>
      <c r="U16" s="796"/>
      <c r="V16" s="355">
        <v>3</v>
      </c>
      <c r="W16" s="355">
        <v>314</v>
      </c>
      <c r="X16" s="385">
        <f>1/((((COS(N16))^4)/'Structural Information'!$AR$18)+(((SIN(N16))^4)/'Structural Information'!$AR$19)+(((SIN(N16))^2)*((COS(N16))^2)*((1/'Structural Information'!$AR$20)-(2*'Structural Information'!$AV$20/'Structural Information'!$AR$19))))</f>
        <v>1375.8363758228218</v>
      </c>
      <c r="Y16" s="369">
        <f>((X16*('Structural Information'!$AV$18/1000)*SIN(2*N16))/(4*'Structural Information'!$AR$21*J16*L16))^(1/4)</f>
        <v>1.0803311717923612</v>
      </c>
      <c r="Z16" s="369">
        <f t="shared" si="1"/>
        <v>3.2409935153770837</v>
      </c>
      <c r="AA16" s="120">
        <f t="shared" si="21"/>
        <v>0.70699999999999996</v>
      </c>
      <c r="AB16" s="120">
        <f t="shared" si="22"/>
        <v>0.01</v>
      </c>
      <c r="AC16" s="386">
        <f t="shared" si="23"/>
        <v>1.1249207531710215</v>
      </c>
      <c r="AD16" s="385">
        <f>((0.6*'Structural Information'!$AT$18)+(0.3*'Structural Information'!$AV$19))/(AC16/M16)</f>
        <v>1.446461305462462</v>
      </c>
      <c r="AE16" s="369">
        <f>(((1.2*SIN(N16)+0.45*COS(N16))*'Structural Information'!$AT$19)+(0.3*'Structural Information'!$AV$19))/(AC16/M16)</f>
        <v>1.9214686847113289</v>
      </c>
      <c r="AF16" s="369">
        <f>(1.12*'Structural Information'!$AT$20*COS(N16)*SIN(N16))/((AA16*(Z16^(-0.12)))+(AB16*(Z16^(0.88))))</f>
        <v>1.5398017536539861</v>
      </c>
      <c r="AG16" s="369">
        <f>(1.16*'Structural Information'!$AT$20*TAN(N16))/((AA16)+(AB16*Z16))</f>
        <v>1.8641255353024468</v>
      </c>
      <c r="AH16" s="386">
        <f t="shared" si="24"/>
        <v>1.446461305462462</v>
      </c>
      <c r="AI16" s="385">
        <f>AH16*AC16*'Structural Information'!$AV$18</f>
        <v>130.17234729388574</v>
      </c>
      <c r="AJ16" s="369">
        <f t="shared" si="2"/>
        <v>104.1378778351086</v>
      </c>
      <c r="AK16" s="386">
        <f t="shared" si="3"/>
        <v>13.017234729388575</v>
      </c>
      <c r="AL16" s="12"/>
      <c r="AM16" s="796"/>
      <c r="AN16" s="355">
        <v>3</v>
      </c>
      <c r="AO16" s="445">
        <v>304</v>
      </c>
      <c r="AP16" s="455">
        <f>'Structural Information'!$AC$8</f>
        <v>3</v>
      </c>
      <c r="AQ16" s="385">
        <f t="shared" si="4"/>
        <v>104.1378778351086</v>
      </c>
      <c r="AR16" s="58">
        <f t="shared" si="5"/>
        <v>8.0000000000000004E-4</v>
      </c>
      <c r="AS16" s="369">
        <f t="shared" si="6"/>
        <v>24068.875529005698</v>
      </c>
      <c r="AT16" s="138">
        <f t="shared" si="7"/>
        <v>17881.503927718884</v>
      </c>
      <c r="AU16" s="369">
        <f t="shared" si="8"/>
        <v>130.17234729388574</v>
      </c>
      <c r="AV16" s="58">
        <f t="shared" si="9"/>
        <v>2.2000000000000001E-3</v>
      </c>
      <c r="AW16" s="369">
        <f t="shared" si="10"/>
        <v>10940.397967729861</v>
      </c>
      <c r="AX16" s="99">
        <f t="shared" si="11"/>
        <v>3438.410789857955</v>
      </c>
      <c r="AY16" s="171">
        <f t="shared" si="12"/>
        <v>2554.5005611026963</v>
      </c>
      <c r="AZ16" s="385">
        <f t="shared" si="13"/>
        <v>13.017234729388575</v>
      </c>
      <c r="BA16" s="58">
        <f t="shared" si="14"/>
        <v>8.8999999999999999E-3</v>
      </c>
      <c r="BB16" s="369">
        <f t="shared" si="15"/>
        <v>-6762.2475856014062</v>
      </c>
      <c r="BC16" s="372">
        <f t="shared" si="16"/>
        <v>-5023.880597014926</v>
      </c>
      <c r="BD16" s="12"/>
      <c r="BE16" s="795">
        <v>4</v>
      </c>
      <c r="BF16" s="444">
        <v>1</v>
      </c>
      <c r="BG16" s="444">
        <v>7114</v>
      </c>
      <c r="BH16" s="444" t="s">
        <v>23</v>
      </c>
      <c r="BI16" s="450">
        <f>'Structural Information'!$AC$8</f>
        <v>3</v>
      </c>
      <c r="BJ16" s="133">
        <f>('Structural Information'!$AF$25)*(200)/$BI16</f>
        <v>53616.514621265807</v>
      </c>
      <c r="BK16" s="468">
        <f t="shared" ref="BK16:BK21" si="37">Hcol1*Wcol1*(4700*SQRT(Fck))/(hstr4*1000)</f>
        <v>433495.56258141535</v>
      </c>
      <c r="BL16" s="12"/>
      <c r="BM16" s="91"/>
      <c r="BN16" s="324"/>
      <c r="BO16" s="325"/>
      <c r="BP16" s="151"/>
      <c r="BQ16" s="151"/>
      <c r="BR16" s="151"/>
      <c r="BS16" s="151"/>
      <c r="BT16" s="151"/>
      <c r="BU16" s="151"/>
      <c r="BV16" s="12"/>
      <c r="BW16" s="837"/>
      <c r="BX16" s="337" t="s">
        <v>253</v>
      </c>
      <c r="BY16" s="141">
        <f>1/($AY$6)</f>
        <v>3.9146595433446759E-4</v>
      </c>
      <c r="BZ16" s="141">
        <f>1/($AY$11)</f>
        <v>3.9146595433446759E-4</v>
      </c>
      <c r="CA16" s="141">
        <f>1/($AY$16)</f>
        <v>3.9146595433446759E-4</v>
      </c>
      <c r="CB16" s="141">
        <f>1/($AY$21)</f>
        <v>3.9734389294755231E-4</v>
      </c>
      <c r="CC16" s="141">
        <f>1/($AY$26)</f>
        <v>3.9734389294755231E-4</v>
      </c>
      <c r="CD16" s="142">
        <f>1/($AY$31)</f>
        <v>4.0109671375660464E-4</v>
      </c>
      <c r="CE16" s="12"/>
      <c r="CF16" s="805"/>
      <c r="CG16" s="422">
        <v>3</v>
      </c>
      <c r="CH16" s="827"/>
      <c r="CI16" s="827"/>
      <c r="CJ16" s="801"/>
      <c r="CK16" s="12"/>
      <c r="CL16" s="88" t="s">
        <v>184</v>
      </c>
      <c r="CM16" s="512">
        <f>AQ29*COS($N29)+AQ30*COS($N30)+AQ31*COS($N31)+AQ32*COS($N32)+AQ33*COS($N33)</f>
        <v>325.24800000000005</v>
      </c>
      <c r="CN16" s="512">
        <f>AU29*COS($N29)+AU30*COS($N30)+AU31*COS($N31)+AU32*COS($N32)+AU33*COS($N33)</f>
        <v>406.56000000000012</v>
      </c>
      <c r="CO16" s="512">
        <f>AZ29*COS($N29)+AZ30*COS($N30)+AZ31*COS($N31)+AZ32*COS($N32)+AZ33*COS($N33)</f>
        <v>40.656000000000006</v>
      </c>
      <c r="CP16" s="192">
        <f>AZ29*COS($N29)+AZ30*COS($N30)+AZ31*COS($N31)+AZ32*COS($N32)+AZ33*COS($N33)</f>
        <v>40.656000000000006</v>
      </c>
      <c r="CQ16" s="560" t="s">
        <v>230</v>
      </c>
      <c r="CR16" s="370">
        <f>CH29</f>
        <v>66951.600771768368</v>
      </c>
      <c r="CS16" s="370">
        <f>CI29</f>
        <v>9624.0049838874547</v>
      </c>
      <c r="CT16" s="370">
        <f>CJ29</f>
        <v>-19901.755237814206</v>
      </c>
      <c r="CU16" s="370">
        <v>0</v>
      </c>
      <c r="CV16" s="88" t="s">
        <v>306</v>
      </c>
      <c r="CW16" s="89">
        <f>CM16/(CR16*'Structural Information'!$AC$11)</f>
        <v>1.7665298310518072E-3</v>
      </c>
      <c r="CX16" s="89">
        <f>CW16+(((1/CS16)*(CN16-CM16))/'Structural Information'!$AC$11)</f>
        <v>4.838847442015526E-3</v>
      </c>
      <c r="CY16" s="89">
        <f>CX16+(((1/CT16)*(CO16-CN16))/'Structural Information'!$AC$11)</f>
        <v>1.1524488904794036E-2</v>
      </c>
      <c r="CZ16" s="90">
        <f t="shared" si="36"/>
        <v>0.08</v>
      </c>
      <c r="DB16" s="12"/>
      <c r="DC16" s="12"/>
      <c r="DD16" s="12"/>
      <c r="DE16" s="12"/>
      <c r="DF16" s="12"/>
      <c r="DH16" s="160"/>
    </row>
    <row r="17" spans="1:112" ht="15.75" thickBot="1" x14ac:dyDescent="0.3">
      <c r="B17" s="796"/>
      <c r="C17" s="355">
        <v>4</v>
      </c>
      <c r="D17" s="445">
        <v>414</v>
      </c>
      <c r="E17" s="455">
        <f>'Structural Information'!$AC$8</f>
        <v>3</v>
      </c>
      <c r="F17" s="369">
        <f>'Structural Information'!$AM$7</f>
        <v>2</v>
      </c>
      <c r="G17" s="451">
        <f>'Structural Information'!$AB$19/1000</f>
        <v>0.5</v>
      </c>
      <c r="H17" s="451">
        <f>'Structural Information'!$AB$24/1000</f>
        <v>0.25</v>
      </c>
      <c r="I17" s="456">
        <f>'Structural Information'!$AB$25/1000</f>
        <v>0.25</v>
      </c>
      <c r="J17" s="143">
        <f t="shared" si="17"/>
        <v>3.2552083333333332E-4</v>
      </c>
      <c r="K17" s="369">
        <f t="shared" si="28"/>
        <v>1.75</v>
      </c>
      <c r="L17" s="369">
        <f t="shared" si="29"/>
        <v>2.5</v>
      </c>
      <c r="M17" s="369">
        <f t="shared" si="0"/>
        <v>3.0516389039334255</v>
      </c>
      <c r="N17" s="372">
        <f t="shared" si="30"/>
        <v>0.96007036240568799</v>
      </c>
      <c r="T17" s="12"/>
      <c r="U17" s="796"/>
      <c r="V17" s="355">
        <v>4</v>
      </c>
      <c r="W17" s="355">
        <v>414</v>
      </c>
      <c r="X17" s="385">
        <f>1/((((COS(N17))^4)/'Structural Information'!$AR$18)+(((SIN(N17))^4)/'Structural Information'!$AR$19)+(((SIN(N17))^2)*((COS(N17))^2)*((1/'Structural Information'!$AR$20)-(2*'Structural Information'!$AV$20/'Structural Information'!$AR$19))))</f>
        <v>1979.5941814167948</v>
      </c>
      <c r="Y17" s="369">
        <f>((X17*('Structural Information'!$AV$18/1000)*SIN(2*N17))/(4*'Structural Information'!$AR$21*J17*L17))^(1/4)</f>
        <v>1.2047928056896782</v>
      </c>
      <c r="Z17" s="369">
        <f t="shared" si="1"/>
        <v>3.6143784170690347</v>
      </c>
      <c r="AA17" s="120">
        <f t="shared" si="21"/>
        <v>0.70699999999999996</v>
      </c>
      <c r="AB17" s="120">
        <f t="shared" si="22"/>
        <v>0.01</v>
      </c>
      <c r="AC17" s="386">
        <f t="shared" si="23"/>
        <v>0.62744024595813885</v>
      </c>
      <c r="AD17" s="385">
        <f>((0.6*'Structural Information'!$AT$18)+(0.3*'Structural Information'!$AV$19))/(AC17/M17)</f>
        <v>1.604998794363627</v>
      </c>
      <c r="AE17" s="369">
        <f>(((1.2*SIN(N17)+0.45*COS(N17))*'Structural Information'!$AT$19)+(0.3*'Structural Information'!$AV$19))/(AC17/M17)</f>
        <v>2.6560298143692624</v>
      </c>
      <c r="AF17" s="369">
        <f>(1.12*'Structural Information'!$AT$20*COS(N17)*SIN(N17))/((AA17*(Z17^(-0.12)))+(AB17*(Z17^(0.88))))</f>
        <v>1.6686772635859319</v>
      </c>
      <c r="AG17" s="369">
        <f>(1.16*'Structural Information'!$AT$20*TAN(N17))/((AA17)+(AB17*Z17))</f>
        <v>4.5044157573949528</v>
      </c>
      <c r="AH17" s="386">
        <f t="shared" si="24"/>
        <v>1.604998794363627</v>
      </c>
      <c r="AI17" s="385">
        <f>AH17*AC17*'Structural Information'!$AV$18</f>
        <v>80.563267063842432</v>
      </c>
      <c r="AJ17" s="369">
        <f t="shared" si="2"/>
        <v>64.450613651073951</v>
      </c>
      <c r="AK17" s="386">
        <f t="shared" si="3"/>
        <v>8.0563267063842439</v>
      </c>
      <c r="AL17" s="12"/>
      <c r="AM17" s="796"/>
      <c r="AN17" s="355">
        <v>4</v>
      </c>
      <c r="AO17" s="445">
        <v>404</v>
      </c>
      <c r="AP17" s="455">
        <f>'Structural Information'!$AC$8</f>
        <v>3</v>
      </c>
      <c r="AQ17" s="385">
        <f t="shared" si="4"/>
        <v>64.450613651073951</v>
      </c>
      <c r="AR17" s="58">
        <f t="shared" si="5"/>
        <v>8.0000000000000004E-4</v>
      </c>
      <c r="AS17" s="369">
        <f t="shared" si="6"/>
        <v>22344.230024429471</v>
      </c>
      <c r="AT17" s="138">
        <f t="shared" si="7"/>
        <v>7348.1024912553303</v>
      </c>
      <c r="AU17" s="369">
        <f t="shared" si="8"/>
        <v>80.563267063842432</v>
      </c>
      <c r="AV17" s="58">
        <f t="shared" si="9"/>
        <v>2.2000000000000001E-3</v>
      </c>
      <c r="AW17" s="369">
        <f t="shared" si="10"/>
        <v>10156.468192922484</v>
      </c>
      <c r="AX17" s="99">
        <f t="shared" si="11"/>
        <v>3192.0328606327794</v>
      </c>
      <c r="AY17" s="171">
        <f t="shared" si="12"/>
        <v>1049.7289273221893</v>
      </c>
      <c r="AZ17" s="385">
        <f t="shared" si="13"/>
        <v>8.0563267063842439</v>
      </c>
      <c r="BA17" s="58">
        <f t="shared" si="14"/>
        <v>8.8999999999999999E-3</v>
      </c>
      <c r="BB17" s="369">
        <f t="shared" si="15"/>
        <v>-6290.4051172707887</v>
      </c>
      <c r="BC17" s="372">
        <f t="shared" si="16"/>
        <v>-2068.6567164179105</v>
      </c>
      <c r="BD17" s="12"/>
      <c r="BE17" s="796"/>
      <c r="BF17" s="445">
        <v>2</v>
      </c>
      <c r="BG17" s="445">
        <v>7214</v>
      </c>
      <c r="BH17" s="445" t="s">
        <v>23</v>
      </c>
      <c r="BI17" s="451">
        <f>'Structural Information'!$AC$8</f>
        <v>3</v>
      </c>
      <c r="BJ17" s="455">
        <f>('Structural Information'!$AF$25)*(200)/$BI17</f>
        <v>53616.514621265807</v>
      </c>
      <c r="BK17" s="466">
        <f t="shared" si="37"/>
        <v>433495.56258141535</v>
      </c>
      <c r="BL17" s="12"/>
      <c r="BM17" s="91"/>
      <c r="BN17" s="12"/>
      <c r="BO17" s="12"/>
      <c r="BP17" s="12"/>
      <c r="BQ17" s="12"/>
      <c r="BR17" s="12"/>
      <c r="BS17" s="12"/>
      <c r="BT17" s="12"/>
      <c r="BU17" s="12"/>
      <c r="BV17" s="12"/>
      <c r="BW17" s="837"/>
      <c r="BX17" s="338" t="s">
        <v>253</v>
      </c>
      <c r="BY17" s="141">
        <f>1/($BC$6)</f>
        <v>-1.990493166963755E-4</v>
      </c>
      <c r="BZ17" s="141">
        <f>1/($BC$11)</f>
        <v>-1.990493166963755E-4</v>
      </c>
      <c r="CA17" s="141">
        <f>1/($BC$16)</f>
        <v>-1.990493166963755E-4</v>
      </c>
      <c r="CB17" s="141">
        <f>1/($BC$21)</f>
        <v>-2.0141895141895141E-4</v>
      </c>
      <c r="CC17" s="141">
        <f>1/($BC$26)</f>
        <v>-2.0141895141895141E-4</v>
      </c>
      <c r="CD17" s="142">
        <f>1/($BC$31)</f>
        <v>-1.9386574074074071E-4</v>
      </c>
      <c r="CE17" s="12"/>
      <c r="CF17" s="805"/>
      <c r="CG17" s="422">
        <v>4</v>
      </c>
      <c r="CH17" s="827"/>
      <c r="CI17" s="827"/>
      <c r="CJ17" s="80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B17" s="12"/>
      <c r="DC17" s="12"/>
      <c r="DD17" s="12"/>
      <c r="DE17" s="12"/>
      <c r="DF17" s="12"/>
      <c r="DH17" s="160"/>
    </row>
    <row r="18" spans="1:112" ht="16.5" thickBot="1" x14ac:dyDescent="0.3">
      <c r="B18" s="818"/>
      <c r="C18" s="359">
        <v>5</v>
      </c>
      <c r="D18" s="446">
        <v>514</v>
      </c>
      <c r="E18" s="147">
        <f>'Structural Information'!$AC$8</f>
        <v>3</v>
      </c>
      <c r="F18" s="380">
        <f>'Structural Information'!$AM$6</f>
        <v>4.5</v>
      </c>
      <c r="G18" s="452">
        <f>'Structural Information'!$AB$19/1000</f>
        <v>0.5</v>
      </c>
      <c r="H18" s="452">
        <f>'Structural Information'!$AB$24/1000</f>
        <v>0.25</v>
      </c>
      <c r="I18" s="148">
        <f>'Structural Information'!$AB$25/1000</f>
        <v>0.25</v>
      </c>
      <c r="J18" s="149">
        <f t="shared" si="17"/>
        <v>3.2552083333333332E-4</v>
      </c>
      <c r="K18" s="380">
        <f t="shared" si="28"/>
        <v>4.25</v>
      </c>
      <c r="L18" s="380">
        <f t="shared" si="29"/>
        <v>2.5</v>
      </c>
      <c r="M18" s="380">
        <f t="shared" si="0"/>
        <v>4.9307707308290052</v>
      </c>
      <c r="N18" s="381">
        <f t="shared" si="30"/>
        <v>0.53172406725880561</v>
      </c>
      <c r="T18" s="12"/>
      <c r="U18" s="818"/>
      <c r="V18" s="359">
        <v>5</v>
      </c>
      <c r="W18" s="359">
        <v>514</v>
      </c>
      <c r="X18" s="147">
        <f>1/((((COS(N18))^4)/'Structural Information'!$AR$18)+(((SIN(N18))^4)/'Structural Information'!$AR$19)+(((SIN(N18))^2)*((COS(N18))^2)*((1/'Structural Information'!$AR$20)-(2*'Structural Information'!$AV$20/'Structural Information'!$AR$19))))</f>
        <v>1375.8363758228218</v>
      </c>
      <c r="Y18" s="380">
        <f>((X18*('Structural Information'!$AV$18/1000)*SIN(2*N18))/(4*'Structural Information'!$AR$21*J18*L18))^(1/4)</f>
        <v>1.0803311717923612</v>
      </c>
      <c r="Z18" s="380">
        <f t="shared" si="1"/>
        <v>3.2409935153770837</v>
      </c>
      <c r="AA18" s="150">
        <f t="shared" si="21"/>
        <v>0.70699999999999996</v>
      </c>
      <c r="AB18" s="150">
        <f t="shared" si="22"/>
        <v>0.01</v>
      </c>
      <c r="AC18" s="148">
        <f t="shared" si="23"/>
        <v>1.1249207531710215</v>
      </c>
      <c r="AD18" s="147">
        <f>((0.6*'Structural Information'!$AT$18)+(0.3*'Structural Information'!$AV$19))/(AC18/M18)</f>
        <v>1.446461305462462</v>
      </c>
      <c r="AE18" s="380">
        <f>(((1.2*SIN(N18)+0.45*COS(N18))*'Structural Information'!$AT$19)+(0.3*'Structural Information'!$AV$19))/(AC18/M18)</f>
        <v>1.9214686847113289</v>
      </c>
      <c r="AF18" s="380">
        <f>(1.12*'Structural Information'!$AT$20*COS(N18)*SIN(N18))/((AA18*(Z18^(-0.12)))+(AB18*(Z18^(0.88))))</f>
        <v>1.5398017536539861</v>
      </c>
      <c r="AG18" s="380">
        <f>(1.16*'Structural Information'!$AT$20*TAN(N18))/((AA18)+(AB18*Z18))</f>
        <v>1.8641255353024468</v>
      </c>
      <c r="AH18" s="148">
        <f t="shared" si="24"/>
        <v>1.446461305462462</v>
      </c>
      <c r="AI18" s="147">
        <f>AH18*AC18*'Structural Information'!$AV$18</f>
        <v>130.17234729388574</v>
      </c>
      <c r="AJ18" s="380">
        <f t="shared" si="2"/>
        <v>104.1378778351086</v>
      </c>
      <c r="AK18" s="148">
        <f t="shared" si="3"/>
        <v>13.017234729388575</v>
      </c>
      <c r="AL18" s="12"/>
      <c r="AM18" s="818"/>
      <c r="AN18" s="359">
        <v>5</v>
      </c>
      <c r="AO18" s="446">
        <v>504</v>
      </c>
      <c r="AP18" s="147">
        <f>'Structural Information'!$AC$8</f>
        <v>3</v>
      </c>
      <c r="AQ18" s="147">
        <f t="shared" si="4"/>
        <v>104.1378778351086</v>
      </c>
      <c r="AR18" s="75">
        <f t="shared" si="5"/>
        <v>8.0000000000000004E-4</v>
      </c>
      <c r="AS18" s="380">
        <f t="shared" si="6"/>
        <v>24068.875529005698</v>
      </c>
      <c r="AT18" s="156">
        <f t="shared" si="7"/>
        <v>17881.503927718884</v>
      </c>
      <c r="AU18" s="380">
        <f t="shared" si="8"/>
        <v>130.17234729388574</v>
      </c>
      <c r="AV18" s="75">
        <f t="shared" si="9"/>
        <v>2.2000000000000001E-3</v>
      </c>
      <c r="AW18" s="380">
        <f t="shared" si="10"/>
        <v>10940.397967729861</v>
      </c>
      <c r="AX18" s="157">
        <f t="shared" si="11"/>
        <v>3438.410789857955</v>
      </c>
      <c r="AY18" s="329">
        <f t="shared" si="12"/>
        <v>2554.5005611026963</v>
      </c>
      <c r="AZ18" s="147">
        <f t="shared" si="13"/>
        <v>13.017234729388575</v>
      </c>
      <c r="BA18" s="75">
        <f t="shared" si="14"/>
        <v>8.8999999999999999E-3</v>
      </c>
      <c r="BB18" s="380">
        <f t="shared" si="15"/>
        <v>-6762.2475856014062</v>
      </c>
      <c r="BC18" s="381">
        <f t="shared" si="16"/>
        <v>-5023.880597014926</v>
      </c>
      <c r="BD18" s="12"/>
      <c r="BE18" s="796"/>
      <c r="BF18" s="445">
        <v>3</v>
      </c>
      <c r="BG18" s="445">
        <v>7314</v>
      </c>
      <c r="BH18" s="445" t="s">
        <v>23</v>
      </c>
      <c r="BI18" s="451">
        <f>'Structural Information'!$AC$8</f>
        <v>3</v>
      </c>
      <c r="BJ18" s="455">
        <f>('Structural Information'!$AF$25)*(200)/$BI18</f>
        <v>53616.514621265807</v>
      </c>
      <c r="BK18" s="466">
        <f t="shared" si="37"/>
        <v>433495.56258141535</v>
      </c>
      <c r="BL18" s="12"/>
      <c r="BM18" s="91"/>
      <c r="BN18" s="12"/>
      <c r="BO18" s="12"/>
      <c r="BP18" s="12"/>
      <c r="BQ18" s="12"/>
      <c r="BR18" s="12"/>
      <c r="BS18" s="12"/>
      <c r="BT18" s="12"/>
      <c r="BU18" s="12"/>
      <c r="BV18" s="12"/>
      <c r="BW18" s="841"/>
      <c r="BX18" s="341" t="s">
        <v>416</v>
      </c>
      <c r="BY18" s="153">
        <f>(BP10*BP10)/$BK$7</f>
        <v>1.0252571947861007E-6</v>
      </c>
      <c r="BZ18" s="153">
        <f>(BQ10*BQ10)/$BK$13</f>
        <v>1.0252571947861007E-6</v>
      </c>
      <c r="CA18" s="153">
        <f>(BR10*BR10)/$BK$19</f>
        <v>1.0252571947861007E-6</v>
      </c>
      <c r="CB18" s="153">
        <f>(BS10*BS10)/$BK$25</f>
        <v>7.1198416304590332E-7</v>
      </c>
      <c r="CC18" s="153">
        <f>(BT10*BT10)/$BK$31</f>
        <v>7.1198416304590332E-7</v>
      </c>
      <c r="CD18" s="154">
        <f>(BU10*BU10)/$BK$37</f>
        <v>2.82038964587529E-7</v>
      </c>
      <c r="CE18" s="12"/>
      <c r="CF18" s="689"/>
      <c r="CG18" s="423">
        <v>5</v>
      </c>
      <c r="CH18" s="828"/>
      <c r="CI18" s="828"/>
      <c r="CJ18" s="80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694" t="s">
        <v>305</v>
      </c>
      <c r="CW18" s="695"/>
      <c r="CX18" s="695"/>
      <c r="CY18" s="695"/>
      <c r="CZ18" s="696"/>
      <c r="DB18" s="12"/>
      <c r="DC18" s="12"/>
      <c r="DD18" s="12"/>
      <c r="DE18" s="12"/>
      <c r="DF18" s="12"/>
      <c r="DH18" s="160"/>
    </row>
    <row r="19" spans="1:112" x14ac:dyDescent="0.25">
      <c r="B19" s="796">
        <v>3</v>
      </c>
      <c r="C19" s="355">
        <v>1</v>
      </c>
      <c r="D19" s="355">
        <v>113</v>
      </c>
      <c r="E19" s="385">
        <f>'Structural Information'!$AC$9</f>
        <v>3</v>
      </c>
      <c r="F19" s="369">
        <f>'Structural Information'!$AM$10</f>
        <v>4.5</v>
      </c>
      <c r="G19" s="450">
        <f>'Structural Information'!$AB$19/1000</f>
        <v>0.5</v>
      </c>
      <c r="H19" s="451">
        <f>'Structural Information'!$AB$24/1000</f>
        <v>0.25</v>
      </c>
      <c r="I19" s="456">
        <f>'Structural Information'!$AB$25/1000</f>
        <v>0.25</v>
      </c>
      <c r="J19" s="143">
        <f t="shared" ref="J19:J21" si="38">I19*(H19^3)/12</f>
        <v>3.2552083333333332E-4</v>
      </c>
      <c r="K19" s="369">
        <f>F19-H19</f>
        <v>4.25</v>
      </c>
      <c r="L19" s="369">
        <f>E19-G19</f>
        <v>2.5</v>
      </c>
      <c r="M19" s="369">
        <f t="shared" ref="M19:M21" si="39">SQRT(K19^2+L19^2)</f>
        <v>4.9307707308290052</v>
      </c>
      <c r="N19" s="372">
        <f>ATAN(L19/K19)</f>
        <v>0.53172406725880561</v>
      </c>
      <c r="T19" s="12"/>
      <c r="U19" s="796">
        <v>3</v>
      </c>
      <c r="V19" s="355">
        <v>1</v>
      </c>
      <c r="W19" s="355">
        <v>113</v>
      </c>
      <c r="X19" s="385">
        <f>1/((((COS(N19))^4)/'Structural Information'!$AR$18)+(((SIN(N19))^4)/'Structural Information'!$AR$19)+(((SIN(N19))^2)*((COS(N19))^2)*((1/'Structural Information'!$AR$20)-(2*'Structural Information'!$AV$20/'Structural Information'!$AR$19))))</f>
        <v>1375.8363758228218</v>
      </c>
      <c r="Y19" s="369">
        <f>((X19*('Structural Information'!$AV$18/1000)*SIN(2*N19))/(4*'Structural Information'!$AR$21*J19*L19))^(1/4)</f>
        <v>1.0803311717923612</v>
      </c>
      <c r="Z19" s="369">
        <f t="shared" si="1"/>
        <v>3.2409935153770837</v>
      </c>
      <c r="AA19" s="120">
        <f>IF(Z19&lt;3.14,$Q$4,0)+IF(Z19&gt;3.14,1,0)*IF(Z19&lt;7.85,$R$4,0)+IF(Z19&gt;7.85,$S$4,0)</f>
        <v>0.70699999999999996</v>
      </c>
      <c r="AB19" s="120">
        <f t="shared" ref="AB19:AB33" si="40">IF(Z19&lt;3.14,$Q$5,0)+IF(Z19&gt;3.14,1,0)*IF(Z19&lt;7.85,$R$5,0)+IF(Z19&gt;7.85,$S$5,0)</f>
        <v>0.01</v>
      </c>
      <c r="AC19" s="386">
        <f t="shared" si="23"/>
        <v>1.1249207531710215</v>
      </c>
      <c r="AD19" s="385">
        <f>((0.6*'Structural Information'!$AT$18)+(0.3*'Structural Information'!$AV$19))/(AC19/M19)</f>
        <v>1.446461305462462</v>
      </c>
      <c r="AE19" s="369">
        <f>(((1.2*SIN(N19)+0.45*COS(N19))*'Structural Information'!$AT$19)+(0.3*'Structural Information'!$AV$19))/(AC19/M19)</f>
        <v>1.9214686847113289</v>
      </c>
      <c r="AF19" s="369">
        <f>(1.12*'Structural Information'!$AT$20*COS(N19)*SIN(N19))/((AA19*(Z19^(-0.12)))+(AB19*(Z19^(0.88))))</f>
        <v>1.5398017536539861</v>
      </c>
      <c r="AG19" s="369">
        <f>(1.16*'Structural Information'!$AT$20*TAN(N19))/((AA19)+(AB19*Z19))</f>
        <v>1.8641255353024468</v>
      </c>
      <c r="AH19" s="386">
        <f t="shared" ref="AH19" si="41">MIN(AD19:AG19)</f>
        <v>1.446461305462462</v>
      </c>
      <c r="AI19" s="385">
        <f>AH19*AC19*'Structural Information'!$AV$18</f>
        <v>130.17234729388574</v>
      </c>
      <c r="AJ19" s="369">
        <f t="shared" ref="AJ19" si="42">0.8*AI19</f>
        <v>104.1378778351086</v>
      </c>
      <c r="AK19" s="386">
        <f t="shared" ref="AK19" si="43">0.1*AI19</f>
        <v>13.017234729388575</v>
      </c>
      <c r="AL19" s="326"/>
      <c r="AM19" s="796">
        <v>3</v>
      </c>
      <c r="AN19" s="355">
        <v>1</v>
      </c>
      <c r="AO19" s="355">
        <v>103</v>
      </c>
      <c r="AP19" s="455">
        <f>'Structural Information'!$AC$9</f>
        <v>3</v>
      </c>
      <c r="AQ19" s="385">
        <f t="shared" si="4"/>
        <v>104.1378778351086</v>
      </c>
      <c r="AR19" s="58">
        <f t="shared" ref="AR19:AR33" si="44">0.08/100</f>
        <v>8.0000000000000004E-4</v>
      </c>
      <c r="AS19" s="369">
        <f t="shared" si="6"/>
        <v>24068.875529005698</v>
      </c>
      <c r="AT19" s="138">
        <f t="shared" si="7"/>
        <v>17881.503927718884</v>
      </c>
      <c r="AU19" s="369">
        <f t="shared" si="8"/>
        <v>130.17234729388574</v>
      </c>
      <c r="AV19" s="58">
        <f t="shared" ref="AV19:AV33" si="45">0.22/100</f>
        <v>2.2000000000000001E-3</v>
      </c>
      <c r="AW19" s="369">
        <f t="shared" si="10"/>
        <v>10940.397967729861</v>
      </c>
      <c r="AX19" s="99">
        <f t="shared" si="11"/>
        <v>3438.410789857955</v>
      </c>
      <c r="AY19" s="171">
        <f t="shared" si="12"/>
        <v>2554.5005611026963</v>
      </c>
      <c r="AZ19" s="385">
        <f t="shared" si="13"/>
        <v>13.017234729388575</v>
      </c>
      <c r="BA19" s="58">
        <f t="shared" ref="BA19:BA33" si="46">0.89/100</f>
        <v>8.8999999999999999E-3</v>
      </c>
      <c r="BB19" s="369">
        <f t="shared" si="15"/>
        <v>-6762.2475856014062</v>
      </c>
      <c r="BC19" s="372">
        <f t="shared" si="16"/>
        <v>-5023.880597014926</v>
      </c>
      <c r="BD19" s="12"/>
      <c r="BE19" s="796"/>
      <c r="BF19" s="445">
        <v>4</v>
      </c>
      <c r="BG19" s="445">
        <v>7414</v>
      </c>
      <c r="BH19" s="445" t="s">
        <v>23</v>
      </c>
      <c r="BI19" s="451">
        <f>'Structural Information'!$AC$8</f>
        <v>3</v>
      </c>
      <c r="BJ19" s="455">
        <f>('Structural Information'!$AF$25)*(200)/$BI19</f>
        <v>53616.514621265807</v>
      </c>
      <c r="BK19" s="466">
        <f t="shared" si="37"/>
        <v>433495.56258141535</v>
      </c>
      <c r="BL19" s="12"/>
      <c r="BM19" s="91"/>
      <c r="BN19" s="12"/>
      <c r="BO19" s="12"/>
      <c r="BP19" s="12"/>
      <c r="BQ19" s="12"/>
      <c r="BR19" s="12"/>
      <c r="BS19" s="12"/>
      <c r="BT19" s="12"/>
      <c r="BU19" s="12"/>
      <c r="BV19" s="12"/>
      <c r="BW19" s="837">
        <v>4</v>
      </c>
      <c r="BX19" s="342" t="s">
        <v>417</v>
      </c>
      <c r="BY19" s="141">
        <f>(BP11*BP11)/$BK$7</f>
        <v>5.190364548604635E-6</v>
      </c>
      <c r="BZ19" s="141">
        <f>(BQ11*BQ11)/$BK$13</f>
        <v>5.190364548604635E-6</v>
      </c>
      <c r="CA19" s="141">
        <f>(BR11*BR11)/$BK$19</f>
        <v>5.190364548604635E-6</v>
      </c>
      <c r="CB19" s="141">
        <f>(BS11*BS11)/$BK$25</f>
        <v>3.6044198254198856E-6</v>
      </c>
      <c r="CC19" s="141">
        <f>(BT11*BT11)/$BK$31</f>
        <v>3.6044198254198856E-6</v>
      </c>
      <c r="CD19" s="142">
        <f>(BU11*BU11)/$BK$37</f>
        <v>1.4278222582243652E-6</v>
      </c>
      <c r="CE19" s="12"/>
      <c r="CF19" s="805">
        <v>3</v>
      </c>
      <c r="CG19" s="422">
        <v>1</v>
      </c>
      <c r="CH19" s="827">
        <f>1/(CB5+CB4+CC4+CD4+CC8+CD8)+1/(CB10+CB9+CC9+CD9+CC13+CD13)+1/(CB15+CB14+CC14+CD14+CC18+CD18)+1/(CD19+CC19+CB19+CB20+CC23+CD23)+1/(CD24+CC24+CB24+CB25+CC28+CD28)</f>
        <v>63286.325833605413</v>
      </c>
      <c r="CI19" s="827">
        <f>1/(CB6+CB4+CC4+CD4+CC8+CD8)+1/(CB11+CB9+CC9+CD9+CC13+CD13)+1/(CB16+CB14+CC14+CD14+CC18+CD18)+1/(CD19+CC19+CB19+CB21+CC23+CD23)+1/(CD24+CC24+CB24+CB26+CC28+CD28)</f>
        <v>9537.1174607322646</v>
      </c>
      <c r="CJ19" s="801">
        <f>1/(CB7+CB4+CC4+CD4+CC8+CD8)+1/(CB12+CB9+CC9+CD9+CC13+CD13)+1/(CB17+CB14+CC14+CD14+CC18+CD18)+1/(CD19+CC19+CB19+CB22+CC23+CD23)+1/(CD24+CC24+CB24+CB27+CC28+CD28)</f>
        <v>-19389.129865940282</v>
      </c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717" t="s">
        <v>303</v>
      </c>
      <c r="CW19" s="719" t="s">
        <v>193</v>
      </c>
      <c r="CX19" s="721" t="s">
        <v>194</v>
      </c>
      <c r="CY19" s="721" t="s">
        <v>195</v>
      </c>
      <c r="CZ19" s="697" t="s">
        <v>196</v>
      </c>
      <c r="DB19" s="12"/>
      <c r="DC19" s="12"/>
      <c r="DD19" s="12"/>
      <c r="DE19" s="12"/>
      <c r="DF19" s="12"/>
    </row>
    <row r="20" spans="1:112" x14ac:dyDescent="0.25">
      <c r="B20" s="796"/>
      <c r="C20" s="355">
        <v>2</v>
      </c>
      <c r="D20" s="355">
        <v>213</v>
      </c>
      <c r="E20" s="385">
        <f>'Structural Information'!$AC$9</f>
        <v>3</v>
      </c>
      <c r="F20" s="369">
        <f>'Structural Information'!$AM$9</f>
        <v>2</v>
      </c>
      <c r="G20" s="451">
        <f>'Structural Information'!$AB$19/1000</f>
        <v>0.5</v>
      </c>
      <c r="H20" s="451">
        <f>'Structural Information'!$AB$29/1000</f>
        <v>0.3</v>
      </c>
      <c r="I20" s="456">
        <f>'Structural Information'!$AB$30/1000</f>
        <v>0.3</v>
      </c>
      <c r="J20" s="143">
        <f t="shared" si="38"/>
        <v>6.7499999999999993E-4</v>
      </c>
      <c r="K20" s="369">
        <f t="shared" ref="K20:K21" si="47">F20-H20</f>
        <v>1.7</v>
      </c>
      <c r="L20" s="369">
        <f t="shared" ref="L20:L21" si="48">E20-G20</f>
        <v>2.5</v>
      </c>
      <c r="M20" s="369">
        <f t="shared" si="39"/>
        <v>3.0232432915661951</v>
      </c>
      <c r="N20" s="372">
        <f t="shared" ref="N20:N21" si="49">ATAN(L20/K20)</f>
        <v>0.97361966870221905</v>
      </c>
      <c r="T20" s="12"/>
      <c r="U20" s="796"/>
      <c r="V20" s="355">
        <v>2</v>
      </c>
      <c r="W20" s="355">
        <v>213</v>
      </c>
      <c r="X20" s="385">
        <f>1/((((COS(N20))^4)/'Structural Information'!$AR$18)+(((SIN(N20))^4)/'Structural Information'!$AR$19)+(((SIN(N20))^2)*((COS(N20))^2)*((1/'Structural Information'!$AR$20)-(2*'Structural Information'!$AV$20/'Structural Information'!$AR$19))))</f>
        <v>1988.4509990748261</v>
      </c>
      <c r="Y20" s="369">
        <f>((X20*('Structural Information'!$AV$18/1000)*SIN(2*N20))/(4*'Structural Information'!$AR$21*J20*L20))^(1/4)</f>
        <v>1.002532686662994</v>
      </c>
      <c r="Z20" s="369">
        <f t="shared" si="1"/>
        <v>3.007598059988982</v>
      </c>
      <c r="AA20" s="120">
        <f t="shared" ref="AA20:AA33" si="50">IF(Z20&lt;3.14,$Q$4,0)+IF(Z20&gt;3.14,1,0)*IF(Z20&lt;7.85,$R$4,0)+IF(Z20&gt;7.85,$S$4,0)</f>
        <v>1.3</v>
      </c>
      <c r="AB20" s="120">
        <f t="shared" si="40"/>
        <v>-0.17799999999999999</v>
      </c>
      <c r="AC20" s="386">
        <f t="shared" si="23"/>
        <v>0.76862516722585128</v>
      </c>
      <c r="AD20" s="385">
        <f>((0.6*'Structural Information'!$AT$18)+(0.3*'Structural Information'!$AV$19))/(AC20/M20)</f>
        <v>1.2979932595983952</v>
      </c>
      <c r="AE20" s="369">
        <f>(((1.2*SIN(N20)+0.45*COS(N20))*'Structural Information'!$AT$19)+(0.3*'Structural Information'!$AV$19))/(AC20/M20)</f>
        <v>2.155276811946008</v>
      </c>
      <c r="AF20" s="369">
        <f>(1.12*'Structural Information'!$AT$20*COS(N20)*SIN(N20))/((AA20*(Z20^(-0.12)))+(AB20*(Z20^(0.88))))</f>
        <v>1.5701357544112415</v>
      </c>
      <c r="AG20" s="369">
        <f>(1.16*'Structural Information'!$AT$20*TAN(N20))/((AA20)+(AB20*Z20))</f>
        <v>4.5064976328280224</v>
      </c>
      <c r="AH20" s="386">
        <f t="shared" ref="AH20:AH25" si="51">MIN(AD20:AG20)</f>
        <v>1.2979932595983952</v>
      </c>
      <c r="AI20" s="385">
        <f>AH20*AC20*'Structural Information'!$AV$18</f>
        <v>79.813622897347543</v>
      </c>
      <c r="AJ20" s="369">
        <f t="shared" ref="AJ20:AJ25" si="52">0.8*AI20</f>
        <v>63.850898317878034</v>
      </c>
      <c r="AK20" s="386">
        <f t="shared" ref="AK20:AK25" si="53">0.1*AI20</f>
        <v>7.9813622897347543</v>
      </c>
      <c r="AL20" s="326"/>
      <c r="AM20" s="796"/>
      <c r="AN20" s="355">
        <v>2</v>
      </c>
      <c r="AO20" s="355">
        <v>203</v>
      </c>
      <c r="AP20" s="455">
        <f>'Structural Information'!$AC$9</f>
        <v>3</v>
      </c>
      <c r="AQ20" s="385">
        <f t="shared" si="4"/>
        <v>63.850898317878034</v>
      </c>
      <c r="AR20" s="58">
        <f t="shared" si="44"/>
        <v>8.0000000000000004E-4</v>
      </c>
      <c r="AS20" s="369">
        <f t="shared" si="6"/>
        <v>22136.316141302559</v>
      </c>
      <c r="AT20" s="138">
        <f t="shared" si="7"/>
        <v>6999.3384735628451</v>
      </c>
      <c r="AU20" s="369">
        <f t="shared" si="8"/>
        <v>79.813622897347543</v>
      </c>
      <c r="AV20" s="58">
        <f t="shared" si="45"/>
        <v>2.2000000000000001E-3</v>
      </c>
      <c r="AW20" s="369">
        <f t="shared" si="10"/>
        <v>10061.961882410254</v>
      </c>
      <c r="AX20" s="99">
        <f t="shared" si="11"/>
        <v>3162.3308773289368</v>
      </c>
      <c r="AY20" s="171">
        <f t="shared" si="12"/>
        <v>999.90549622326353</v>
      </c>
      <c r="AZ20" s="385">
        <f t="shared" si="13"/>
        <v>7.9813622897347543</v>
      </c>
      <c r="BA20" s="58">
        <f t="shared" si="46"/>
        <v>8.8999999999999999E-3</v>
      </c>
      <c r="BB20" s="369">
        <f t="shared" si="15"/>
        <v>-6355.4697102721684</v>
      </c>
      <c r="BC20" s="372">
        <f t="shared" si="16"/>
        <v>-2009.5522388059703</v>
      </c>
      <c r="BD20" s="12"/>
      <c r="BE20" s="796"/>
      <c r="BF20" s="445">
        <v>5</v>
      </c>
      <c r="BG20" s="445">
        <v>7514</v>
      </c>
      <c r="BH20" s="445" t="s">
        <v>23</v>
      </c>
      <c r="BI20" s="451">
        <f>'Structural Information'!$AC$8</f>
        <v>3</v>
      </c>
      <c r="BJ20" s="455">
        <f>('Structural Information'!$AF$25)*(200)/$BI20</f>
        <v>53616.514621265807</v>
      </c>
      <c r="BK20" s="466">
        <f t="shared" si="37"/>
        <v>433495.56258141535</v>
      </c>
      <c r="BL20" s="12"/>
      <c r="BM20" s="91"/>
      <c r="BN20" s="12"/>
      <c r="BO20" s="12"/>
      <c r="BP20" s="12"/>
      <c r="BQ20" s="12"/>
      <c r="BR20" s="12"/>
      <c r="BS20" s="12"/>
      <c r="BT20" s="12"/>
      <c r="BU20" s="12"/>
      <c r="BV20" s="12"/>
      <c r="BW20" s="837"/>
      <c r="BX20" s="336" t="s">
        <v>418</v>
      </c>
      <c r="BY20" s="141">
        <f>1/($AT$7)</f>
        <v>1.3608955525457874E-4</v>
      </c>
      <c r="BZ20" s="141">
        <f>1/($AT$12)</f>
        <v>1.3608955525457874E-4</v>
      </c>
      <c r="CA20" s="141">
        <f>1/($AT$17)</f>
        <v>1.3608955525457874E-4</v>
      </c>
      <c r="CB20" s="141">
        <f>1/($AT$22)</f>
        <v>1.4287064467264919E-4</v>
      </c>
      <c r="CC20" s="141">
        <f>1/($AT$27)</f>
        <v>1.4287064467264919E-4</v>
      </c>
      <c r="CD20" s="142">
        <f>1/($AT$32)</f>
        <v>1.5480050297019224E-4</v>
      </c>
      <c r="CE20" s="355"/>
      <c r="CF20" s="805"/>
      <c r="CG20" s="422">
        <v>2</v>
      </c>
      <c r="CH20" s="827"/>
      <c r="CI20" s="827"/>
      <c r="CJ20" s="80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718"/>
      <c r="CW20" s="720"/>
      <c r="CX20" s="722"/>
      <c r="CY20" s="722"/>
      <c r="CZ20" s="698"/>
      <c r="DB20" s="12"/>
      <c r="DC20" s="12"/>
      <c r="DD20" s="12"/>
      <c r="DE20" s="12"/>
      <c r="DF20" s="12"/>
    </row>
    <row r="21" spans="1:112" x14ac:dyDescent="0.25">
      <c r="B21" s="796"/>
      <c r="C21" s="355">
        <v>3</v>
      </c>
      <c r="D21" s="355">
        <v>313</v>
      </c>
      <c r="E21" s="385">
        <f>'Structural Information'!$AC$9</f>
        <v>3</v>
      </c>
      <c r="F21" s="369">
        <f>'Structural Information'!$AM$8</f>
        <v>4.5</v>
      </c>
      <c r="G21" s="451">
        <f>'Structural Information'!$AB$19/1000</f>
        <v>0.5</v>
      </c>
      <c r="H21" s="451">
        <f>'Structural Information'!$AB$29/1000</f>
        <v>0.3</v>
      </c>
      <c r="I21" s="456">
        <f>'Structural Information'!$AB$30/1000</f>
        <v>0.3</v>
      </c>
      <c r="J21" s="143">
        <f t="shared" si="38"/>
        <v>6.7499999999999993E-4</v>
      </c>
      <c r="K21" s="369">
        <f t="shared" si="47"/>
        <v>4.2</v>
      </c>
      <c r="L21" s="369">
        <f t="shared" si="48"/>
        <v>2.5</v>
      </c>
      <c r="M21" s="369">
        <f t="shared" si="39"/>
        <v>4.8877397639399751</v>
      </c>
      <c r="N21" s="372">
        <f t="shared" si="49"/>
        <v>0.53691074274004558</v>
      </c>
      <c r="T21" s="12"/>
      <c r="U21" s="796"/>
      <c r="V21" s="355">
        <v>3</v>
      </c>
      <c r="W21" s="355">
        <v>313</v>
      </c>
      <c r="X21" s="385">
        <f>1/((((COS(N21))^4)/'Structural Information'!$AR$18)+(((SIN(N21))^4)/'Structural Information'!$AR$19)+(((SIN(N21))^2)*((COS(N21))^2)*((1/'Structural Information'!$AR$20)-(2*'Structural Information'!$AV$20/'Structural Information'!$AR$19))))</f>
        <v>1383.4397216107056</v>
      </c>
      <c r="Y21" s="369">
        <f>((X21*('Structural Information'!$AV$18/1000)*SIN(2*N21))/(4*'Structural Information'!$AR$21*J21*L21))^(1/4)</f>
        <v>0.90280193659337848</v>
      </c>
      <c r="Z21" s="369">
        <f t="shared" si="1"/>
        <v>2.7084058097801353</v>
      </c>
      <c r="AA21" s="120">
        <f t="shared" si="50"/>
        <v>1.3</v>
      </c>
      <c r="AB21" s="120">
        <f t="shared" si="40"/>
        <v>-0.17799999999999999</v>
      </c>
      <c r="AC21" s="386">
        <f t="shared" si="23"/>
        <v>1.4760346270969187</v>
      </c>
      <c r="AD21" s="385">
        <f>((0.6*'Structural Information'!$AT$18)+(0.3*'Structural Information'!$AV$19))/(AC21/M21)</f>
        <v>1.0927617093052675</v>
      </c>
      <c r="AE21" s="369">
        <f>(((1.2*SIN(N21)+0.45*COS(N21))*'Structural Information'!$AT$19)+(0.3*'Structural Information'!$AV$19))/(AC21/M21)</f>
        <v>1.4576893797077044</v>
      </c>
      <c r="AF21" s="369">
        <f>(1.12*'Structural Information'!$AT$20*COS(N21)*SIN(N21))/((AA21*(Z21^(-0.12)))+(AB21*(Z21^(0.88))))</f>
        <v>1.3701432706128427</v>
      </c>
      <c r="AG21" s="369">
        <f>(1.16*'Structural Information'!$AT$20*TAN(N21))/((AA21)+(AB21*Z21))</f>
        <v>1.705288522906885</v>
      </c>
      <c r="AH21" s="386">
        <f t="shared" si="51"/>
        <v>1.0927617093052675</v>
      </c>
      <c r="AI21" s="385">
        <f>AH21*AC21*'Structural Information'!$AV$18</f>
        <v>129.03632976801535</v>
      </c>
      <c r="AJ21" s="369">
        <f t="shared" si="52"/>
        <v>103.22906381441229</v>
      </c>
      <c r="AK21" s="386">
        <f t="shared" si="53"/>
        <v>12.903632976801536</v>
      </c>
      <c r="AL21" s="326"/>
      <c r="AM21" s="796"/>
      <c r="AN21" s="355">
        <v>3</v>
      </c>
      <c r="AO21" s="355">
        <v>303</v>
      </c>
      <c r="AP21" s="455">
        <f>'Structural Information'!$AC$9</f>
        <v>3</v>
      </c>
      <c r="AQ21" s="385">
        <f t="shared" si="4"/>
        <v>103.22906381441229</v>
      </c>
      <c r="AR21" s="58">
        <f t="shared" si="44"/>
        <v>8.0000000000000004E-4</v>
      </c>
      <c r="AS21" s="369">
        <f t="shared" si="6"/>
        <v>23858.825814167161</v>
      </c>
      <c r="AT21" s="138">
        <f t="shared" si="7"/>
        <v>17616.981471825395</v>
      </c>
      <c r="AU21" s="369">
        <f t="shared" si="8"/>
        <v>129.03632976801535</v>
      </c>
      <c r="AV21" s="58">
        <f t="shared" si="45"/>
        <v>2.2000000000000001E-3</v>
      </c>
      <c r="AW21" s="369">
        <f t="shared" si="10"/>
        <v>10844.920824621437</v>
      </c>
      <c r="AX21" s="99">
        <f t="shared" si="11"/>
        <v>3408.4036877381645</v>
      </c>
      <c r="AY21" s="171">
        <f t="shared" si="12"/>
        <v>2516.7116388321983</v>
      </c>
      <c r="AZ21" s="385">
        <f t="shared" si="13"/>
        <v>12.903632976801536</v>
      </c>
      <c r="BA21" s="58">
        <f t="shared" si="46"/>
        <v>8.8999999999999999E-3</v>
      </c>
      <c r="BB21" s="369">
        <f t="shared" si="15"/>
        <v>-6723.8379530916845</v>
      </c>
      <c r="BC21" s="372">
        <f t="shared" si="16"/>
        <v>-4964.7761194029854</v>
      </c>
      <c r="BD21" s="12"/>
      <c r="BE21" s="818"/>
      <c r="BF21" s="446">
        <v>6</v>
      </c>
      <c r="BG21" s="446">
        <v>7614</v>
      </c>
      <c r="BH21" s="446" t="s">
        <v>23</v>
      </c>
      <c r="BI21" s="452">
        <f>'Structural Information'!$AC$8</f>
        <v>3</v>
      </c>
      <c r="BJ21" s="147">
        <f>('Structural Information'!$AF$25)*(200)/$BI21</f>
        <v>53616.514621265807</v>
      </c>
      <c r="BK21" s="467">
        <f t="shared" si="37"/>
        <v>433495.56258141535</v>
      </c>
      <c r="BL21" s="12"/>
      <c r="BM21" s="91"/>
      <c r="BN21" s="12"/>
      <c r="BO21" s="12"/>
      <c r="BP21" s="12"/>
      <c r="BQ21" s="12"/>
      <c r="BR21" s="12"/>
      <c r="BS21" s="12"/>
      <c r="BT21" s="12"/>
      <c r="BU21" s="12"/>
      <c r="BV21" s="12"/>
      <c r="BW21" s="837"/>
      <c r="BX21" s="337" t="s">
        <v>418</v>
      </c>
      <c r="BY21" s="141">
        <f>1/($AY$7)</f>
        <v>9.5262688678205191E-4</v>
      </c>
      <c r="BZ21" s="141">
        <f>1/($AY$12)</f>
        <v>9.5262688678205191E-4</v>
      </c>
      <c r="CA21" s="141">
        <f>1/($AY$17)</f>
        <v>9.5262688678205191E-4</v>
      </c>
      <c r="CB21" s="141">
        <f>1/($AY$22)</f>
        <v>1.0000945127085444E-3</v>
      </c>
      <c r="CC21" s="141">
        <f>1/($AY$27)</f>
        <v>1.0000945127085444E-3</v>
      </c>
      <c r="CD21" s="142">
        <f>1/($AY$32)</f>
        <v>1.0836035207913461E-3</v>
      </c>
      <c r="CE21" s="355"/>
      <c r="CF21" s="805"/>
      <c r="CG21" s="422">
        <v>3</v>
      </c>
      <c r="CH21" s="827"/>
      <c r="CI21" s="827"/>
      <c r="CJ21" s="80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77" t="s">
        <v>463</v>
      </c>
      <c r="CW21" s="58">
        <f t="shared" ref="CW21:CY21" si="54">CW11/$CW11</f>
        <v>1</v>
      </c>
      <c r="CX21" s="58">
        <f t="shared" si="54"/>
        <v>2.4843367367040865</v>
      </c>
      <c r="CY21" s="58">
        <f t="shared" si="54"/>
        <v>5.6420851162611099</v>
      </c>
      <c r="CZ21" s="80">
        <f>CZ11/$CW11</f>
        <v>40.048056045833469</v>
      </c>
      <c r="DA21" s="12"/>
      <c r="DB21" s="12"/>
      <c r="DC21" s="12"/>
      <c r="DD21" s="12"/>
      <c r="DE21" s="12"/>
      <c r="DF21" s="12"/>
    </row>
    <row r="22" spans="1:112" x14ac:dyDescent="0.25">
      <c r="B22" s="796"/>
      <c r="C22" s="355">
        <v>4</v>
      </c>
      <c r="D22" s="355">
        <v>413</v>
      </c>
      <c r="E22" s="385">
        <f>'Structural Information'!$AC$9</f>
        <v>3</v>
      </c>
      <c r="F22" s="369">
        <f>'Structural Information'!$AM$7</f>
        <v>2</v>
      </c>
      <c r="G22" s="451">
        <f>'Structural Information'!$AB$19/1000</f>
        <v>0.5</v>
      </c>
      <c r="H22" s="451">
        <f>'Structural Information'!$AB$29/1000</f>
        <v>0.3</v>
      </c>
      <c r="I22" s="456">
        <f>'Structural Information'!$AB$30/1000</f>
        <v>0.3</v>
      </c>
      <c r="J22" s="143">
        <f t="shared" ref="J22:J28" si="55">I22*(H22^3)/12</f>
        <v>6.7499999999999993E-4</v>
      </c>
      <c r="K22" s="369">
        <f>F22-H22</f>
        <v>1.7</v>
      </c>
      <c r="L22" s="369">
        <f>E22-G22</f>
        <v>2.5</v>
      </c>
      <c r="M22" s="369">
        <f t="shared" ref="M22:M28" si="56">SQRT(K22^2+L22^2)</f>
        <v>3.0232432915661951</v>
      </c>
      <c r="N22" s="372">
        <f>ATAN(L22/K22)</f>
        <v>0.97361966870221905</v>
      </c>
      <c r="T22" s="12"/>
      <c r="U22" s="796"/>
      <c r="V22" s="355">
        <v>4</v>
      </c>
      <c r="W22" s="355">
        <v>413</v>
      </c>
      <c r="X22" s="385">
        <f>1/((((COS(N22))^4)/'Structural Information'!$AR$18)+(((SIN(N22))^4)/'Structural Information'!$AR$19)+(((SIN(N22))^2)*((COS(N22))^2)*((1/'Structural Information'!$AR$20)-(2*'Structural Information'!$AV$20/'Structural Information'!$AR$19))))</f>
        <v>1988.4509990748261</v>
      </c>
      <c r="Y22" s="369">
        <f>((X22*('Structural Information'!$AV$18/1000)*SIN(2*N22))/(4*'Structural Information'!$AR$21*J22*L22))^(1/4)</f>
        <v>1.002532686662994</v>
      </c>
      <c r="Z22" s="369">
        <f t="shared" si="1"/>
        <v>3.007598059988982</v>
      </c>
      <c r="AA22" s="120">
        <f t="shared" si="50"/>
        <v>1.3</v>
      </c>
      <c r="AB22" s="120">
        <f t="shared" si="40"/>
        <v>-0.17799999999999999</v>
      </c>
      <c r="AC22" s="386">
        <f t="shared" si="23"/>
        <v>0.76862516722585128</v>
      </c>
      <c r="AD22" s="385">
        <f>((0.6*'Structural Information'!$AT$18)+(0.3*'Structural Information'!$AV$19))/(AC22/M22)</f>
        <v>1.2979932595983952</v>
      </c>
      <c r="AE22" s="369">
        <f>(((1.2*SIN(N22)+0.45*COS(N22))*'Structural Information'!$AT$19)+(0.3*'Structural Information'!$AV$19))/(AC22/M22)</f>
        <v>2.155276811946008</v>
      </c>
      <c r="AF22" s="369">
        <f>(1.12*'Structural Information'!$AT$20*COS(N22)*SIN(N22))/((AA22*(Z22^(-0.12)))+(AB22*(Z22^(0.88))))</f>
        <v>1.5701357544112415</v>
      </c>
      <c r="AG22" s="369">
        <f>(1.16*'Structural Information'!$AT$20*TAN(N22))/((AA22)+(AB22*Z22))</f>
        <v>4.5064976328280224</v>
      </c>
      <c r="AH22" s="386">
        <f t="shared" si="51"/>
        <v>1.2979932595983952</v>
      </c>
      <c r="AI22" s="385">
        <f>AH22*AC22*'Structural Information'!$AV$18</f>
        <v>79.813622897347543</v>
      </c>
      <c r="AJ22" s="369">
        <f t="shared" si="52"/>
        <v>63.850898317878034</v>
      </c>
      <c r="AK22" s="386">
        <f t="shared" si="53"/>
        <v>7.9813622897347543</v>
      </c>
      <c r="AL22" s="326"/>
      <c r="AM22" s="796"/>
      <c r="AN22" s="355">
        <v>4</v>
      </c>
      <c r="AO22" s="355">
        <v>403</v>
      </c>
      <c r="AP22" s="455">
        <f>'Structural Information'!$AC$9</f>
        <v>3</v>
      </c>
      <c r="AQ22" s="385">
        <f t="shared" si="4"/>
        <v>63.850898317878034</v>
      </c>
      <c r="AR22" s="58">
        <f t="shared" si="44"/>
        <v>8.0000000000000004E-4</v>
      </c>
      <c r="AS22" s="369">
        <f t="shared" si="6"/>
        <v>22136.316141302559</v>
      </c>
      <c r="AT22" s="138">
        <f t="shared" si="7"/>
        <v>6999.3384735628451</v>
      </c>
      <c r="AU22" s="369">
        <f t="shared" si="8"/>
        <v>79.813622897347543</v>
      </c>
      <c r="AV22" s="58">
        <f t="shared" si="45"/>
        <v>2.2000000000000001E-3</v>
      </c>
      <c r="AW22" s="369">
        <f t="shared" si="10"/>
        <v>10061.961882410254</v>
      </c>
      <c r="AX22" s="99">
        <f t="shared" si="11"/>
        <v>3162.3308773289368</v>
      </c>
      <c r="AY22" s="171">
        <f t="shared" si="12"/>
        <v>999.90549622326353</v>
      </c>
      <c r="AZ22" s="385">
        <f t="shared" si="13"/>
        <v>7.9813622897347543</v>
      </c>
      <c r="BA22" s="58">
        <f t="shared" si="46"/>
        <v>8.8999999999999999E-3</v>
      </c>
      <c r="BB22" s="369">
        <f t="shared" si="15"/>
        <v>-6355.4697102721684</v>
      </c>
      <c r="BC22" s="372">
        <f t="shared" si="16"/>
        <v>-2009.5522388059703</v>
      </c>
      <c r="BD22" s="12"/>
      <c r="BE22" s="796">
        <v>3</v>
      </c>
      <c r="BF22" s="445">
        <v>1</v>
      </c>
      <c r="BG22" s="445">
        <v>7113</v>
      </c>
      <c r="BH22" s="445" t="s">
        <v>23</v>
      </c>
      <c r="BI22" s="451">
        <f>'Structural Information'!$AC$9</f>
        <v>3</v>
      </c>
      <c r="BJ22" s="133">
        <f>('Structural Information'!$AF$25)*(200)/$BI22</f>
        <v>53616.514621265807</v>
      </c>
      <c r="BK22" s="468">
        <f>Hcol1*Wcol1*(4700*SQRT(Fck))/(hstr3*1000)</f>
        <v>433495.56258141535</v>
      </c>
      <c r="BL22" s="12"/>
      <c r="BM22" s="91"/>
      <c r="BN22" s="12"/>
      <c r="BO22" s="12"/>
      <c r="BP22" s="12"/>
      <c r="BQ22" s="12"/>
      <c r="BR22" s="12"/>
      <c r="BS22" s="12"/>
      <c r="BT22" s="12"/>
      <c r="BU22" s="12"/>
      <c r="BV22" s="12"/>
      <c r="BW22" s="837"/>
      <c r="BX22" s="338" t="s">
        <v>418</v>
      </c>
      <c r="BY22" s="141">
        <f>1/($BC$7)</f>
        <v>-4.8340548340548341E-4</v>
      </c>
      <c r="BZ22" s="141">
        <f>1/($BC$12)</f>
        <v>-4.8340548340548341E-4</v>
      </c>
      <c r="CA22" s="141">
        <f>1/($BC$17)</f>
        <v>-4.8340548340548341E-4</v>
      </c>
      <c r="CB22" s="141">
        <f>1/($BC$22)</f>
        <v>-4.976232917409388E-4</v>
      </c>
      <c r="CC22" s="141">
        <f>1/($BC$27)</f>
        <v>-4.976232917409388E-4</v>
      </c>
      <c r="CD22" s="142">
        <f>1/($BC$32)</f>
        <v>-5.1697530864197507E-4</v>
      </c>
      <c r="CE22" s="355"/>
      <c r="CF22" s="805"/>
      <c r="CG22" s="422">
        <v>4</v>
      </c>
      <c r="CH22" s="827"/>
      <c r="CI22" s="827"/>
      <c r="CJ22" s="80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77" t="s">
        <v>462</v>
      </c>
      <c r="CW22" s="58">
        <f t="shared" ref="CW22:CZ22" si="57">CW12/$CW12</f>
        <v>1</v>
      </c>
      <c r="CX22" s="58">
        <f t="shared" si="57"/>
        <v>2.5074509864497823</v>
      </c>
      <c r="CY22" s="58">
        <f t="shared" si="57"/>
        <v>5.8201615699139726</v>
      </c>
      <c r="CZ22" s="80">
        <f t="shared" si="57"/>
        <v>41.576930152740452</v>
      </c>
      <c r="DA22" s="12"/>
      <c r="DB22" s="12"/>
      <c r="DC22" s="12"/>
      <c r="DD22" s="12"/>
      <c r="DE22" s="12"/>
      <c r="DF22" s="12"/>
    </row>
    <row r="23" spans="1:112" x14ac:dyDescent="0.25">
      <c r="B23" s="818"/>
      <c r="C23" s="359">
        <v>5</v>
      </c>
      <c r="D23" s="359">
        <v>513</v>
      </c>
      <c r="E23" s="147">
        <f>'Structural Information'!$AC$9</f>
        <v>3</v>
      </c>
      <c r="F23" s="380">
        <f>'Structural Information'!$AM$6</f>
        <v>4.5</v>
      </c>
      <c r="G23" s="452">
        <f>'Structural Information'!$AB$19/1000</f>
        <v>0.5</v>
      </c>
      <c r="H23" s="452">
        <f>'Structural Information'!$AB$24/1000</f>
        <v>0.25</v>
      </c>
      <c r="I23" s="148">
        <f>'Structural Information'!$AB$25/1000</f>
        <v>0.25</v>
      </c>
      <c r="J23" s="149">
        <f t="shared" si="55"/>
        <v>3.2552083333333332E-4</v>
      </c>
      <c r="K23" s="380">
        <f>F23-H23</f>
        <v>4.25</v>
      </c>
      <c r="L23" s="380">
        <f>E23-G23</f>
        <v>2.5</v>
      </c>
      <c r="M23" s="380">
        <f t="shared" si="56"/>
        <v>4.9307707308290052</v>
      </c>
      <c r="N23" s="381">
        <f>ATAN(L23/K23)</f>
        <v>0.53172406725880561</v>
      </c>
      <c r="T23" s="12"/>
      <c r="U23" s="818"/>
      <c r="V23" s="359">
        <v>5</v>
      </c>
      <c r="W23" s="359">
        <v>513</v>
      </c>
      <c r="X23" s="147">
        <f>1/((((COS(N23))^4)/'Structural Information'!$AR$18)+(((SIN(N23))^4)/'Structural Information'!$AR$19)+(((SIN(N23))^2)*((COS(N23))^2)*((1/'Structural Information'!$AR$20)-(2*'Structural Information'!$AV$20/'Structural Information'!$AR$19))))</f>
        <v>1375.8363758228218</v>
      </c>
      <c r="Y23" s="380">
        <f>((X23*('Structural Information'!$AV$18/1000)*SIN(2*N23))/(4*'Structural Information'!$AR$21*J23*L23))^(1/4)</f>
        <v>1.0803311717923612</v>
      </c>
      <c r="Z23" s="380">
        <f t="shared" si="1"/>
        <v>3.2409935153770837</v>
      </c>
      <c r="AA23" s="150">
        <f t="shared" si="50"/>
        <v>0.70699999999999996</v>
      </c>
      <c r="AB23" s="150">
        <f t="shared" si="40"/>
        <v>0.01</v>
      </c>
      <c r="AC23" s="148">
        <f t="shared" si="23"/>
        <v>1.1249207531710215</v>
      </c>
      <c r="AD23" s="147">
        <f>((0.6*'Structural Information'!$AT$18)+(0.3*'Structural Information'!$AV$19))/(AC23/M23)</f>
        <v>1.446461305462462</v>
      </c>
      <c r="AE23" s="380">
        <f>(((1.2*SIN(N23)+0.45*COS(N23))*'Structural Information'!$AT$19)+(0.3*'Structural Information'!$AV$19))/(AC23/M23)</f>
        <v>1.9214686847113289</v>
      </c>
      <c r="AF23" s="380">
        <f>(1.12*'Structural Information'!$AT$20*COS(N23)*SIN(N23))/((AA23*(Z23^(-0.12)))+(AB23*(Z23^(0.88))))</f>
        <v>1.5398017536539861</v>
      </c>
      <c r="AG23" s="380">
        <f>(1.16*'Structural Information'!$AT$20*TAN(N23))/((AA23)+(AB23*Z23))</f>
        <v>1.8641255353024468</v>
      </c>
      <c r="AH23" s="148">
        <f t="shared" si="51"/>
        <v>1.446461305462462</v>
      </c>
      <c r="AI23" s="147">
        <f>AH23*AC23*'Structural Information'!$AV$18</f>
        <v>130.17234729388574</v>
      </c>
      <c r="AJ23" s="380">
        <f t="shared" si="52"/>
        <v>104.1378778351086</v>
      </c>
      <c r="AK23" s="148">
        <f t="shared" si="53"/>
        <v>13.017234729388575</v>
      </c>
      <c r="AL23" s="326"/>
      <c r="AM23" s="818"/>
      <c r="AN23" s="359">
        <v>5</v>
      </c>
      <c r="AO23" s="359">
        <v>503</v>
      </c>
      <c r="AP23" s="147">
        <f>'Structural Information'!$AC$9</f>
        <v>3</v>
      </c>
      <c r="AQ23" s="147">
        <f t="shared" si="4"/>
        <v>104.1378778351086</v>
      </c>
      <c r="AR23" s="75">
        <f t="shared" si="44"/>
        <v>8.0000000000000004E-4</v>
      </c>
      <c r="AS23" s="380">
        <f t="shared" si="6"/>
        <v>24068.875529005698</v>
      </c>
      <c r="AT23" s="156">
        <f t="shared" si="7"/>
        <v>17881.503927718884</v>
      </c>
      <c r="AU23" s="380">
        <f t="shared" si="8"/>
        <v>130.17234729388574</v>
      </c>
      <c r="AV23" s="75">
        <f t="shared" si="45"/>
        <v>2.2000000000000001E-3</v>
      </c>
      <c r="AW23" s="380">
        <f t="shared" si="10"/>
        <v>10940.397967729861</v>
      </c>
      <c r="AX23" s="157">
        <f t="shared" si="11"/>
        <v>3438.410789857955</v>
      </c>
      <c r="AY23" s="329">
        <f t="shared" si="12"/>
        <v>2554.5005611026963</v>
      </c>
      <c r="AZ23" s="147">
        <f t="shared" si="13"/>
        <v>13.017234729388575</v>
      </c>
      <c r="BA23" s="75">
        <f t="shared" si="46"/>
        <v>8.8999999999999999E-3</v>
      </c>
      <c r="BB23" s="380">
        <f t="shared" si="15"/>
        <v>-6762.2475856014062</v>
      </c>
      <c r="BC23" s="381">
        <f t="shared" si="16"/>
        <v>-5023.880597014926</v>
      </c>
      <c r="BD23" s="12"/>
      <c r="BE23" s="796"/>
      <c r="BF23" s="445">
        <v>2</v>
      </c>
      <c r="BG23" s="445">
        <v>7213</v>
      </c>
      <c r="BH23" s="445" t="s">
        <v>24</v>
      </c>
      <c r="BI23" s="451">
        <f>'Structural Information'!$AC$9</f>
        <v>3</v>
      </c>
      <c r="BJ23" s="455">
        <f>('Structural Information'!$AF$30)*(200)/$BI23</f>
        <v>53616.514621265807</v>
      </c>
      <c r="BK23" s="466">
        <f>Hcol2*Wcol2*(4700*SQRT(Fck))/(hstr3*1000)</f>
        <v>624233.61011723801</v>
      </c>
      <c r="BL23" s="12"/>
      <c r="BM23" s="91"/>
      <c r="BN23" s="12"/>
      <c r="BO23" s="12"/>
      <c r="BP23" s="12"/>
      <c r="BQ23" s="12"/>
      <c r="BR23" s="12"/>
      <c r="BS23" s="12"/>
      <c r="BT23" s="12"/>
      <c r="BU23" s="12"/>
      <c r="BV23" s="12"/>
      <c r="BW23" s="837"/>
      <c r="BX23" s="342" t="s">
        <v>419</v>
      </c>
      <c r="BY23" s="141">
        <f>(BP12*BP12)/$BK$8</f>
        <v>5.190364548604635E-6</v>
      </c>
      <c r="BZ23" s="141">
        <f>(BQ12*BQ12)/$BK$14</f>
        <v>5.190364548604635E-6</v>
      </c>
      <c r="CA23" s="141">
        <f>(BR12*BR12)/$BK$20</f>
        <v>5.190364548604635E-6</v>
      </c>
      <c r="CB23" s="141">
        <f>(BS12*BS12)/$BK$26</f>
        <v>3.6044198254198856E-6</v>
      </c>
      <c r="CC23" s="141">
        <f>(BT12*BT12)/$BK$32</f>
        <v>3.6044198254198856E-6</v>
      </c>
      <c r="CD23" s="142">
        <f>(BU12*BU12)/$BK$38</f>
        <v>1.4278222582243652E-6</v>
      </c>
      <c r="CE23" s="12"/>
      <c r="CF23" s="689"/>
      <c r="CG23" s="423">
        <v>5</v>
      </c>
      <c r="CH23" s="828"/>
      <c r="CI23" s="828"/>
      <c r="CJ23" s="802"/>
      <c r="CK23" s="12"/>
      <c r="CL23" s="12"/>
      <c r="CM23" s="12"/>
      <c r="CN23" s="12"/>
      <c r="CO23" s="12"/>
      <c r="CP23" s="327"/>
      <c r="CQ23" s="12"/>
      <c r="CR23" s="12"/>
      <c r="CS23" s="12"/>
      <c r="CT23" s="12"/>
      <c r="CU23" s="12"/>
      <c r="CV23" s="77" t="s">
        <v>461</v>
      </c>
      <c r="CW23" s="58">
        <f t="shared" ref="CW23:CZ23" si="58">CW13/$CW13</f>
        <v>1</v>
      </c>
      <c r="CX23" s="58">
        <f t="shared" si="58"/>
        <v>2.5331238986028675</v>
      </c>
      <c r="CY23" s="58">
        <f t="shared" si="58"/>
        <v>6.0135978666245089</v>
      </c>
      <c r="CZ23" s="80">
        <f t="shared" si="58"/>
        <v>43.239187358322994</v>
      </c>
      <c r="DA23" s="12"/>
      <c r="DB23" s="12"/>
      <c r="DC23" s="12"/>
      <c r="DD23" s="12"/>
      <c r="DE23" s="12"/>
      <c r="DF23" s="12"/>
    </row>
    <row r="24" spans="1:112" x14ac:dyDescent="0.25">
      <c r="B24" s="795">
        <v>2</v>
      </c>
      <c r="C24" s="353">
        <v>1</v>
      </c>
      <c r="D24" s="353">
        <v>112</v>
      </c>
      <c r="E24" s="133">
        <f>'Structural Information'!$AC$10</f>
        <v>3</v>
      </c>
      <c r="F24" s="368">
        <f>'Structural Information'!$AM$10</f>
        <v>4.5</v>
      </c>
      <c r="G24" s="450">
        <f>'Structural Information'!$AB$19/1000</f>
        <v>0.5</v>
      </c>
      <c r="H24" s="450">
        <f>'Structural Information'!$AB$24/1000</f>
        <v>0.25</v>
      </c>
      <c r="I24" s="134">
        <f>'Structural Information'!$AB$25/1000</f>
        <v>0.25</v>
      </c>
      <c r="J24" s="135">
        <f t="shared" si="55"/>
        <v>3.2552083333333332E-4</v>
      </c>
      <c r="K24" s="368">
        <f t="shared" ref="K24:K30" si="59">F24-H24</f>
        <v>4.25</v>
      </c>
      <c r="L24" s="368">
        <f t="shared" ref="L24:L30" si="60">E24-G24</f>
        <v>2.5</v>
      </c>
      <c r="M24" s="368">
        <f t="shared" si="56"/>
        <v>4.9307707308290052</v>
      </c>
      <c r="N24" s="371">
        <f t="shared" ref="N24:N30" si="61">ATAN(L24/K24)</f>
        <v>0.53172406725880561</v>
      </c>
      <c r="T24" s="12"/>
      <c r="U24" s="795">
        <v>2</v>
      </c>
      <c r="V24" s="353">
        <v>1</v>
      </c>
      <c r="W24" s="353">
        <v>112</v>
      </c>
      <c r="X24" s="133">
        <f>1/((((COS(N24))^4)/'Structural Information'!$AR$18)+(((SIN(N24))^4)/'Structural Information'!$AR$19)+(((SIN(N24))^2)*((COS(N24))^2)*((1/'Structural Information'!$AR$20)-(2*'Structural Information'!$AV$20/'Structural Information'!$AR$19))))</f>
        <v>1375.8363758228218</v>
      </c>
      <c r="Y24" s="368">
        <f>((X24*('Structural Information'!$AV$18/1000)*SIN(2*N24))/(4*'Structural Information'!$AR$21*J24*L24))^(1/4)</f>
        <v>1.0803311717923612</v>
      </c>
      <c r="Z24" s="368">
        <f t="shared" si="1"/>
        <v>3.2409935153770837</v>
      </c>
      <c r="AA24" s="123">
        <f t="shared" si="50"/>
        <v>0.70699999999999996</v>
      </c>
      <c r="AB24" s="123">
        <f t="shared" si="40"/>
        <v>0.01</v>
      </c>
      <c r="AC24" s="134">
        <f t="shared" si="23"/>
        <v>1.1249207531710215</v>
      </c>
      <c r="AD24" s="133">
        <f>((0.6*'Structural Information'!$AT$18)+(0.3*'Structural Information'!$AV$19))/(AC24/M24)</f>
        <v>1.446461305462462</v>
      </c>
      <c r="AE24" s="368">
        <f>(((1.2*SIN(N24)+0.45*COS(N24))*'Structural Information'!$AT$19)+(0.3*'Structural Information'!$AV$19))/(AC24/M24)</f>
        <v>1.9214686847113289</v>
      </c>
      <c r="AF24" s="368">
        <f>(1.12*'Structural Information'!$AT$20*COS(N24)*SIN(N24))/((AA24*(Z24^(-0.12)))+(AB24*(Z24^(0.88))))</f>
        <v>1.5398017536539861</v>
      </c>
      <c r="AG24" s="368">
        <f>(1.16*'Structural Information'!$AT$20*TAN(N24))/((AA24)+(AB24*Z24))</f>
        <v>1.8641255353024468</v>
      </c>
      <c r="AH24" s="134">
        <f t="shared" si="51"/>
        <v>1.446461305462462</v>
      </c>
      <c r="AI24" s="133">
        <f>AH24*AC24*'Structural Information'!$AV$18</f>
        <v>130.17234729388574</v>
      </c>
      <c r="AJ24" s="368">
        <f t="shared" si="52"/>
        <v>104.1378778351086</v>
      </c>
      <c r="AK24" s="134">
        <f t="shared" si="53"/>
        <v>13.017234729388575</v>
      </c>
      <c r="AL24" s="326"/>
      <c r="AM24" s="795">
        <v>2</v>
      </c>
      <c r="AN24" s="353">
        <v>1</v>
      </c>
      <c r="AO24" s="353">
        <v>102</v>
      </c>
      <c r="AP24" s="133">
        <f>'Structural Information'!$AC$10</f>
        <v>3</v>
      </c>
      <c r="AQ24" s="133">
        <f t="shared" si="4"/>
        <v>104.1378778351086</v>
      </c>
      <c r="AR24" s="50">
        <f t="shared" si="44"/>
        <v>8.0000000000000004E-4</v>
      </c>
      <c r="AS24" s="368">
        <f t="shared" si="6"/>
        <v>24068.875529005698</v>
      </c>
      <c r="AT24" s="152">
        <f t="shared" si="7"/>
        <v>17881.503927718884</v>
      </c>
      <c r="AU24" s="368">
        <f t="shared" si="8"/>
        <v>130.17234729388574</v>
      </c>
      <c r="AV24" s="50">
        <f t="shared" si="45"/>
        <v>2.2000000000000001E-3</v>
      </c>
      <c r="AW24" s="368">
        <f t="shared" si="10"/>
        <v>10940.397967729861</v>
      </c>
      <c r="AX24" s="94">
        <f t="shared" si="11"/>
        <v>3438.410789857955</v>
      </c>
      <c r="AY24" s="328">
        <f t="shared" si="12"/>
        <v>2554.5005611026963</v>
      </c>
      <c r="AZ24" s="133">
        <f t="shared" si="13"/>
        <v>13.017234729388575</v>
      </c>
      <c r="BA24" s="50">
        <f t="shared" si="46"/>
        <v>8.8999999999999999E-3</v>
      </c>
      <c r="BB24" s="368">
        <f t="shared" si="15"/>
        <v>-6762.2475856014062</v>
      </c>
      <c r="BC24" s="371">
        <f t="shared" si="16"/>
        <v>-5023.880597014926</v>
      </c>
      <c r="BD24" s="12"/>
      <c r="BE24" s="796"/>
      <c r="BF24" s="445">
        <v>3</v>
      </c>
      <c r="BG24" s="445">
        <v>7313</v>
      </c>
      <c r="BH24" s="445" t="s">
        <v>24</v>
      </c>
      <c r="BI24" s="451">
        <f>'Structural Information'!$AC$9</f>
        <v>3</v>
      </c>
      <c r="BJ24" s="455">
        <f>('Structural Information'!$AF$30)*(200)/$BI24</f>
        <v>53616.514621265807</v>
      </c>
      <c r="BK24" s="466">
        <f>Hcol2*Wcol2*(4700*SQRT(Fck))/(hstr3*1000)</f>
        <v>624233.61011723801</v>
      </c>
      <c r="BL24" s="12"/>
      <c r="BM24" s="91"/>
      <c r="BN24" s="12"/>
      <c r="BO24" s="12"/>
      <c r="BP24" s="12"/>
      <c r="BQ24" s="12"/>
      <c r="BR24" s="12"/>
      <c r="BS24" s="12"/>
      <c r="BT24" s="12"/>
      <c r="BU24" s="12"/>
      <c r="BV24" s="12"/>
      <c r="BW24" s="838">
        <v>5</v>
      </c>
      <c r="BX24" s="340" t="s">
        <v>420</v>
      </c>
      <c r="BY24" s="158">
        <f>(BP13*BP13)/$BK$8</f>
        <v>1.0252571947861007E-6</v>
      </c>
      <c r="BZ24" s="158">
        <f>(BQ13*BQ13)/$BK$14</f>
        <v>1.0252571947861007E-6</v>
      </c>
      <c r="CA24" s="158">
        <f>(BR13*BR13)/$BK$20</f>
        <v>1.0252571947861007E-6</v>
      </c>
      <c r="CB24" s="158">
        <f>(BS13*BS13)/$BK$26</f>
        <v>7.1198416304590332E-7</v>
      </c>
      <c r="CC24" s="158">
        <f>(BT13*BT13)/$BK$32</f>
        <v>7.1198416304590332E-7</v>
      </c>
      <c r="CD24" s="159">
        <f>(BU13*BU13)/$BK$38</f>
        <v>2.82038964587529E-7</v>
      </c>
      <c r="CE24" s="12"/>
      <c r="CF24" s="825">
        <v>2</v>
      </c>
      <c r="CG24" s="421">
        <v>1</v>
      </c>
      <c r="CH24" s="826">
        <f>1/(CC5+CC4+CD8+CD4)+1/(CC10+CC9+CD13+CD9)+1/(CC15+CC14+CD18+CD14)+1/(CD19+CC19+CC20+CD23)+1/(CD24+CC24+CC25+CD28)</f>
        <v>65331.499217061413</v>
      </c>
      <c r="CI24" s="826">
        <f>1/(CC6+CC4+CD8+CD4)+1/(CC11+CC9+CD13+CD9)+1/(CC16+CC14+CD18+CD14)+1/(CD19+CC19+CC21+CD23)+1/(CD24+CC24+CC26+CD28)</f>
        <v>9582.5546556113331</v>
      </c>
      <c r="CJ24" s="800">
        <f>1/(CC7+CC4+CD8+CD4)+1/(CC12+CC9+CD13+CD9)+1/(CC17+CC14+CD18+CD14)+1/(CD19+CC19+CC22+CD23)+1/(CD24+CC24+CC27+CD28)</f>
        <v>-19202.669244313351</v>
      </c>
      <c r="CK24" s="12"/>
      <c r="CL24" s="361"/>
      <c r="CM24" s="355"/>
      <c r="CN24" s="369"/>
      <c r="CO24" s="369"/>
      <c r="CP24" s="369"/>
      <c r="CQ24" s="12"/>
      <c r="CR24" s="12"/>
      <c r="CS24" s="12"/>
      <c r="CT24" s="12"/>
      <c r="CU24" s="12"/>
      <c r="CV24" s="77" t="s">
        <v>393</v>
      </c>
      <c r="CW24" s="58">
        <f t="shared" ref="CW24:CZ26" si="62">CW14/$CW14</f>
        <v>1</v>
      </c>
      <c r="CX24" s="58">
        <f t="shared" si="62"/>
        <v>2.6589479497913788</v>
      </c>
      <c r="CY24" s="58">
        <f t="shared" si="62"/>
        <v>6.3309598995320302</v>
      </c>
      <c r="CZ24" s="80">
        <f t="shared" si="62"/>
        <v>44.668496494639612</v>
      </c>
      <c r="DA24" s="12"/>
      <c r="DB24" s="12"/>
      <c r="DC24" s="12"/>
      <c r="DD24" s="12"/>
      <c r="DE24" s="12"/>
      <c r="DF24" s="12"/>
    </row>
    <row r="25" spans="1:112" x14ac:dyDescent="0.25">
      <c r="A25" s="12"/>
      <c r="B25" s="796"/>
      <c r="C25" s="355">
        <v>2</v>
      </c>
      <c r="D25" s="355">
        <v>212</v>
      </c>
      <c r="E25" s="385">
        <f>'Structural Information'!$AC$10</f>
        <v>3</v>
      </c>
      <c r="F25" s="369">
        <f>'Structural Information'!$AM$9</f>
        <v>2</v>
      </c>
      <c r="G25" s="451">
        <f>'Structural Information'!$AB$19/1000</f>
        <v>0.5</v>
      </c>
      <c r="H25" s="451">
        <f>'Structural Information'!$AB$29/1000</f>
        <v>0.3</v>
      </c>
      <c r="I25" s="456">
        <f>'Structural Information'!$AB$30/1000</f>
        <v>0.3</v>
      </c>
      <c r="J25" s="143">
        <f t="shared" si="55"/>
        <v>6.7499999999999993E-4</v>
      </c>
      <c r="K25" s="369">
        <f t="shared" si="59"/>
        <v>1.7</v>
      </c>
      <c r="L25" s="369">
        <f t="shared" si="60"/>
        <v>2.5</v>
      </c>
      <c r="M25" s="369">
        <f t="shared" si="56"/>
        <v>3.0232432915661951</v>
      </c>
      <c r="N25" s="372">
        <f t="shared" si="61"/>
        <v>0.97361966870221905</v>
      </c>
      <c r="O25" s="12"/>
      <c r="P25" s="12"/>
      <c r="Q25" s="12"/>
      <c r="R25" s="12"/>
      <c r="T25" s="12"/>
      <c r="U25" s="796"/>
      <c r="V25" s="355">
        <v>2</v>
      </c>
      <c r="W25" s="355">
        <v>212</v>
      </c>
      <c r="X25" s="385">
        <f>1/((((COS(N25))^4)/'Structural Information'!$AR$18)+(((SIN(N25))^4)/'Structural Information'!$AR$19)+(((SIN(N25))^2)*((COS(N25))^2)*((1/'Structural Information'!$AR$20)-(2*'Structural Information'!$AV$20/'Structural Information'!$AR$19))))</f>
        <v>1988.4509990748261</v>
      </c>
      <c r="Y25" s="369">
        <f>((X25*('Structural Information'!$AV$18/1000)*SIN(2*N25))/(4*'Structural Information'!$AR$21*J25*L25))^(1/4)</f>
        <v>1.002532686662994</v>
      </c>
      <c r="Z25" s="369">
        <f t="shared" si="1"/>
        <v>3.007598059988982</v>
      </c>
      <c r="AA25" s="120">
        <f t="shared" si="50"/>
        <v>1.3</v>
      </c>
      <c r="AB25" s="120">
        <f t="shared" si="40"/>
        <v>-0.17799999999999999</v>
      </c>
      <c r="AC25" s="386">
        <f t="shared" si="23"/>
        <v>0.76862516722585128</v>
      </c>
      <c r="AD25" s="385">
        <f>((0.6*'Structural Information'!$AT$18)+(0.3*'Structural Information'!$AV$19))/(AC25/M25)</f>
        <v>1.2979932595983952</v>
      </c>
      <c r="AE25" s="369">
        <f>(((1.2*SIN(N25)+0.45*COS(N25))*'Structural Information'!$AT$19)+(0.3*'Structural Information'!$AV$19))/(AC25/M25)</f>
        <v>2.155276811946008</v>
      </c>
      <c r="AF25" s="369">
        <f>(1.12*'Structural Information'!$AT$20*COS(N25)*SIN(N25))/((AA25*(Z25^(-0.12)))+(AB25*(Z25^(0.88))))</f>
        <v>1.5701357544112415</v>
      </c>
      <c r="AG25" s="369">
        <f>(1.16*'Structural Information'!$AT$20*TAN(N25))/((AA25)+(AB25*Z25))</f>
        <v>4.5064976328280224</v>
      </c>
      <c r="AH25" s="386">
        <f t="shared" si="51"/>
        <v>1.2979932595983952</v>
      </c>
      <c r="AI25" s="385">
        <f>AH25*AC25*'Structural Information'!$AV$18</f>
        <v>79.813622897347543</v>
      </c>
      <c r="AJ25" s="369">
        <f t="shared" si="52"/>
        <v>63.850898317878034</v>
      </c>
      <c r="AK25" s="386">
        <f t="shared" si="53"/>
        <v>7.9813622897347543</v>
      </c>
      <c r="AL25" s="326"/>
      <c r="AM25" s="796"/>
      <c r="AN25" s="355">
        <v>2</v>
      </c>
      <c r="AO25" s="355">
        <v>202</v>
      </c>
      <c r="AP25" s="455">
        <f>'Structural Information'!$AC$10</f>
        <v>3</v>
      </c>
      <c r="AQ25" s="385">
        <f t="shared" si="4"/>
        <v>63.850898317878034</v>
      </c>
      <c r="AR25" s="58">
        <f t="shared" si="44"/>
        <v>8.0000000000000004E-4</v>
      </c>
      <c r="AS25" s="369">
        <f t="shared" si="6"/>
        <v>22136.316141302559</v>
      </c>
      <c r="AT25" s="138">
        <f t="shared" si="7"/>
        <v>6999.3384735628451</v>
      </c>
      <c r="AU25" s="369">
        <f t="shared" si="8"/>
        <v>79.813622897347543</v>
      </c>
      <c r="AV25" s="58">
        <f t="shared" si="45"/>
        <v>2.2000000000000001E-3</v>
      </c>
      <c r="AW25" s="369">
        <f t="shared" si="10"/>
        <v>10061.961882410254</v>
      </c>
      <c r="AX25" s="99">
        <f t="shared" si="11"/>
        <v>3162.3308773289368</v>
      </c>
      <c r="AY25" s="171">
        <f t="shared" si="12"/>
        <v>999.90549622326353</v>
      </c>
      <c r="AZ25" s="385">
        <f t="shared" si="13"/>
        <v>7.9813622897347543</v>
      </c>
      <c r="BA25" s="58">
        <f t="shared" si="46"/>
        <v>8.8999999999999999E-3</v>
      </c>
      <c r="BB25" s="369">
        <f t="shared" si="15"/>
        <v>-6355.4697102721684</v>
      </c>
      <c r="BC25" s="372">
        <f t="shared" si="16"/>
        <v>-2009.5522388059703</v>
      </c>
      <c r="BD25" s="12"/>
      <c r="BE25" s="796"/>
      <c r="BF25" s="445">
        <v>4</v>
      </c>
      <c r="BG25" s="445">
        <v>7413</v>
      </c>
      <c r="BH25" s="445" t="s">
        <v>24</v>
      </c>
      <c r="BI25" s="451">
        <f>'Structural Information'!$AC$9</f>
        <v>3</v>
      </c>
      <c r="BJ25" s="455">
        <f>('Structural Information'!$AF$30)*(200)/$BI25</f>
        <v>53616.514621265807</v>
      </c>
      <c r="BK25" s="466">
        <f>Hcol2*Wcol2*(4700*SQRT(Fck))/(hstr3*1000)</f>
        <v>624233.61011723801</v>
      </c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837"/>
      <c r="BX25" s="336" t="s">
        <v>421</v>
      </c>
      <c r="BY25" s="141">
        <f>1/($AT$8)</f>
        <v>5.5923707762066768E-5</v>
      </c>
      <c r="BZ25" s="141">
        <f>1/($AT$13)</f>
        <v>5.5923707762066768E-5</v>
      </c>
      <c r="CA25" s="141">
        <f>1/($AT$18)</f>
        <v>5.5923707762066768E-5</v>
      </c>
      <c r="CB25" s="141">
        <f>1/($AT$23)</f>
        <v>5.5923707762066768E-5</v>
      </c>
      <c r="CC25" s="141">
        <f>1/($AT$28)</f>
        <v>5.5923707762066768E-5</v>
      </c>
      <c r="CD25" s="142">
        <f>1/($AT$33)</f>
        <v>5.3957814241538037E-5</v>
      </c>
      <c r="CE25" s="12"/>
      <c r="CF25" s="805"/>
      <c r="CG25" s="422">
        <v>2</v>
      </c>
      <c r="CH25" s="827"/>
      <c r="CI25" s="827"/>
      <c r="CJ25" s="801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77" t="s">
        <v>394</v>
      </c>
      <c r="CW25" s="58">
        <f t="shared" si="62"/>
        <v>1</v>
      </c>
      <c r="CX25" s="58">
        <f t="shared" si="62"/>
        <v>2.7044384708728146</v>
      </c>
      <c r="CY25" s="58">
        <f t="shared" si="62"/>
        <v>6.5319238940756152</v>
      </c>
      <c r="CZ25" s="80">
        <f t="shared" si="62"/>
        <v>46.112012434402466</v>
      </c>
      <c r="DA25" s="12"/>
      <c r="DB25" s="12"/>
      <c r="DC25" s="12"/>
      <c r="DD25" s="12"/>
      <c r="DE25" s="12"/>
      <c r="DF25" s="12"/>
    </row>
    <row r="26" spans="1:112" ht="15.75" thickBot="1" x14ac:dyDescent="0.3">
      <c r="A26" s="12"/>
      <c r="B26" s="796"/>
      <c r="C26" s="355">
        <v>3</v>
      </c>
      <c r="D26" s="355">
        <v>312</v>
      </c>
      <c r="E26" s="385">
        <f>'Structural Information'!$AC$10</f>
        <v>3</v>
      </c>
      <c r="F26" s="369">
        <f>'Structural Information'!$AM$8</f>
        <v>4.5</v>
      </c>
      <c r="G26" s="451">
        <f>'Structural Information'!$AB$19/1000</f>
        <v>0.5</v>
      </c>
      <c r="H26" s="451">
        <f>'Structural Information'!$AB$29/1000</f>
        <v>0.3</v>
      </c>
      <c r="I26" s="456">
        <f>'Structural Information'!$AB$30/1000</f>
        <v>0.3</v>
      </c>
      <c r="J26" s="143">
        <f t="shared" si="55"/>
        <v>6.7499999999999993E-4</v>
      </c>
      <c r="K26" s="369">
        <f t="shared" si="59"/>
        <v>4.2</v>
      </c>
      <c r="L26" s="369">
        <f t="shared" si="60"/>
        <v>2.5</v>
      </c>
      <c r="M26" s="369">
        <f t="shared" si="56"/>
        <v>4.8877397639399751</v>
      </c>
      <c r="N26" s="372">
        <f t="shared" si="61"/>
        <v>0.53691074274004558</v>
      </c>
      <c r="O26" s="12"/>
      <c r="P26" s="12"/>
      <c r="Q26" s="12"/>
      <c r="R26" s="12"/>
      <c r="T26" s="12"/>
      <c r="U26" s="796"/>
      <c r="V26" s="355">
        <v>3</v>
      </c>
      <c r="W26" s="355">
        <v>312</v>
      </c>
      <c r="X26" s="385">
        <f>1/((((COS(N26))^4)/'Structural Information'!$AR$18)+(((SIN(N26))^4)/'Structural Information'!$AR$19)+(((SIN(N26))^2)*((COS(N26))^2)*((1/'Structural Information'!$AR$20)-(2*'Structural Information'!$AV$20/'Structural Information'!$AR$19))))</f>
        <v>1383.4397216107056</v>
      </c>
      <c r="Y26" s="369">
        <f>((X26*('Structural Information'!$AV$18/1000)*SIN(2*N26))/(4*'Structural Information'!$AR$21*J26*L26))^(1/4)</f>
        <v>0.90280193659337848</v>
      </c>
      <c r="Z26" s="369">
        <f t="shared" si="1"/>
        <v>2.7084058097801353</v>
      </c>
      <c r="AA26" s="120">
        <f t="shared" si="50"/>
        <v>1.3</v>
      </c>
      <c r="AB26" s="120">
        <f t="shared" si="40"/>
        <v>-0.17799999999999999</v>
      </c>
      <c r="AC26" s="386">
        <f t="shared" si="23"/>
        <v>1.4760346270969187</v>
      </c>
      <c r="AD26" s="385">
        <f>((0.6*'Structural Information'!$AT$18)+(0.3*'Structural Information'!$AV$19))/(AC26/M26)</f>
        <v>1.0927617093052675</v>
      </c>
      <c r="AE26" s="369">
        <f>(((1.2*SIN(N26)+0.45*COS(N26))*'Structural Information'!$AT$19)+(0.3*'Structural Information'!$AV$19))/(AC26/M26)</f>
        <v>1.4576893797077044</v>
      </c>
      <c r="AF26" s="369">
        <f>(1.12*'Structural Information'!$AT$20*COS(N26)*SIN(N26))/((AA26*(Z26^(-0.12)))+(AB26*(Z26^(0.88))))</f>
        <v>1.3701432706128427</v>
      </c>
      <c r="AG26" s="369">
        <f>(1.16*'Structural Information'!$AT$20*TAN(N26))/((AA26)+(AB26*Z26))</f>
        <v>1.705288522906885</v>
      </c>
      <c r="AH26" s="386">
        <f t="shared" ref="AH26:AH33" si="63">MIN(AD26:AG26)</f>
        <v>1.0927617093052675</v>
      </c>
      <c r="AI26" s="385">
        <f>AH26*AC26*'Structural Information'!$AV$18</f>
        <v>129.03632976801535</v>
      </c>
      <c r="AJ26" s="369">
        <f t="shared" ref="AJ26:AJ33" si="64">0.8*AI26</f>
        <v>103.22906381441229</v>
      </c>
      <c r="AK26" s="386">
        <f t="shared" ref="AK26:AK33" si="65">0.1*AI26</f>
        <v>12.903632976801536</v>
      </c>
      <c r="AL26" s="326"/>
      <c r="AM26" s="796"/>
      <c r="AN26" s="355">
        <v>3</v>
      </c>
      <c r="AO26" s="355">
        <v>302</v>
      </c>
      <c r="AP26" s="455">
        <f>'Structural Information'!$AC$10</f>
        <v>3</v>
      </c>
      <c r="AQ26" s="385">
        <f t="shared" si="4"/>
        <v>103.22906381441229</v>
      </c>
      <c r="AR26" s="58">
        <f t="shared" si="44"/>
        <v>8.0000000000000004E-4</v>
      </c>
      <c r="AS26" s="369">
        <f t="shared" si="6"/>
        <v>23858.825814167161</v>
      </c>
      <c r="AT26" s="138">
        <f t="shared" si="7"/>
        <v>17616.981471825395</v>
      </c>
      <c r="AU26" s="369">
        <f t="shared" si="8"/>
        <v>129.03632976801535</v>
      </c>
      <c r="AV26" s="58">
        <f t="shared" si="45"/>
        <v>2.2000000000000001E-3</v>
      </c>
      <c r="AW26" s="369">
        <f t="shared" si="10"/>
        <v>10844.920824621437</v>
      </c>
      <c r="AX26" s="99">
        <f t="shared" si="11"/>
        <v>3408.4036877381645</v>
      </c>
      <c r="AY26" s="171">
        <f t="shared" si="12"/>
        <v>2516.7116388321983</v>
      </c>
      <c r="AZ26" s="385">
        <f t="shared" si="13"/>
        <v>12.903632976801536</v>
      </c>
      <c r="BA26" s="58">
        <f t="shared" si="46"/>
        <v>8.8999999999999999E-3</v>
      </c>
      <c r="BB26" s="369">
        <f t="shared" si="15"/>
        <v>-6723.8379530916845</v>
      </c>
      <c r="BC26" s="372">
        <f t="shared" si="16"/>
        <v>-4964.7761194029854</v>
      </c>
      <c r="BD26" s="12"/>
      <c r="BE26" s="796"/>
      <c r="BF26" s="445">
        <v>5</v>
      </c>
      <c r="BG26" s="445">
        <v>7513</v>
      </c>
      <c r="BH26" s="445" t="s">
        <v>24</v>
      </c>
      <c r="BI26" s="451">
        <f>'Structural Information'!$AC$9</f>
        <v>3</v>
      </c>
      <c r="BJ26" s="455">
        <f>('Structural Information'!$AF$30)*(200)/$BI26</f>
        <v>53616.514621265807</v>
      </c>
      <c r="BK26" s="466">
        <f>Hcol2*Wcol2*(4700*SQRT(Fck))/(hstr3*1000)</f>
        <v>624233.61011723801</v>
      </c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837"/>
      <c r="BX26" s="337" t="s">
        <v>421</v>
      </c>
      <c r="BY26" s="141">
        <f>1/($AY$8)</f>
        <v>3.9146595433446759E-4</v>
      </c>
      <c r="BZ26" s="141">
        <f>1/($AY$13)</f>
        <v>3.9146595433446759E-4</v>
      </c>
      <c r="CA26" s="141">
        <f>1/($AY$18)</f>
        <v>3.9146595433446759E-4</v>
      </c>
      <c r="CB26" s="141">
        <f>1/($AY$23)</f>
        <v>3.9146595433446759E-4</v>
      </c>
      <c r="CC26" s="141">
        <f>1/($AY$28)</f>
        <v>3.9146595433446759E-4</v>
      </c>
      <c r="CD26" s="142">
        <f>1/($AY$33)</f>
        <v>3.7770469969076651E-4</v>
      </c>
      <c r="CE26" s="12"/>
      <c r="CF26" s="805"/>
      <c r="CG26" s="422">
        <v>3</v>
      </c>
      <c r="CH26" s="827"/>
      <c r="CI26" s="827"/>
      <c r="CJ26" s="801"/>
      <c r="CK26" s="12"/>
      <c r="CL26" s="12"/>
      <c r="CM26" s="12"/>
      <c r="CP26" s="12"/>
      <c r="CQ26" s="12"/>
      <c r="CR26" s="12"/>
      <c r="CS26" s="12"/>
      <c r="CT26" s="12"/>
      <c r="CU26" s="12"/>
      <c r="CV26" s="88" t="s">
        <v>395</v>
      </c>
      <c r="CW26" s="89">
        <f t="shared" si="62"/>
        <v>1</v>
      </c>
      <c r="CX26" s="89">
        <f t="shared" si="62"/>
        <v>2.7391824111650775</v>
      </c>
      <c r="CY26" s="89">
        <f t="shared" si="62"/>
        <v>6.5238009017556502</v>
      </c>
      <c r="CZ26" s="90">
        <f t="shared" si="62"/>
        <v>45.286526496055437</v>
      </c>
      <c r="DA26" s="12"/>
      <c r="DB26" s="12"/>
      <c r="DC26" s="12"/>
      <c r="DD26" s="12"/>
      <c r="DE26" s="12"/>
      <c r="DF26" s="12"/>
    </row>
    <row r="27" spans="1:112" x14ac:dyDescent="0.25">
      <c r="A27" s="12"/>
      <c r="B27" s="796"/>
      <c r="C27" s="355">
        <v>4</v>
      </c>
      <c r="D27" s="355">
        <v>412</v>
      </c>
      <c r="E27" s="385">
        <f>'Structural Information'!$AC$10</f>
        <v>3</v>
      </c>
      <c r="F27" s="369">
        <f>'Structural Information'!$AM$7</f>
        <v>2</v>
      </c>
      <c r="G27" s="451">
        <f>'Structural Information'!$AB$19/1000</f>
        <v>0.5</v>
      </c>
      <c r="H27" s="451">
        <f>'Structural Information'!$AB$29/1000</f>
        <v>0.3</v>
      </c>
      <c r="I27" s="456">
        <f>'Structural Information'!$AB$30/1000</f>
        <v>0.3</v>
      </c>
      <c r="J27" s="143">
        <f t="shared" si="55"/>
        <v>6.7499999999999993E-4</v>
      </c>
      <c r="K27" s="369">
        <f t="shared" si="59"/>
        <v>1.7</v>
      </c>
      <c r="L27" s="369">
        <f t="shared" si="60"/>
        <v>2.5</v>
      </c>
      <c r="M27" s="369">
        <f t="shared" si="56"/>
        <v>3.0232432915661951</v>
      </c>
      <c r="N27" s="372">
        <f t="shared" si="61"/>
        <v>0.97361966870221905</v>
      </c>
      <c r="O27" s="12"/>
      <c r="P27" s="12"/>
      <c r="Q27" s="12"/>
      <c r="R27" s="12"/>
      <c r="T27" s="12"/>
      <c r="U27" s="796"/>
      <c r="V27" s="355">
        <v>4</v>
      </c>
      <c r="W27" s="355">
        <v>412</v>
      </c>
      <c r="X27" s="385">
        <f>1/((((COS(N27))^4)/'Structural Information'!$AR$18)+(((SIN(N27))^4)/'Structural Information'!$AR$19)+(((SIN(N27))^2)*((COS(N27))^2)*((1/'Structural Information'!$AR$20)-(2*'Structural Information'!$AV$20/'Structural Information'!$AR$19))))</f>
        <v>1988.4509990748261</v>
      </c>
      <c r="Y27" s="369">
        <f>((X27*('Structural Information'!$AV$18/1000)*SIN(2*N27))/(4*'Structural Information'!$AR$21*J27*L27))^(1/4)</f>
        <v>1.002532686662994</v>
      </c>
      <c r="Z27" s="369">
        <f t="shared" si="1"/>
        <v>3.007598059988982</v>
      </c>
      <c r="AA27" s="120">
        <f t="shared" si="50"/>
        <v>1.3</v>
      </c>
      <c r="AB27" s="120">
        <f t="shared" si="40"/>
        <v>-0.17799999999999999</v>
      </c>
      <c r="AC27" s="386">
        <f t="shared" si="23"/>
        <v>0.76862516722585128</v>
      </c>
      <c r="AD27" s="385">
        <f>((0.6*'Structural Information'!$AT$18)+(0.3*'Structural Information'!$AV$19))/(AC27/M27)</f>
        <v>1.2979932595983952</v>
      </c>
      <c r="AE27" s="369">
        <f>(((1.2*SIN(N27)+0.45*COS(N27))*'Structural Information'!$AT$19)+(0.3*'Structural Information'!$AV$19))/(AC27/M27)</f>
        <v>2.155276811946008</v>
      </c>
      <c r="AF27" s="369">
        <f>(1.12*'Structural Information'!$AT$20*COS(N27)*SIN(N27))/((AA27*(Z27^(-0.12)))+(AB27*(Z27^(0.88))))</f>
        <v>1.5701357544112415</v>
      </c>
      <c r="AG27" s="369">
        <f>(1.16*'Structural Information'!$AT$20*TAN(N27))/((AA27)+(AB27*Z27))</f>
        <v>4.5064976328280224</v>
      </c>
      <c r="AH27" s="386">
        <f t="shared" si="63"/>
        <v>1.2979932595983952</v>
      </c>
      <c r="AI27" s="385">
        <f>AH27*AC27*'Structural Information'!$AV$18</f>
        <v>79.813622897347543</v>
      </c>
      <c r="AJ27" s="369">
        <f t="shared" si="64"/>
        <v>63.850898317878034</v>
      </c>
      <c r="AK27" s="386">
        <f t="shared" si="65"/>
        <v>7.9813622897347543</v>
      </c>
      <c r="AL27" s="326"/>
      <c r="AM27" s="796"/>
      <c r="AN27" s="355">
        <v>4</v>
      </c>
      <c r="AO27" s="355">
        <v>402</v>
      </c>
      <c r="AP27" s="455">
        <f>'Structural Information'!$AC$10</f>
        <v>3</v>
      </c>
      <c r="AQ27" s="385">
        <f t="shared" si="4"/>
        <v>63.850898317878034</v>
      </c>
      <c r="AR27" s="58">
        <f t="shared" si="44"/>
        <v>8.0000000000000004E-4</v>
      </c>
      <c r="AS27" s="369">
        <f t="shared" si="6"/>
        <v>22136.316141302559</v>
      </c>
      <c r="AT27" s="138">
        <f t="shared" si="7"/>
        <v>6999.3384735628451</v>
      </c>
      <c r="AU27" s="369">
        <f t="shared" si="8"/>
        <v>79.813622897347543</v>
      </c>
      <c r="AV27" s="58">
        <f t="shared" si="45"/>
        <v>2.2000000000000001E-3</v>
      </c>
      <c r="AW27" s="369">
        <f t="shared" si="10"/>
        <v>10061.961882410254</v>
      </c>
      <c r="AX27" s="99">
        <f t="shared" si="11"/>
        <v>3162.3308773289368</v>
      </c>
      <c r="AY27" s="171">
        <f t="shared" si="12"/>
        <v>999.90549622326353</v>
      </c>
      <c r="AZ27" s="385">
        <f t="shared" si="13"/>
        <v>7.9813622897347543</v>
      </c>
      <c r="BA27" s="58">
        <f t="shared" si="46"/>
        <v>8.8999999999999999E-3</v>
      </c>
      <c r="BB27" s="369">
        <f t="shared" si="15"/>
        <v>-6355.4697102721684</v>
      </c>
      <c r="BC27" s="372">
        <f t="shared" si="16"/>
        <v>-2009.5522388059703</v>
      </c>
      <c r="BD27" s="12"/>
      <c r="BE27" s="818"/>
      <c r="BF27" s="446">
        <v>6</v>
      </c>
      <c r="BG27" s="446">
        <v>7613</v>
      </c>
      <c r="BH27" s="446" t="s">
        <v>23</v>
      </c>
      <c r="BI27" s="452">
        <f>'Structural Information'!$AC$9</f>
        <v>3</v>
      </c>
      <c r="BJ27" s="147">
        <f>('Structural Information'!$AF$25)*(200)/$BI27</f>
        <v>53616.514621265807</v>
      </c>
      <c r="BK27" s="467">
        <f>Hcol1*Wcol1*(4700*SQRT(Fck))/(hstr3*1000)</f>
        <v>433495.56258141535</v>
      </c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837"/>
      <c r="BX27" s="338" t="s">
        <v>421</v>
      </c>
      <c r="BY27" s="141">
        <f>1/($BC$8)</f>
        <v>-1.990493166963755E-4</v>
      </c>
      <c r="BZ27" s="141">
        <f>1/($BC$13)</f>
        <v>-1.990493166963755E-4</v>
      </c>
      <c r="CA27" s="141">
        <f>1/($BC$18)</f>
        <v>-1.990493166963755E-4</v>
      </c>
      <c r="CB27" s="141">
        <f>1/($BC$23)</f>
        <v>-1.990493166963755E-4</v>
      </c>
      <c r="CC27" s="141">
        <f>1/($BC$28)</f>
        <v>-1.990493166963755E-4</v>
      </c>
      <c r="CD27" s="142">
        <f>1/($BC$33)</f>
        <v>-1.8463403880070539E-4</v>
      </c>
      <c r="CE27" s="12"/>
      <c r="CF27" s="805"/>
      <c r="CG27" s="422">
        <v>4</v>
      </c>
      <c r="CH27" s="827"/>
      <c r="CI27" s="827"/>
      <c r="CJ27" s="801"/>
      <c r="CK27" s="12"/>
      <c r="DA27" s="12"/>
      <c r="DB27" s="12"/>
      <c r="DC27" s="12"/>
      <c r="DD27" s="12"/>
      <c r="DE27" s="12"/>
      <c r="DF27" s="12"/>
    </row>
    <row r="28" spans="1:112" ht="15.75" thickBot="1" x14ac:dyDescent="0.3">
      <c r="A28" s="12"/>
      <c r="B28" s="818"/>
      <c r="C28" s="359">
        <v>5</v>
      </c>
      <c r="D28" s="359">
        <v>512</v>
      </c>
      <c r="E28" s="147">
        <f>'Structural Information'!$AC$10</f>
        <v>3</v>
      </c>
      <c r="F28" s="380">
        <f>'Structural Information'!$AM$6</f>
        <v>4.5</v>
      </c>
      <c r="G28" s="452">
        <f>'Structural Information'!$AB$19/1000</f>
        <v>0.5</v>
      </c>
      <c r="H28" s="452">
        <f>'Structural Information'!$AB$24/1000</f>
        <v>0.25</v>
      </c>
      <c r="I28" s="148">
        <f>'Structural Information'!$AB$25/1000</f>
        <v>0.25</v>
      </c>
      <c r="J28" s="149">
        <f t="shared" si="55"/>
        <v>3.2552083333333332E-4</v>
      </c>
      <c r="K28" s="380">
        <f t="shared" si="59"/>
        <v>4.25</v>
      </c>
      <c r="L28" s="380">
        <f t="shared" si="60"/>
        <v>2.5</v>
      </c>
      <c r="M28" s="380">
        <f t="shared" si="56"/>
        <v>4.9307707308290052</v>
      </c>
      <c r="N28" s="381">
        <f t="shared" si="61"/>
        <v>0.53172406725880561</v>
      </c>
      <c r="O28" s="12"/>
      <c r="P28" s="12"/>
      <c r="Q28" s="12"/>
      <c r="R28" s="12"/>
      <c r="T28" s="12"/>
      <c r="U28" s="818"/>
      <c r="V28" s="359">
        <v>5</v>
      </c>
      <c r="W28" s="359">
        <v>512</v>
      </c>
      <c r="X28" s="147">
        <f>1/((((COS(N28))^4)/'Structural Information'!$AR$18)+(((SIN(N28))^4)/'Structural Information'!$AR$19)+(((SIN(N28))^2)*((COS(N28))^2)*((1/'Structural Information'!$AR$20)-(2*'Structural Information'!$AV$20/'Structural Information'!$AR$19))))</f>
        <v>1375.8363758228218</v>
      </c>
      <c r="Y28" s="380">
        <f>((X28*('Structural Information'!$AV$18/1000)*SIN(2*N28))/(4*'Structural Information'!$AR$21*J28*L28))^(1/4)</f>
        <v>1.0803311717923612</v>
      </c>
      <c r="Z28" s="380">
        <f t="shared" si="1"/>
        <v>3.2409935153770837</v>
      </c>
      <c r="AA28" s="150">
        <f t="shared" si="50"/>
        <v>0.70699999999999996</v>
      </c>
      <c r="AB28" s="150">
        <f t="shared" si="40"/>
        <v>0.01</v>
      </c>
      <c r="AC28" s="148">
        <f t="shared" si="23"/>
        <v>1.1249207531710215</v>
      </c>
      <c r="AD28" s="147">
        <f>((0.6*'Structural Information'!$AT$18)+(0.3*'Structural Information'!$AV$19))/(AC28/M28)</f>
        <v>1.446461305462462</v>
      </c>
      <c r="AE28" s="380">
        <f>(((1.2*SIN(N28)+0.45*COS(N28))*'Structural Information'!$AT$19)+(0.3*'Structural Information'!$AV$19))/(AC28/M28)</f>
        <v>1.9214686847113289</v>
      </c>
      <c r="AF28" s="380">
        <f>(1.12*'Structural Information'!$AT$20*COS(N28)*SIN(N28))/((AA28*(Z28^(-0.12)))+(AB28*(Z28^(0.88))))</f>
        <v>1.5398017536539861</v>
      </c>
      <c r="AG28" s="380">
        <f>(1.16*'Structural Information'!$AT$20*TAN(N28))/((AA28)+(AB28*Z28))</f>
        <v>1.8641255353024468</v>
      </c>
      <c r="AH28" s="148">
        <f t="shared" si="63"/>
        <v>1.446461305462462</v>
      </c>
      <c r="AI28" s="147">
        <f>AH28*AC28*'Structural Information'!$AV$18</f>
        <v>130.17234729388574</v>
      </c>
      <c r="AJ28" s="380">
        <f t="shared" si="64"/>
        <v>104.1378778351086</v>
      </c>
      <c r="AK28" s="148">
        <f t="shared" si="65"/>
        <v>13.017234729388575</v>
      </c>
      <c r="AL28" s="326"/>
      <c r="AM28" s="818"/>
      <c r="AN28" s="359">
        <v>5</v>
      </c>
      <c r="AO28" s="359">
        <v>502</v>
      </c>
      <c r="AP28" s="147">
        <f>'Structural Information'!$AC$10</f>
        <v>3</v>
      </c>
      <c r="AQ28" s="147">
        <f t="shared" si="4"/>
        <v>104.1378778351086</v>
      </c>
      <c r="AR28" s="75">
        <f t="shared" si="44"/>
        <v>8.0000000000000004E-4</v>
      </c>
      <c r="AS28" s="380">
        <f t="shared" si="6"/>
        <v>24068.875529005698</v>
      </c>
      <c r="AT28" s="156">
        <f t="shared" si="7"/>
        <v>17881.503927718884</v>
      </c>
      <c r="AU28" s="380">
        <f t="shared" si="8"/>
        <v>130.17234729388574</v>
      </c>
      <c r="AV28" s="75">
        <f t="shared" si="45"/>
        <v>2.2000000000000001E-3</v>
      </c>
      <c r="AW28" s="380">
        <f t="shared" si="10"/>
        <v>10940.397967729861</v>
      </c>
      <c r="AX28" s="157">
        <f t="shared" si="11"/>
        <v>3438.410789857955</v>
      </c>
      <c r="AY28" s="329">
        <f t="shared" si="12"/>
        <v>2554.5005611026963</v>
      </c>
      <c r="AZ28" s="147">
        <f t="shared" si="13"/>
        <v>13.017234729388575</v>
      </c>
      <c r="BA28" s="75">
        <f t="shared" si="46"/>
        <v>8.8999999999999999E-3</v>
      </c>
      <c r="BB28" s="380">
        <f t="shared" si="15"/>
        <v>-6762.2475856014062</v>
      </c>
      <c r="BC28" s="381">
        <f t="shared" si="16"/>
        <v>-5023.880597014926</v>
      </c>
      <c r="BD28" s="12"/>
      <c r="BE28" s="795">
        <v>2</v>
      </c>
      <c r="BF28" s="444">
        <v>1</v>
      </c>
      <c r="BG28" s="444">
        <v>7112</v>
      </c>
      <c r="BH28" s="444" t="s">
        <v>23</v>
      </c>
      <c r="BI28" s="450">
        <f>'Structural Information'!$AC$10</f>
        <v>3</v>
      </c>
      <c r="BJ28" s="133">
        <f>('Structural Information'!$AF$25)*(200)/$BI28</f>
        <v>53616.514621265807</v>
      </c>
      <c r="BK28" s="468">
        <f>Hcol1*Wcol1*(4700*SQRT(Fck))/(hstr2*1000)</f>
        <v>433495.56258141535</v>
      </c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839"/>
      <c r="BX28" s="343" t="s">
        <v>411</v>
      </c>
      <c r="BY28" s="167">
        <f>(BP14*BP14)/$BK$9</f>
        <v>1.0252571947861007E-6</v>
      </c>
      <c r="BZ28" s="167">
        <f>(BQ14*BQ14)/$BK$15</f>
        <v>1.0252571947861007E-6</v>
      </c>
      <c r="CA28" s="167">
        <f>(BR14*BR14)/$BK$21</f>
        <v>1.0252571947861007E-6</v>
      </c>
      <c r="CB28" s="167">
        <f>(BS14*BS14)/$BK$27</f>
        <v>1.0252571947861007E-6</v>
      </c>
      <c r="CC28" s="167">
        <f>(BT14*BT14)/$BK$33</f>
        <v>1.0252571947861007E-6</v>
      </c>
      <c r="CD28" s="168">
        <f>(BU14*BU14)/$BK$39</f>
        <v>5.4840909780908416E-7</v>
      </c>
      <c r="CE28" s="12"/>
      <c r="CF28" s="689"/>
      <c r="CG28" s="423">
        <v>5</v>
      </c>
      <c r="CH28" s="828"/>
      <c r="CI28" s="828"/>
      <c r="CJ28" s="802"/>
      <c r="CK28" s="12"/>
      <c r="DA28" s="12"/>
      <c r="DB28" s="12"/>
      <c r="DC28" s="12"/>
      <c r="DD28" s="12"/>
      <c r="DE28" s="12"/>
      <c r="DF28" s="12"/>
    </row>
    <row r="29" spans="1:112" x14ac:dyDescent="0.25">
      <c r="A29" s="12"/>
      <c r="B29" s="795">
        <v>1</v>
      </c>
      <c r="C29" s="353">
        <v>1</v>
      </c>
      <c r="D29" s="353">
        <v>111</v>
      </c>
      <c r="E29" s="133">
        <f>'Structural Information'!$AC$11</f>
        <v>2.75</v>
      </c>
      <c r="F29" s="368">
        <f>'Structural Information'!$AM$10</f>
        <v>4.5</v>
      </c>
      <c r="G29" s="450">
        <f>'Structural Information'!$AB$19/1000</f>
        <v>0.5</v>
      </c>
      <c r="H29" s="368">
        <f>'Structural Information'!$AB$29/1000</f>
        <v>0.3</v>
      </c>
      <c r="I29" s="134">
        <f>'Structural Information'!$AB$30/1000</f>
        <v>0.3</v>
      </c>
      <c r="J29" s="135">
        <f t="shared" ref="J29:J33" si="66">I29*(H29^3)/12</f>
        <v>6.7499999999999993E-4</v>
      </c>
      <c r="K29" s="368">
        <f t="shared" si="59"/>
        <v>4.2</v>
      </c>
      <c r="L29" s="368">
        <f t="shared" si="60"/>
        <v>2.25</v>
      </c>
      <c r="M29" s="368">
        <f t="shared" ref="M29:M33" si="67">SQRT(K29^2+L29^2)</f>
        <v>4.7647140522805778</v>
      </c>
      <c r="N29" s="371">
        <f t="shared" si="61"/>
        <v>0.49180917598869855</v>
      </c>
      <c r="O29" s="12"/>
      <c r="P29" s="12"/>
      <c r="Q29" s="12"/>
      <c r="R29" s="12"/>
      <c r="T29" s="12"/>
      <c r="U29" s="795">
        <v>1</v>
      </c>
      <c r="V29" s="353">
        <v>1</v>
      </c>
      <c r="W29" s="353">
        <v>111</v>
      </c>
      <c r="X29" s="133">
        <f>1/((((COS(N29))^4)/'Structural Information'!$AR$18)+(((SIN(N29))^4)/'Structural Information'!$AR$19)+(((SIN(N29))^2)*((COS(N29))^2)*((1/'Structural Information'!$AR$20)-(2*'Structural Information'!$AV$20/'Structural Information'!$AR$19))))</f>
        <v>1319.4785945384108</v>
      </c>
      <c r="Y29" s="368">
        <f>((X29*('Structural Information'!$AV$18/1000)*SIN(2*N29))/(4*'Structural Information'!$AR$21*J29*L29))^(1/4)</f>
        <v>0.90362580654119251</v>
      </c>
      <c r="Z29" s="368">
        <f t="shared" si="1"/>
        <v>2.4849709679882794</v>
      </c>
      <c r="AA29" s="123">
        <f t="shared" si="50"/>
        <v>1.3</v>
      </c>
      <c r="AB29" s="123">
        <f t="shared" si="40"/>
        <v>-0.17799999999999999</v>
      </c>
      <c r="AC29" s="134">
        <f t="shared" si="23"/>
        <v>1.644516968796413</v>
      </c>
      <c r="AD29" s="133">
        <f>((0.6*'Structural Information'!$AT$18)+(0.3*'Structural Information'!$AV$19))/(AC29/M29)</f>
        <v>0.95612004441849241</v>
      </c>
      <c r="AE29" s="368">
        <f>(((1.2*SIN(N29)+0.45*COS(N29))*'Structural Information'!$AT$19)+(0.3*'Structural Information'!$AV$19))/(AC29/M29)</f>
        <v>1.2280809735141271</v>
      </c>
      <c r="AF29" s="368">
        <f>(1.12*'Structural Information'!$AT$20*COS(N29)*SIN(N29))/((AA29*(Z29^(-0.12)))+(AB29*(Z29^(0.88))))</f>
        <v>1.2247381284352927</v>
      </c>
      <c r="AG29" s="368">
        <f>(1.16*'Structural Information'!$AT$20*TAN(N29))/((AA29)+(AB29*Z29))</f>
        <v>1.4635910675305832</v>
      </c>
      <c r="AH29" s="134">
        <f t="shared" si="63"/>
        <v>0.95612004441849241</v>
      </c>
      <c r="AI29" s="133">
        <f>AH29*AC29*'Structural Information'!$AV$18</f>
        <v>125.78845098020727</v>
      </c>
      <c r="AJ29" s="368">
        <f t="shared" si="64"/>
        <v>100.63076078416583</v>
      </c>
      <c r="AK29" s="134">
        <f t="shared" si="65"/>
        <v>12.578845098020729</v>
      </c>
      <c r="AL29" s="12"/>
      <c r="AM29" s="795">
        <v>1</v>
      </c>
      <c r="AN29" s="353">
        <v>1</v>
      </c>
      <c r="AO29" s="353">
        <v>101</v>
      </c>
      <c r="AP29" s="133">
        <f>'Structural Information'!$AC$11</f>
        <v>2.75</v>
      </c>
      <c r="AQ29" s="133">
        <f t="shared" si="4"/>
        <v>100.63076078416583</v>
      </c>
      <c r="AR29" s="50">
        <f t="shared" si="44"/>
        <v>8.0000000000000004E-4</v>
      </c>
      <c r="AS29" s="368">
        <f t="shared" si="6"/>
        <v>23851.777801029071</v>
      </c>
      <c r="AT29" s="152">
        <f t="shared" si="7"/>
        <v>18532.996824585523</v>
      </c>
      <c r="AU29" s="368">
        <f t="shared" si="8"/>
        <v>125.78845098020727</v>
      </c>
      <c r="AV29" s="50">
        <f t="shared" si="45"/>
        <v>2.2000000000000001E-3</v>
      </c>
      <c r="AW29" s="368">
        <f t="shared" si="10"/>
        <v>10841.71718228594</v>
      </c>
      <c r="AX29" s="94">
        <f t="shared" si="11"/>
        <v>3407.3968287184366</v>
      </c>
      <c r="AY29" s="328">
        <f t="shared" si="12"/>
        <v>2647.5709749407874</v>
      </c>
      <c r="AZ29" s="133">
        <f t="shared" si="13"/>
        <v>12.578845098020729</v>
      </c>
      <c r="BA29" s="50">
        <f t="shared" si="46"/>
        <v>8.8999999999999999E-3</v>
      </c>
      <c r="BB29" s="368">
        <f t="shared" si="15"/>
        <v>-6970.4904051172725</v>
      </c>
      <c r="BC29" s="371">
        <f t="shared" si="16"/>
        <v>-5416.1194029850767</v>
      </c>
      <c r="BD29" s="12"/>
      <c r="BE29" s="796"/>
      <c r="BF29" s="445">
        <v>2</v>
      </c>
      <c r="BG29" s="445">
        <v>7212</v>
      </c>
      <c r="BH29" s="445" t="s">
        <v>24</v>
      </c>
      <c r="BI29" s="451">
        <f>'Structural Information'!$AC$10</f>
        <v>3</v>
      </c>
      <c r="BJ29" s="455">
        <f>('Structural Information'!$AF$30)*(200)/$BI29</f>
        <v>53616.514621265807</v>
      </c>
      <c r="BK29" s="466">
        <f>Hcol2*Wcol2*(4700*SQRT(Fck))/(hstr2*1000)</f>
        <v>624233.61011723801</v>
      </c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825">
        <v>1</v>
      </c>
      <c r="CG29" s="421">
        <v>1</v>
      </c>
      <c r="CH29" s="826">
        <f>1/(CD5+CD4)+1/(CD10+CD9)+1/(CD15+CD14)+1/(CD19+CD20)+1/(CD24+CD25)</f>
        <v>66951.600771768368</v>
      </c>
      <c r="CI29" s="826">
        <f>1/(CD6+CD4)+1/(CD11+CD9)+1/(CD16+CD14)+1/(CD19+CD21)+1/(CD24+CD26)</f>
        <v>9624.0049838874547</v>
      </c>
      <c r="CJ29" s="800">
        <f>1/(CD7+CD4)+1/(CD12+CD9)+1/(CD17+CD14)+1/(CD19+CD22)+1/(CD24+CD27)</f>
        <v>-19901.755237814206</v>
      </c>
      <c r="CK29" s="12"/>
      <c r="DA29" s="12"/>
      <c r="DB29" s="12"/>
      <c r="DC29" s="12"/>
      <c r="DD29" s="12"/>
      <c r="DE29" s="12"/>
      <c r="DF29" s="12"/>
    </row>
    <row r="30" spans="1:112" ht="16.5" customHeight="1" x14ac:dyDescent="0.25">
      <c r="A30" s="12"/>
      <c r="B30" s="796"/>
      <c r="C30" s="355">
        <v>2</v>
      </c>
      <c r="D30" s="355">
        <v>211</v>
      </c>
      <c r="E30" s="385">
        <f>'Structural Information'!$AC$11</f>
        <v>2.75</v>
      </c>
      <c r="F30" s="369">
        <f>'Structural Information'!$AM$9</f>
        <v>2</v>
      </c>
      <c r="G30" s="451">
        <f>'Structural Information'!$AB$19/1000</f>
        <v>0.5</v>
      </c>
      <c r="H30" s="369">
        <f>'Structural Information'!$AB$34/1000</f>
        <v>0.5</v>
      </c>
      <c r="I30" s="456">
        <f>'Structural Information'!$AB$35/1000</f>
        <v>0.35</v>
      </c>
      <c r="J30" s="143">
        <f t="shared" si="66"/>
        <v>3.645833333333333E-3</v>
      </c>
      <c r="K30" s="369">
        <f t="shared" si="59"/>
        <v>1.5</v>
      </c>
      <c r="L30" s="369">
        <f t="shared" si="60"/>
        <v>2.25</v>
      </c>
      <c r="M30" s="369">
        <f t="shared" si="67"/>
        <v>2.7041634565979922</v>
      </c>
      <c r="N30" s="372">
        <f t="shared" si="61"/>
        <v>0.98279372324732905</v>
      </c>
      <c r="O30" s="12"/>
      <c r="P30" s="12"/>
      <c r="Q30" s="12"/>
      <c r="R30" s="12"/>
      <c r="T30" s="12"/>
      <c r="U30" s="796"/>
      <c r="V30" s="355">
        <v>2</v>
      </c>
      <c r="W30" s="355">
        <v>211</v>
      </c>
      <c r="X30" s="385">
        <f>1/((((COS(N30))^4)/'Structural Information'!$AR$18)+(((SIN(N30))^4)/'Structural Information'!$AR$19)+(((SIN(N30))^2)*((COS(N30))^2)*((1/'Structural Information'!$AR$20)-(2*'Structural Information'!$AV$20/'Structural Information'!$AR$19))))</f>
        <v>1993.8394498130422</v>
      </c>
      <c r="Y30" s="369">
        <f>((X30*('Structural Information'!$AV$18/1000)*SIN(2*N30))/(4*'Structural Information'!$AR$21*J30*L30))^(1/4)</f>
        <v>0.67437236967693737</v>
      </c>
      <c r="Z30" s="369">
        <f t="shared" si="1"/>
        <v>1.8545240166115777</v>
      </c>
      <c r="AA30" s="120">
        <f t="shared" si="50"/>
        <v>1.3</v>
      </c>
      <c r="AB30" s="120">
        <f t="shared" si="40"/>
        <v>-0.17799999999999999</v>
      </c>
      <c r="AC30" s="386">
        <f t="shared" si="23"/>
        <v>1.4142463773539466</v>
      </c>
      <c r="AD30" s="385">
        <f>((0.6*'Structural Information'!$AT$18)+(0.3*'Structural Information'!$AV$19))/(AC30/M30)</f>
        <v>0.63098902352995101</v>
      </c>
      <c r="AE30" s="369">
        <f>(((1.2*SIN(N30)+0.45*COS(N30))*'Structural Information'!$AT$19)+(0.3*'Structural Information'!$AV$19))/(AC30/M30)</f>
        <v>1.0500292055040885</v>
      </c>
      <c r="AF30" s="369">
        <f>(1.12*'Structural Information'!$AT$20*COS(N30)*SIN(N30))/((AA30*(Z30^(-0.12)))+(AB30*(Z30^(0.88))))</f>
        <v>1.1594194676707341</v>
      </c>
      <c r="AG30" s="369">
        <f>(1.16*'Structural Information'!$AT$20*TAN(N30))/((AA30)+(AB30*Z30))</f>
        <v>3.623898459540202</v>
      </c>
      <c r="AH30" s="386">
        <f t="shared" si="63"/>
        <v>0.63098902352995101</v>
      </c>
      <c r="AI30" s="385">
        <f>AH30*AC30*'Structural Information'!$AV$18</f>
        <v>71.389915254187002</v>
      </c>
      <c r="AJ30" s="369">
        <f t="shared" si="64"/>
        <v>57.111932203349603</v>
      </c>
      <c r="AK30" s="386">
        <f t="shared" si="65"/>
        <v>7.1389915254187004</v>
      </c>
      <c r="AL30" s="12"/>
      <c r="AM30" s="796"/>
      <c r="AN30" s="355">
        <v>2</v>
      </c>
      <c r="AO30" s="355">
        <v>201</v>
      </c>
      <c r="AP30" s="455">
        <f>'Structural Information'!$AC$11</f>
        <v>2.75</v>
      </c>
      <c r="AQ30" s="385">
        <f t="shared" si="4"/>
        <v>57.111932203349603</v>
      </c>
      <c r="AR30" s="58">
        <f t="shared" si="44"/>
        <v>8.0000000000000004E-4</v>
      </c>
      <c r="AS30" s="369">
        <f t="shared" si="6"/>
        <v>20994.763825966424</v>
      </c>
      <c r="AT30" s="138">
        <f t="shared" si="7"/>
        <v>6459.9273310665922</v>
      </c>
      <c r="AU30" s="369">
        <f t="shared" si="8"/>
        <v>71.389915254187002</v>
      </c>
      <c r="AV30" s="58">
        <f t="shared" si="45"/>
        <v>2.2000000000000001E-3</v>
      </c>
      <c r="AW30" s="369">
        <f t="shared" si="10"/>
        <v>9543.0744663483729</v>
      </c>
      <c r="AX30" s="99">
        <f t="shared" si="11"/>
        <v>2999.2519751380596</v>
      </c>
      <c r="AY30" s="171">
        <f t="shared" si="12"/>
        <v>922.84676158094146</v>
      </c>
      <c r="AZ30" s="385">
        <f t="shared" si="13"/>
        <v>7.1389915254187004</v>
      </c>
      <c r="BA30" s="58">
        <f t="shared" si="46"/>
        <v>8.8999999999999999E-3</v>
      </c>
      <c r="BB30" s="369">
        <f t="shared" si="15"/>
        <v>-6286.5671641791068</v>
      </c>
      <c r="BC30" s="372">
        <f t="shared" si="16"/>
        <v>-1934.3283582089559</v>
      </c>
      <c r="BD30" s="116"/>
      <c r="BE30" s="796"/>
      <c r="BF30" s="445">
        <v>3</v>
      </c>
      <c r="BG30" s="445">
        <v>7312</v>
      </c>
      <c r="BH30" s="445" t="s">
        <v>24</v>
      </c>
      <c r="BI30" s="451">
        <f>'Structural Information'!$AC$10</f>
        <v>3</v>
      </c>
      <c r="BJ30" s="455">
        <f>('Structural Information'!$AF$30)*(200)/$BI30</f>
        <v>53616.514621265807</v>
      </c>
      <c r="BK30" s="466">
        <f>Hcol2*Wcol2*(4700*SQRT(Fck))/(hstr2*1000)</f>
        <v>624233.61011723801</v>
      </c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805"/>
      <c r="CG30" s="422">
        <v>2</v>
      </c>
      <c r="CH30" s="827"/>
      <c r="CI30" s="827"/>
      <c r="CJ30" s="801"/>
      <c r="CK30" s="173"/>
      <c r="DA30" s="12"/>
      <c r="DB30" s="12"/>
      <c r="DC30" s="12"/>
      <c r="DD30" s="12"/>
      <c r="DE30" s="12"/>
      <c r="DF30" s="12"/>
    </row>
    <row r="31" spans="1:112" ht="16.5" customHeight="1" x14ac:dyDescent="0.25">
      <c r="A31" s="12"/>
      <c r="B31" s="796"/>
      <c r="C31" s="355">
        <v>3</v>
      </c>
      <c r="D31" s="355">
        <v>311</v>
      </c>
      <c r="E31" s="385">
        <f>'Structural Information'!$AC$11</f>
        <v>2.75</v>
      </c>
      <c r="F31" s="369">
        <f>'Structural Information'!$AM$8</f>
        <v>4.5</v>
      </c>
      <c r="G31" s="451">
        <f>'Structural Information'!$AB$19/1000</f>
        <v>0.5</v>
      </c>
      <c r="H31" s="451">
        <f>'Structural Information'!$AB$34/1000</f>
        <v>0.5</v>
      </c>
      <c r="I31" s="456">
        <f>'Structural Information'!$AB$35/1000</f>
        <v>0.35</v>
      </c>
      <c r="J31" s="143">
        <f t="shared" si="66"/>
        <v>3.645833333333333E-3</v>
      </c>
      <c r="K31" s="369">
        <f t="shared" ref="K31:K33" si="68">F31-H31</f>
        <v>4</v>
      </c>
      <c r="L31" s="369">
        <f t="shared" ref="L31:L33" si="69">E31-G31</f>
        <v>2.25</v>
      </c>
      <c r="M31" s="369">
        <f t="shared" si="67"/>
        <v>4.5893899376714549</v>
      </c>
      <c r="N31" s="372">
        <f t="shared" ref="N31:N33" si="70">ATAN(L31/K31)</f>
        <v>0.51238946031073773</v>
      </c>
      <c r="O31" s="12"/>
      <c r="P31" s="12"/>
      <c r="Q31" s="12"/>
      <c r="R31" s="12"/>
      <c r="T31" s="12"/>
      <c r="U31" s="796"/>
      <c r="V31" s="355">
        <v>3</v>
      </c>
      <c r="W31" s="355">
        <v>311</v>
      </c>
      <c r="X31" s="385">
        <f>1/((((COS(N31))^4)/'Structural Information'!$AR$18)+(((SIN(N31))^4)/'Structural Information'!$AR$19)+(((SIN(N31))^2)*((COS(N31))^2)*((1/'Structural Information'!$AR$20)-(2*'Structural Information'!$AV$20/'Structural Information'!$AR$19))))</f>
        <v>1348.0474292734677</v>
      </c>
      <c r="Y31" s="369">
        <f>((X31*('Structural Information'!$AV$18/1000)*SIN(2*N31))/(4*'Structural Information'!$AR$21*J31*L31))^(1/4)</f>
        <v>0.59983898523921708</v>
      </c>
      <c r="Z31" s="369">
        <f t="shared" si="1"/>
        <v>1.649557209407847</v>
      </c>
      <c r="AA31" s="120">
        <f t="shared" si="50"/>
        <v>1.3</v>
      </c>
      <c r="AB31" s="120">
        <f t="shared" si="40"/>
        <v>-0.17799999999999999</v>
      </c>
      <c r="AC31" s="386">
        <f t="shared" si="23"/>
        <v>2.7999421836501592</v>
      </c>
      <c r="AD31" s="385">
        <f>((0.6*'Structural Information'!$AT$18)+(0.3*'Structural Information'!$AV$19))/(AC31/M31)</f>
        <v>0.54090355446454108</v>
      </c>
      <c r="AE31" s="369">
        <f>(((1.2*SIN(N31)+0.45*COS(N31))*'Structural Information'!$AT$19)+(0.3*'Structural Information'!$AV$19))/(AC31/M31)</f>
        <v>0.70715745902251548</v>
      </c>
      <c r="AF31" s="369">
        <f>(1.12*'Structural Information'!$AT$20*COS(N31)*SIN(N31))/((AA31*(Z31^(-0.12)))+(AB31*(Z31^(0.88))))</f>
        <v>1.0200573335106276</v>
      </c>
      <c r="AG31" s="369">
        <f>(1.16*'Structural Information'!$AT$20*TAN(N31))/((AA31)+(AB31*Z31))</f>
        <v>1.3096956912196593</v>
      </c>
      <c r="AH31" s="386">
        <f t="shared" si="63"/>
        <v>0.54090355446454108</v>
      </c>
      <c r="AI31" s="385">
        <f>AH31*AC31*'Structural Information'!$AV$18</f>
        <v>121.1598943545264</v>
      </c>
      <c r="AJ31" s="369">
        <f t="shared" si="64"/>
        <v>96.927915483621121</v>
      </c>
      <c r="AK31" s="386">
        <f t="shared" si="65"/>
        <v>12.11598943545264</v>
      </c>
      <c r="AL31" s="12"/>
      <c r="AM31" s="796"/>
      <c r="AN31" s="355">
        <v>3</v>
      </c>
      <c r="AO31" s="355">
        <v>301</v>
      </c>
      <c r="AP31" s="455">
        <f>'Structural Information'!$AC$11</f>
        <v>2.75</v>
      </c>
      <c r="AQ31" s="385">
        <f t="shared" si="4"/>
        <v>96.927915483621121</v>
      </c>
      <c r="AR31" s="58">
        <f t="shared" si="44"/>
        <v>8.0000000000000004E-4</v>
      </c>
      <c r="AS31" s="369">
        <f t="shared" si="6"/>
        <v>22974.11929331287</v>
      </c>
      <c r="AT31" s="138">
        <f t="shared" si="7"/>
        <v>17452.149967620458</v>
      </c>
      <c r="AU31" s="369">
        <f t="shared" si="8"/>
        <v>121.1598943545264</v>
      </c>
      <c r="AV31" s="58">
        <f t="shared" si="45"/>
        <v>2.2000000000000001E-3</v>
      </c>
      <c r="AW31" s="369">
        <f t="shared" si="10"/>
        <v>10442.781496960395</v>
      </c>
      <c r="AX31" s="99">
        <f t="shared" si="11"/>
        <v>3282.0170419018382</v>
      </c>
      <c r="AY31" s="171">
        <f t="shared" si="12"/>
        <v>2493.1642810886369</v>
      </c>
      <c r="AZ31" s="385">
        <f t="shared" si="13"/>
        <v>12.11598943545264</v>
      </c>
      <c r="BA31" s="58">
        <f t="shared" si="46"/>
        <v>8.8999999999999999E-3</v>
      </c>
      <c r="BB31" s="369">
        <f t="shared" si="15"/>
        <v>-6790.2985074626877</v>
      </c>
      <c r="BC31" s="372">
        <f t="shared" si="16"/>
        <v>-5158.2089552238813</v>
      </c>
      <c r="BD31" s="116"/>
      <c r="BE31" s="796"/>
      <c r="BF31" s="445">
        <v>4</v>
      </c>
      <c r="BG31" s="445">
        <v>7412</v>
      </c>
      <c r="BH31" s="445" t="s">
        <v>24</v>
      </c>
      <c r="BI31" s="451">
        <f>'Structural Information'!$AC$10</f>
        <v>3</v>
      </c>
      <c r="BJ31" s="455">
        <f>('Structural Information'!$AF$30)*(200)/$BI31</f>
        <v>53616.514621265807</v>
      </c>
      <c r="BK31" s="466">
        <f>Hcol2*Wcol2*(4700*SQRT(Fck))/(hstr2*1000)</f>
        <v>624233.61011723801</v>
      </c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805"/>
      <c r="CG31" s="422">
        <v>3</v>
      </c>
      <c r="CH31" s="827"/>
      <c r="CI31" s="827"/>
      <c r="CJ31" s="801"/>
      <c r="CK31" s="173"/>
      <c r="DA31" s="12"/>
      <c r="DB31" s="12"/>
      <c r="DC31" s="12"/>
      <c r="DD31" s="12"/>
      <c r="DE31" s="12"/>
      <c r="DF31" s="12"/>
    </row>
    <row r="32" spans="1:112" ht="15" customHeight="1" x14ac:dyDescent="0.25">
      <c r="A32" s="12"/>
      <c r="B32" s="796"/>
      <c r="C32" s="355">
        <v>4</v>
      </c>
      <c r="D32" s="355">
        <v>411</v>
      </c>
      <c r="E32" s="385">
        <f>'Structural Information'!$AC$11</f>
        <v>2.75</v>
      </c>
      <c r="F32" s="369">
        <f>'Structural Information'!$AM$7</f>
        <v>2</v>
      </c>
      <c r="G32" s="451">
        <f>'Structural Information'!$AB$19/1000</f>
        <v>0.5</v>
      </c>
      <c r="H32" s="451">
        <f>'Structural Information'!$AB$34/1000</f>
        <v>0.5</v>
      </c>
      <c r="I32" s="386">
        <f>'Structural Information'!$AB$35/1000</f>
        <v>0.35</v>
      </c>
      <c r="J32" s="143">
        <f t="shared" si="66"/>
        <v>3.645833333333333E-3</v>
      </c>
      <c r="K32" s="369">
        <f t="shared" si="68"/>
        <v>1.5</v>
      </c>
      <c r="L32" s="369">
        <f t="shared" si="69"/>
        <v>2.25</v>
      </c>
      <c r="M32" s="369">
        <f t="shared" si="67"/>
        <v>2.7041634565979922</v>
      </c>
      <c r="N32" s="372">
        <f t="shared" si="70"/>
        <v>0.98279372324732905</v>
      </c>
      <c r="O32" s="12"/>
      <c r="P32" s="12"/>
      <c r="Q32" s="12"/>
      <c r="R32" s="12"/>
      <c r="T32" s="12"/>
      <c r="U32" s="796"/>
      <c r="V32" s="355">
        <v>4</v>
      </c>
      <c r="W32" s="355">
        <v>411</v>
      </c>
      <c r="X32" s="385">
        <f>1/((((COS(N32))^4)/'Structural Information'!$AR$18)+(((SIN(N32))^4)/'Structural Information'!$AR$19)+(((SIN(N32))^2)*((COS(N32))^2)*((1/'Structural Information'!$AR$20)-(2*'Structural Information'!$AV$20/'Structural Information'!$AR$19))))</f>
        <v>1993.8394498130422</v>
      </c>
      <c r="Y32" s="369">
        <f>((X32*('Structural Information'!$AV$18/1000)*SIN(2*N32))/(4*'Structural Information'!$AR$21*J32*L32))^(1/4)</f>
        <v>0.67437236967693737</v>
      </c>
      <c r="Z32" s="369">
        <f t="shared" si="1"/>
        <v>1.8545240166115777</v>
      </c>
      <c r="AA32" s="120">
        <f t="shared" si="50"/>
        <v>1.3</v>
      </c>
      <c r="AB32" s="120">
        <f t="shared" si="40"/>
        <v>-0.17799999999999999</v>
      </c>
      <c r="AC32" s="386">
        <f t="shared" si="23"/>
        <v>1.4142463773539466</v>
      </c>
      <c r="AD32" s="385">
        <f>((0.6*'Structural Information'!$AT$18)+(0.3*'Structural Information'!$AV$19))/(AC32/M32)</f>
        <v>0.63098902352995101</v>
      </c>
      <c r="AE32" s="369">
        <f>(((1.2*SIN(N32)+0.45*COS(N32))*'Structural Information'!$AT$19)+(0.3*'Structural Information'!$AV$19))/(AC32/M32)</f>
        <v>1.0500292055040885</v>
      </c>
      <c r="AF32" s="369">
        <f>(1.12*'Structural Information'!$AT$20*COS(N32)*SIN(N32))/((AA32*(Z32^(-0.12)))+(AB32*(Z32^(0.88))))</f>
        <v>1.1594194676707341</v>
      </c>
      <c r="AG32" s="369">
        <f>(1.16*'Structural Information'!$AT$20*TAN(N32))/((AA32)+(AB32*Z32))</f>
        <v>3.623898459540202</v>
      </c>
      <c r="AH32" s="386">
        <f t="shared" si="63"/>
        <v>0.63098902352995101</v>
      </c>
      <c r="AI32" s="385">
        <f>AH32*AC32*'Structural Information'!$AV$18</f>
        <v>71.389915254187002</v>
      </c>
      <c r="AJ32" s="369">
        <f t="shared" si="64"/>
        <v>57.111932203349603</v>
      </c>
      <c r="AK32" s="386">
        <f t="shared" si="65"/>
        <v>7.1389915254187004</v>
      </c>
      <c r="AL32" s="12"/>
      <c r="AM32" s="796"/>
      <c r="AN32" s="355">
        <v>4</v>
      </c>
      <c r="AO32" s="355">
        <v>401</v>
      </c>
      <c r="AP32" s="455">
        <f>'Structural Information'!$AC$11</f>
        <v>2.75</v>
      </c>
      <c r="AQ32" s="385">
        <f t="shared" si="4"/>
        <v>57.111932203349603</v>
      </c>
      <c r="AR32" s="58">
        <f t="shared" si="44"/>
        <v>8.0000000000000004E-4</v>
      </c>
      <c r="AS32" s="369">
        <f t="shared" si="6"/>
        <v>20994.763825966424</v>
      </c>
      <c r="AT32" s="138">
        <f t="shared" si="7"/>
        <v>6459.9273310665922</v>
      </c>
      <c r="AU32" s="369">
        <f t="shared" si="8"/>
        <v>71.389915254187002</v>
      </c>
      <c r="AV32" s="58">
        <f t="shared" si="45"/>
        <v>2.2000000000000001E-3</v>
      </c>
      <c r="AW32" s="369">
        <f t="shared" si="10"/>
        <v>9543.0744663483729</v>
      </c>
      <c r="AX32" s="99">
        <f t="shared" si="11"/>
        <v>2999.2519751380596</v>
      </c>
      <c r="AY32" s="171">
        <f t="shared" si="12"/>
        <v>922.84676158094146</v>
      </c>
      <c r="AZ32" s="385">
        <f t="shared" si="13"/>
        <v>7.1389915254187004</v>
      </c>
      <c r="BA32" s="58">
        <f t="shared" si="46"/>
        <v>8.8999999999999999E-3</v>
      </c>
      <c r="BB32" s="369">
        <f t="shared" si="15"/>
        <v>-6286.5671641791068</v>
      </c>
      <c r="BC32" s="372">
        <f t="shared" si="16"/>
        <v>-1934.3283582089559</v>
      </c>
      <c r="BD32" s="116"/>
      <c r="BE32" s="796"/>
      <c r="BF32" s="445">
        <v>5</v>
      </c>
      <c r="BG32" s="445">
        <v>7512</v>
      </c>
      <c r="BH32" s="445" t="s">
        <v>24</v>
      </c>
      <c r="BI32" s="451">
        <f>'Structural Information'!$AC$10</f>
        <v>3</v>
      </c>
      <c r="BJ32" s="455">
        <f>('Structural Information'!$AF$30)*(200)/$BI32</f>
        <v>53616.514621265807</v>
      </c>
      <c r="BK32" s="466">
        <f>Hcol2*Wcol2*(4700*SQRT(Fck))/(hstr2*1000)</f>
        <v>624233.61011723801</v>
      </c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805"/>
      <c r="CG32" s="422">
        <v>4</v>
      </c>
      <c r="CH32" s="827"/>
      <c r="CI32" s="827"/>
      <c r="CJ32" s="801"/>
      <c r="CK32" s="173"/>
      <c r="DB32" s="12"/>
      <c r="DC32" s="12"/>
      <c r="DD32" s="12"/>
      <c r="DE32" s="12"/>
      <c r="DF32" s="12"/>
    </row>
    <row r="33" spans="1:111" ht="15" customHeight="1" thickBot="1" x14ac:dyDescent="0.3">
      <c r="A33" s="12"/>
      <c r="B33" s="797"/>
      <c r="C33" s="357">
        <v>5</v>
      </c>
      <c r="D33" s="357">
        <v>511</v>
      </c>
      <c r="E33" s="52">
        <f>'Structural Information'!$AC$11</f>
        <v>2.75</v>
      </c>
      <c r="F33" s="370">
        <f>'Structural Information'!$AM$6</f>
        <v>4.5</v>
      </c>
      <c r="G33" s="370">
        <f>'Structural Information'!$AB$19/1000</f>
        <v>0.5</v>
      </c>
      <c r="H33" s="454">
        <f>'Structural Information'!$AB$29/1000</f>
        <v>0.3</v>
      </c>
      <c r="I33" s="161">
        <f>'Structural Information'!$AB$30/1000</f>
        <v>0.3</v>
      </c>
      <c r="J33" s="162">
        <f t="shared" si="66"/>
        <v>6.7499999999999993E-4</v>
      </c>
      <c r="K33" s="370">
        <f t="shared" si="68"/>
        <v>4.2</v>
      </c>
      <c r="L33" s="370">
        <f t="shared" si="69"/>
        <v>2.25</v>
      </c>
      <c r="M33" s="370">
        <f t="shared" si="67"/>
        <v>4.7647140522805778</v>
      </c>
      <c r="N33" s="373">
        <f t="shared" si="70"/>
        <v>0.49180917598869855</v>
      </c>
      <c r="O33" s="12"/>
      <c r="P33" s="12"/>
      <c r="Q33" s="12"/>
      <c r="R33" s="12"/>
      <c r="T33" s="12"/>
      <c r="U33" s="797"/>
      <c r="V33" s="357">
        <v>5</v>
      </c>
      <c r="W33" s="357">
        <v>511</v>
      </c>
      <c r="X33" s="52">
        <f>1/((((COS(N33))^4)/'Structural Information'!$AR$18)+(((SIN(N33))^4)/'Structural Information'!$AR$19)+(((SIN(N33))^2)*((COS(N33))^2)*((1/'Structural Information'!$AR$20)-(2*'Structural Information'!$AV$20/'Structural Information'!$AR$19))))</f>
        <v>1319.4785945384108</v>
      </c>
      <c r="Y33" s="370">
        <f>((X33*('Structural Information'!$AV$18/1000)*SIN(2*N33))/(4*'Structural Information'!$AR$21*J33*L33))^(1/4)</f>
        <v>0.90362580654119251</v>
      </c>
      <c r="Z33" s="370">
        <f t="shared" si="1"/>
        <v>2.4849709679882794</v>
      </c>
      <c r="AA33" s="124">
        <f t="shared" si="50"/>
        <v>1.3</v>
      </c>
      <c r="AB33" s="124">
        <f t="shared" si="40"/>
        <v>-0.17799999999999999</v>
      </c>
      <c r="AC33" s="161">
        <f t="shared" si="23"/>
        <v>1.644516968796413</v>
      </c>
      <c r="AD33" s="52">
        <f>((0.6*'Structural Information'!$AT$18)+(0.3*'Structural Information'!$AV$19))/(AC33/M33)</f>
        <v>0.95612004441849241</v>
      </c>
      <c r="AE33" s="370">
        <f>(((1.2*SIN(N33)+0.45*COS(N33))*'Structural Information'!$AT$19)+(0.3*'Structural Information'!$AV$19))/(AC33/M33)</f>
        <v>1.2280809735141271</v>
      </c>
      <c r="AF33" s="370">
        <f>(1.12*'Structural Information'!$AT$20*COS(N33)*SIN(N33))/((AA33*(Z33^(-0.12)))+(AB33*(Z33^(0.88))))</f>
        <v>1.2247381284352927</v>
      </c>
      <c r="AG33" s="370">
        <f>(1.16*'Structural Information'!$AT$20*TAN(N33))/((AA33)+(AB33*Z33))</f>
        <v>1.4635910675305832</v>
      </c>
      <c r="AH33" s="161">
        <f t="shared" si="63"/>
        <v>0.95612004441849241</v>
      </c>
      <c r="AI33" s="52">
        <f>AH33*AC33*'Structural Information'!$AV$18</f>
        <v>125.78845098020727</v>
      </c>
      <c r="AJ33" s="370">
        <f t="shared" si="64"/>
        <v>100.63076078416583</v>
      </c>
      <c r="AK33" s="161">
        <f t="shared" si="65"/>
        <v>12.578845098020729</v>
      </c>
      <c r="AL33" s="12"/>
      <c r="AM33" s="797"/>
      <c r="AN33" s="357">
        <v>5</v>
      </c>
      <c r="AO33" s="357">
        <v>501</v>
      </c>
      <c r="AP33" s="52">
        <f>'Structural Information'!$AC$11</f>
        <v>2.75</v>
      </c>
      <c r="AQ33" s="52">
        <f t="shared" si="4"/>
        <v>100.63076078416583</v>
      </c>
      <c r="AR33" s="89">
        <f t="shared" si="44"/>
        <v>8.0000000000000004E-4</v>
      </c>
      <c r="AS33" s="370">
        <f t="shared" si="6"/>
        <v>23851.777801029071</v>
      </c>
      <c r="AT33" s="163">
        <f t="shared" si="7"/>
        <v>18532.996824585523</v>
      </c>
      <c r="AU33" s="370">
        <f t="shared" si="8"/>
        <v>125.78845098020727</v>
      </c>
      <c r="AV33" s="89">
        <f t="shared" si="45"/>
        <v>2.2000000000000001E-3</v>
      </c>
      <c r="AW33" s="370">
        <f t="shared" si="10"/>
        <v>10841.71718228594</v>
      </c>
      <c r="AX33" s="105">
        <f t="shared" si="11"/>
        <v>3407.3968287184366</v>
      </c>
      <c r="AY33" s="330">
        <f t="shared" si="12"/>
        <v>2647.5709749407874</v>
      </c>
      <c r="AZ33" s="52">
        <f t="shared" si="13"/>
        <v>12.578845098020729</v>
      </c>
      <c r="BA33" s="89">
        <f t="shared" si="46"/>
        <v>8.8999999999999999E-3</v>
      </c>
      <c r="BB33" s="370">
        <f t="shared" si="15"/>
        <v>-6970.4904051172725</v>
      </c>
      <c r="BC33" s="373">
        <f t="shared" si="16"/>
        <v>-5416.1194029850767</v>
      </c>
      <c r="BD33" s="116"/>
      <c r="BE33" s="818"/>
      <c r="BF33" s="446">
        <v>6</v>
      </c>
      <c r="BG33" s="446">
        <v>7612</v>
      </c>
      <c r="BH33" s="446" t="s">
        <v>23</v>
      </c>
      <c r="BI33" s="452">
        <f>'Structural Information'!$AC$10</f>
        <v>3</v>
      </c>
      <c r="BJ33" s="147">
        <f>('Structural Information'!$AF$25)*(200)/$BI33</f>
        <v>53616.514621265807</v>
      </c>
      <c r="BK33" s="467">
        <f>Hcol1*Wcol1*(4700*SQRT(Fck))/(hstr2*1000)</f>
        <v>433495.56258141535</v>
      </c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840"/>
      <c r="CG33" s="424">
        <v>5</v>
      </c>
      <c r="CH33" s="835"/>
      <c r="CI33" s="835"/>
      <c r="CJ33" s="836"/>
      <c r="CK33" s="173"/>
      <c r="DB33" s="12"/>
      <c r="DC33" s="12"/>
      <c r="DD33" s="12"/>
      <c r="DE33" s="12"/>
      <c r="DF33" s="12"/>
    </row>
    <row r="34" spans="1:111" ht="1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T34" s="12"/>
      <c r="AA34" s="12"/>
      <c r="AB34" s="172"/>
      <c r="AC34" s="12"/>
      <c r="AD34" s="12"/>
      <c r="AE34" s="12"/>
      <c r="AL34" s="12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795">
        <v>1</v>
      </c>
      <c r="BF34" s="444">
        <v>1</v>
      </c>
      <c r="BG34" s="444">
        <v>7111</v>
      </c>
      <c r="BH34" s="444" t="s">
        <v>24</v>
      </c>
      <c r="BI34" s="450">
        <f>'Structural Information'!$AC$11</f>
        <v>2.75</v>
      </c>
      <c r="BJ34" s="133">
        <f>('Structural Information'!$AF$30)*(200)/$BI34</f>
        <v>58490.743223199061</v>
      </c>
      <c r="BK34" s="468">
        <f>Hcol2*Wcol2*(4700*SQRT(Fck))/(hstr1*1000)</f>
        <v>680982.12012789608</v>
      </c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73"/>
      <c r="CI34" s="173"/>
      <c r="CJ34" s="173"/>
      <c r="CK34" s="173"/>
      <c r="DB34" s="12"/>
      <c r="DC34" s="12"/>
      <c r="DD34" s="12"/>
      <c r="DE34" s="12"/>
      <c r="DF34" s="12"/>
    </row>
    <row r="35" spans="1:111" ht="1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T35" s="12"/>
      <c r="AA35" s="12"/>
      <c r="AB35" s="172"/>
      <c r="AC35" s="12"/>
      <c r="AD35" s="12"/>
      <c r="AE35" s="12"/>
      <c r="AL35" s="12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796"/>
      <c r="BF35" s="445">
        <v>2</v>
      </c>
      <c r="BG35" s="445">
        <v>7211</v>
      </c>
      <c r="BH35" s="445" t="s">
        <v>25</v>
      </c>
      <c r="BI35" s="451">
        <f>'Structural Information'!$AC$11</f>
        <v>2.75</v>
      </c>
      <c r="BJ35" s="455">
        <f>('Structural Information'!$AF$35)*(200)/$BI35</f>
        <v>74027.346891861307</v>
      </c>
      <c r="BK35" s="466">
        <f>Hcol3*Wcol3*(4700*SQRT(Fck))/(hstr1*1000)</f>
        <v>1324131.9002486868</v>
      </c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73"/>
      <c r="CI35" s="173"/>
      <c r="CJ35" s="173"/>
      <c r="CK35" s="173"/>
      <c r="CL35" s="173"/>
      <c r="CM35" s="173"/>
      <c r="CN35" s="173"/>
      <c r="CO35" s="173"/>
      <c r="CP35" s="173"/>
      <c r="CQ35" s="12"/>
      <c r="CR35" s="12"/>
      <c r="CS35" s="12"/>
      <c r="DB35" s="12"/>
      <c r="DC35" s="12"/>
      <c r="DD35" s="12"/>
      <c r="DE35" s="12"/>
      <c r="DF35" s="12"/>
    </row>
    <row r="36" spans="1:111" ht="15" customHeight="1" thickBo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T36" s="12"/>
      <c r="U36" s="822" t="s">
        <v>232</v>
      </c>
      <c r="V36" s="823"/>
      <c r="W36" s="823"/>
      <c r="X36" s="823"/>
      <c r="Y36" s="823"/>
      <c r="Z36" s="824"/>
      <c r="AA36" s="12"/>
      <c r="AB36" s="172"/>
      <c r="AC36" s="12"/>
      <c r="AD36" s="12"/>
      <c r="AE36" s="12"/>
      <c r="AL36" s="12"/>
      <c r="BD36" s="116"/>
      <c r="BE36" s="796"/>
      <c r="BF36" s="445">
        <v>3</v>
      </c>
      <c r="BG36" s="445">
        <v>7311</v>
      </c>
      <c r="BH36" s="445" t="s">
        <v>25</v>
      </c>
      <c r="BI36" s="451">
        <f>'Structural Information'!$AC$11</f>
        <v>2.75</v>
      </c>
      <c r="BJ36" s="455">
        <f>('Structural Information'!$AF$35)*(200)/$BI36</f>
        <v>74027.346891861307</v>
      </c>
      <c r="BK36" s="466">
        <f>Hcol3*Wcol3*(4700*SQRT(Fck))/(hstr1*1000)</f>
        <v>1324131.9002486868</v>
      </c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73"/>
      <c r="CI36" s="173"/>
      <c r="CJ36" s="173"/>
      <c r="CK36" s="173"/>
      <c r="CL36" s="173"/>
      <c r="CM36" s="173"/>
      <c r="CN36" s="173"/>
      <c r="CO36" s="173"/>
      <c r="CP36" s="173"/>
      <c r="CQ36" s="12"/>
      <c r="CR36" s="12"/>
      <c r="CS36" s="12"/>
      <c r="DB36" s="12"/>
      <c r="DC36" s="12"/>
      <c r="DD36" s="12"/>
      <c r="DE36" s="12"/>
      <c r="DF36" s="12"/>
    </row>
    <row r="37" spans="1:111" ht="1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T37" s="12"/>
      <c r="U37" s="365" t="s">
        <v>5</v>
      </c>
      <c r="V37" s="379" t="s">
        <v>55</v>
      </c>
      <c r="W37" s="362" t="s">
        <v>28</v>
      </c>
      <c r="X37" s="362" t="s">
        <v>26</v>
      </c>
      <c r="Y37" s="363" t="s">
        <v>231</v>
      </c>
      <c r="Z37" s="166" t="s">
        <v>226</v>
      </c>
      <c r="AA37" s="172"/>
      <c r="AL37" s="12"/>
      <c r="BD37" s="116"/>
      <c r="BE37" s="796"/>
      <c r="BF37" s="445">
        <v>4</v>
      </c>
      <c r="BG37" s="445">
        <v>7411</v>
      </c>
      <c r="BH37" s="445" t="s">
        <v>25</v>
      </c>
      <c r="BI37" s="451">
        <f>'Structural Information'!$AC$11</f>
        <v>2.75</v>
      </c>
      <c r="BJ37" s="455">
        <f>('Structural Information'!$AF$35)*(200)/$BI37</f>
        <v>74027.346891861307</v>
      </c>
      <c r="BK37" s="466">
        <f>Hcol3*Wcol3*(4700*SQRT(Fck))/(hstr1*1000)</f>
        <v>1324131.9002486868</v>
      </c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73"/>
      <c r="CI37" s="173"/>
      <c r="CJ37" s="173"/>
      <c r="CK37" s="173"/>
      <c r="CL37" s="173"/>
      <c r="CM37" s="173"/>
      <c r="CN37" s="173"/>
      <c r="CO37" s="173"/>
      <c r="CP37" s="173"/>
      <c r="CQ37" s="12"/>
      <c r="CR37" s="12"/>
      <c r="CS37" s="12"/>
      <c r="DB37" s="12"/>
      <c r="DC37" s="12"/>
      <c r="DD37" s="12"/>
      <c r="DE37" s="12"/>
      <c r="DF37" s="12"/>
    </row>
    <row r="38" spans="1:111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T38" s="12"/>
      <c r="U38" s="795">
        <v>6</v>
      </c>
      <c r="V38" s="353">
        <v>1</v>
      </c>
      <c r="W38" s="445">
        <v>7116</v>
      </c>
      <c r="X38" s="353" t="s">
        <v>8</v>
      </c>
      <c r="Y38" s="368">
        <f>'Structural Information'!$AM$10</f>
        <v>4.5</v>
      </c>
      <c r="Z38" s="139">
        <f>2*(SUM('Structural Information'!$AF$20:$AF$21))*(200)/$Y38</f>
        <v>107233.0292425316</v>
      </c>
      <c r="AA38" s="172"/>
      <c r="AL38" s="12"/>
      <c r="BD38" s="116"/>
      <c r="BE38" s="796"/>
      <c r="BF38" s="445">
        <v>5</v>
      </c>
      <c r="BG38" s="445">
        <v>7511</v>
      </c>
      <c r="BH38" s="445" t="s">
        <v>25</v>
      </c>
      <c r="BI38" s="451">
        <f>'Structural Information'!$AC$11</f>
        <v>2.75</v>
      </c>
      <c r="BJ38" s="455">
        <f>('Structural Information'!$AF$35)*(200)/$BI38</f>
        <v>74027.346891861307</v>
      </c>
      <c r="BK38" s="466">
        <f>Hcol3*Wcol3*(4700*SQRT(Fck))/(hstr1*1000)</f>
        <v>1324131.9002486868</v>
      </c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73"/>
      <c r="CI38" s="173"/>
      <c r="CJ38" s="173"/>
      <c r="CK38" s="173"/>
      <c r="CL38" s="173"/>
      <c r="CM38" s="173"/>
      <c r="CN38" s="173"/>
      <c r="CO38" s="173"/>
      <c r="CP38" s="173"/>
      <c r="CQ38" s="12"/>
      <c r="CR38" s="12"/>
      <c r="CS38" s="12"/>
      <c r="DB38" s="12"/>
      <c r="DC38" s="12"/>
      <c r="DD38" s="12"/>
      <c r="DE38" s="12"/>
      <c r="DF38" s="12"/>
    </row>
    <row r="39" spans="1:111" ht="15.75" customHeight="1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T39" s="12"/>
      <c r="U39" s="796"/>
      <c r="V39" s="355">
        <v>2</v>
      </c>
      <c r="W39" s="445">
        <v>7216</v>
      </c>
      <c r="X39" s="355" t="s">
        <v>8</v>
      </c>
      <c r="Y39" s="369">
        <f>'Structural Information'!$AM$9</f>
        <v>2</v>
      </c>
      <c r="Z39" s="144">
        <f>2*(SUM('Structural Information'!$AF$20:$AF$21))*(200)/$Y39</f>
        <v>241274.31579569611</v>
      </c>
      <c r="AA39" s="172"/>
      <c r="AL39" s="12"/>
      <c r="BD39" s="116"/>
      <c r="BE39" s="797"/>
      <c r="BF39" s="447">
        <v>6</v>
      </c>
      <c r="BG39" s="447">
        <v>7611</v>
      </c>
      <c r="BH39" s="447" t="s">
        <v>24</v>
      </c>
      <c r="BI39" s="454">
        <f>'Structural Information'!$AC$11</f>
        <v>2.75</v>
      </c>
      <c r="BJ39" s="52">
        <f>('Structural Information'!$AF$30)*(200)/$BI39</f>
        <v>58490.743223199061</v>
      </c>
      <c r="BK39" s="469">
        <f>Hcol2*Wcol2*(4700*SQRT(Fck))/(hstr1*1000)</f>
        <v>680982.12012789608</v>
      </c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73"/>
      <c r="CI39" s="173"/>
      <c r="CJ39" s="173"/>
      <c r="CK39" s="173"/>
      <c r="CL39" s="173"/>
      <c r="CM39" s="173"/>
      <c r="CN39" s="173"/>
      <c r="CO39" s="173"/>
      <c r="CP39" s="173"/>
      <c r="CQ39" s="12"/>
      <c r="CR39" s="12"/>
      <c r="CS39" s="12"/>
      <c r="DB39" s="12"/>
      <c r="DC39" s="12"/>
      <c r="DD39" s="12"/>
      <c r="DE39" s="12"/>
      <c r="DF39" s="12"/>
    </row>
    <row r="40" spans="1:111" ht="1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T40" s="12"/>
      <c r="U40" s="796"/>
      <c r="V40" s="355">
        <v>3</v>
      </c>
      <c r="W40" s="445">
        <v>7316</v>
      </c>
      <c r="X40" s="355" t="s">
        <v>8</v>
      </c>
      <c r="Y40" s="369">
        <f>'Structural Information'!$AM$8</f>
        <v>4.5</v>
      </c>
      <c r="Z40" s="144">
        <f>2*(SUM('Structural Information'!$AF$20:$AF$21))*(200)/$Y40</f>
        <v>107233.0292425316</v>
      </c>
      <c r="AA40" s="172"/>
      <c r="AL40" s="12"/>
      <c r="BD40" s="116"/>
      <c r="BE40" s="116"/>
      <c r="BF40" s="116"/>
      <c r="BG40" s="116"/>
      <c r="BH40" s="116"/>
      <c r="BI40" s="116"/>
      <c r="BJ40" s="116"/>
      <c r="BK40" s="116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3"/>
      <c r="CM40" s="173"/>
      <c r="CN40" s="173"/>
      <c r="CO40" s="173"/>
      <c r="CP40" s="173"/>
      <c r="CQ40" s="12"/>
      <c r="CR40" s="12"/>
      <c r="CS40" s="12"/>
      <c r="DB40" s="12"/>
      <c r="DC40" s="12"/>
      <c r="DD40" s="12"/>
      <c r="DE40" s="12"/>
      <c r="DF40" s="12"/>
    </row>
    <row r="41" spans="1:111" ht="1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T41" s="12"/>
      <c r="U41" s="796"/>
      <c r="V41" s="355">
        <v>4</v>
      </c>
      <c r="W41" s="445">
        <v>7416</v>
      </c>
      <c r="X41" s="355" t="s">
        <v>8</v>
      </c>
      <c r="Y41" s="369">
        <f>'Structural Information'!$AM$7</f>
        <v>2</v>
      </c>
      <c r="Z41" s="144">
        <f>2*(SUM('Structural Information'!$AF$20:$AF$21))*(200)/$Y41</f>
        <v>241274.31579569611</v>
      </c>
      <c r="AA41" s="172"/>
      <c r="AL41" s="12"/>
      <c r="BD41" s="116"/>
      <c r="BE41" s="116"/>
      <c r="BF41" s="116"/>
      <c r="BG41" s="116"/>
      <c r="BH41" s="116"/>
      <c r="BI41" s="116"/>
      <c r="BJ41" s="116"/>
      <c r="BK41" s="116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2"/>
      <c r="CR41" s="12"/>
      <c r="CS41" s="12"/>
      <c r="DB41" s="12"/>
      <c r="DC41" s="12"/>
      <c r="DD41" s="12"/>
      <c r="DE41" s="12"/>
      <c r="DF41" s="12"/>
    </row>
    <row r="42" spans="1:111" ht="1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T42" s="12"/>
      <c r="U42" s="818"/>
      <c r="V42" s="359">
        <v>5</v>
      </c>
      <c r="W42" s="446">
        <v>7516</v>
      </c>
      <c r="X42" s="359" t="s">
        <v>8</v>
      </c>
      <c r="Y42" s="380">
        <f>'Structural Information'!$AM$6</f>
        <v>4.5</v>
      </c>
      <c r="Z42" s="38">
        <f>2*(SUM('Structural Information'!$AF$20:$AF$21))*(200)/$Y42</f>
        <v>107233.0292425316</v>
      </c>
      <c r="AA42" s="172"/>
      <c r="AL42" s="12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3"/>
      <c r="CM42" s="173"/>
      <c r="CN42" s="173"/>
      <c r="CO42" s="173"/>
      <c r="CP42" s="173"/>
      <c r="CQ42" s="12"/>
      <c r="CR42" s="174"/>
      <c r="CS42" s="174"/>
      <c r="DB42" s="174"/>
      <c r="DC42" s="174"/>
      <c r="DD42" s="174"/>
      <c r="DE42" s="174"/>
      <c r="DF42" s="174"/>
      <c r="DG42" s="174"/>
    </row>
    <row r="43" spans="1:111" ht="1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T43" s="12"/>
      <c r="U43" s="795">
        <v>5</v>
      </c>
      <c r="V43" s="353">
        <v>1</v>
      </c>
      <c r="W43" s="445">
        <v>7115</v>
      </c>
      <c r="X43" s="353" t="s">
        <v>8</v>
      </c>
      <c r="Y43" s="368">
        <f>'Structural Information'!$AM$10</f>
        <v>4.5</v>
      </c>
      <c r="Z43" s="139">
        <f>2*(SUM('Structural Information'!$AF$20:$AF$21))*(200)/$Y43</f>
        <v>107233.0292425316</v>
      </c>
      <c r="AA43" s="172"/>
      <c r="AL43" s="12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  <c r="CJ43" s="173"/>
      <c r="CK43" s="173"/>
      <c r="CL43" s="173"/>
      <c r="CM43" s="173"/>
      <c r="CN43" s="173"/>
      <c r="CO43" s="173"/>
      <c r="CP43" s="173"/>
      <c r="CQ43" s="12"/>
      <c r="CR43" s="174"/>
      <c r="CS43" s="174"/>
      <c r="DB43" s="174"/>
      <c r="DC43" s="174"/>
      <c r="DD43" s="174"/>
      <c r="DE43" s="174"/>
      <c r="DF43" s="174"/>
      <c r="DG43" s="174"/>
    </row>
    <row r="44" spans="1:111" ht="1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T44" s="12"/>
      <c r="U44" s="796"/>
      <c r="V44" s="355">
        <v>2</v>
      </c>
      <c r="W44" s="445">
        <v>7215</v>
      </c>
      <c r="X44" s="355" t="s">
        <v>8</v>
      </c>
      <c r="Y44" s="369">
        <f>'Structural Information'!$AM$9</f>
        <v>2</v>
      </c>
      <c r="Z44" s="144">
        <f>2*(SUM('Structural Information'!$AF$20:$AF$21))*(200)/$Y44</f>
        <v>241274.31579569611</v>
      </c>
      <c r="AA44" s="172"/>
      <c r="AL44" s="12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2"/>
      <c r="CR44" s="174"/>
      <c r="CS44" s="174"/>
      <c r="DB44" s="174"/>
      <c r="DC44" s="174"/>
      <c r="DD44" s="174"/>
      <c r="DE44" s="174"/>
      <c r="DF44" s="174"/>
      <c r="DG44" s="174"/>
    </row>
    <row r="45" spans="1:111" ht="1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T45" s="12"/>
      <c r="U45" s="796"/>
      <c r="V45" s="355">
        <v>3</v>
      </c>
      <c r="W45" s="445">
        <v>7315</v>
      </c>
      <c r="X45" s="355" t="s">
        <v>8</v>
      </c>
      <c r="Y45" s="369">
        <f>'Structural Information'!$AM$8</f>
        <v>4.5</v>
      </c>
      <c r="Z45" s="144">
        <f>2*(SUM('Structural Information'!$AF$20:$AF$21))*(200)/$Y45</f>
        <v>107233.0292425316</v>
      </c>
      <c r="AA45" s="172"/>
      <c r="AL45" s="12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73"/>
      <c r="CN45" s="173"/>
      <c r="CO45" s="173"/>
      <c r="CP45" s="173"/>
      <c r="CQ45" s="12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</row>
    <row r="46" spans="1:111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U46" s="796"/>
      <c r="V46" s="355">
        <v>4</v>
      </c>
      <c r="W46" s="445">
        <v>7415</v>
      </c>
      <c r="X46" s="355" t="s">
        <v>8</v>
      </c>
      <c r="Y46" s="369">
        <f>'Structural Information'!$AM$7</f>
        <v>2</v>
      </c>
      <c r="Z46" s="144">
        <f>2*(SUM('Structural Information'!$AF$20:$AF$21))*(200)/$Y46</f>
        <v>241274.31579569611</v>
      </c>
      <c r="AA46" s="172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3"/>
      <c r="CM46" s="173"/>
      <c r="CN46" s="173"/>
      <c r="CO46" s="173"/>
      <c r="CP46" s="173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</row>
    <row r="47" spans="1:111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U47" s="818"/>
      <c r="V47" s="359">
        <v>5</v>
      </c>
      <c r="W47" s="446">
        <v>7515</v>
      </c>
      <c r="X47" s="359" t="s">
        <v>8</v>
      </c>
      <c r="Y47" s="380">
        <f>'Structural Information'!$AM$6</f>
        <v>4.5</v>
      </c>
      <c r="Z47" s="38">
        <f>2*(SUM('Structural Information'!$AF$20:$AF$21))*(200)/$Y47</f>
        <v>107233.0292425316</v>
      </c>
      <c r="AA47" s="172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</row>
    <row r="48" spans="1:111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U48" s="795">
        <v>4</v>
      </c>
      <c r="V48" s="353">
        <v>1</v>
      </c>
      <c r="W48" s="445">
        <v>7114</v>
      </c>
      <c r="X48" s="353" t="s">
        <v>8</v>
      </c>
      <c r="Y48" s="368">
        <f>'Structural Information'!$AM$10</f>
        <v>4.5</v>
      </c>
      <c r="Z48" s="139">
        <f>2*(SUM('Structural Information'!$AF$20:$AF$21))*(200)/$Y48</f>
        <v>107233.0292425316</v>
      </c>
      <c r="AA48" s="172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R48" s="174"/>
      <c r="CS48" s="174"/>
      <c r="CT48" s="174"/>
      <c r="CU48" s="174"/>
      <c r="CV48" s="174"/>
      <c r="CW48" s="174"/>
      <c r="CX48" s="174"/>
      <c r="CY48" s="174"/>
      <c r="CZ48" s="174"/>
      <c r="DA48" s="174"/>
      <c r="DB48" s="174"/>
      <c r="DC48" s="174"/>
      <c r="DD48" s="174"/>
      <c r="DE48" s="174"/>
      <c r="DF48" s="174"/>
      <c r="DG48" s="174"/>
    </row>
    <row r="49" spans="1:111" ht="15.7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U49" s="796"/>
      <c r="V49" s="355">
        <v>2</v>
      </c>
      <c r="W49" s="445">
        <v>7214</v>
      </c>
      <c r="X49" s="355" t="s">
        <v>8</v>
      </c>
      <c r="Y49" s="369">
        <f>'Structural Information'!$AM$9</f>
        <v>2</v>
      </c>
      <c r="Z49" s="144">
        <f>2*(SUM('Structural Information'!$AF$20:$AF$21))*(200)/$Y49</f>
        <v>241274.31579569611</v>
      </c>
      <c r="AA49" s="172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3"/>
      <c r="CM49" s="173"/>
      <c r="CN49" s="173"/>
      <c r="CO49" s="173"/>
      <c r="CP49" s="173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</row>
    <row r="50" spans="1:111" ht="1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U50" s="796"/>
      <c r="V50" s="355">
        <v>3</v>
      </c>
      <c r="W50" s="445">
        <v>7314</v>
      </c>
      <c r="X50" s="355" t="s">
        <v>8</v>
      </c>
      <c r="Y50" s="369">
        <f>'Structural Information'!$AM$8</f>
        <v>4.5</v>
      </c>
      <c r="Z50" s="144">
        <f>2*(SUM('Structural Information'!$AF$20:$AF$21))*(200)/$Y50</f>
        <v>107233.0292425316</v>
      </c>
      <c r="AA50" s="172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R50" s="174"/>
      <c r="CS50" s="174"/>
      <c r="CT50" s="174"/>
      <c r="CU50" s="174"/>
      <c r="CV50" s="174"/>
      <c r="CW50" s="174"/>
      <c r="CX50" s="174"/>
      <c r="CY50" s="174"/>
      <c r="CZ50" s="174"/>
      <c r="DA50" s="174"/>
      <c r="DB50" s="174"/>
      <c r="DC50" s="174"/>
      <c r="DD50" s="174"/>
      <c r="DE50" s="174"/>
      <c r="DF50" s="174"/>
      <c r="DG50" s="174"/>
    </row>
    <row r="51" spans="1:111" ht="1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U51" s="796"/>
      <c r="V51" s="355">
        <v>4</v>
      </c>
      <c r="W51" s="445">
        <v>7414</v>
      </c>
      <c r="X51" s="355" t="s">
        <v>8</v>
      </c>
      <c r="Y51" s="369">
        <f>'Structural Information'!$AM$7</f>
        <v>2</v>
      </c>
      <c r="Z51" s="144">
        <f>2*(SUM('Structural Information'!$AF$20:$AF$21))*(200)/$Y51</f>
        <v>241274.31579569611</v>
      </c>
      <c r="AA51" s="172"/>
      <c r="AH51" s="172"/>
      <c r="AI51" s="172"/>
      <c r="AJ51" s="172"/>
      <c r="AK51" s="172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R51" s="174"/>
      <c r="CS51" s="174"/>
      <c r="CT51" s="174"/>
      <c r="CU51" s="174"/>
      <c r="CV51" s="174"/>
      <c r="CW51" s="174"/>
      <c r="CX51" s="174"/>
      <c r="CY51" s="174"/>
      <c r="CZ51" s="174"/>
      <c r="DA51" s="174"/>
      <c r="DB51" s="174"/>
      <c r="DC51" s="174"/>
      <c r="DD51" s="174"/>
      <c r="DE51" s="174"/>
      <c r="DF51" s="174"/>
      <c r="DG51" s="174"/>
    </row>
    <row r="52" spans="1:111" ht="1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U52" s="818"/>
      <c r="V52" s="359">
        <v>5</v>
      </c>
      <c r="W52" s="446">
        <v>7514</v>
      </c>
      <c r="X52" s="359" t="s">
        <v>8</v>
      </c>
      <c r="Y52" s="380">
        <f>'Structural Information'!$AM$6</f>
        <v>4.5</v>
      </c>
      <c r="Z52" s="38">
        <f>2*(SUM('Structural Information'!$AF$20:$AF$21))*(200)/$Y52</f>
        <v>107233.0292425316</v>
      </c>
      <c r="AA52" s="172"/>
      <c r="AH52" s="172"/>
      <c r="AI52" s="172"/>
      <c r="AJ52" s="172"/>
      <c r="AK52" s="172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Z52" s="173"/>
      <c r="CA52" s="173"/>
      <c r="CB52" s="173"/>
      <c r="CC52" s="173"/>
      <c r="CD52" s="173"/>
      <c r="CE52" s="173"/>
      <c r="CF52" s="173"/>
      <c r="CG52" s="173"/>
      <c r="CH52" s="173"/>
      <c r="CI52" s="173"/>
      <c r="CJ52" s="173"/>
      <c r="CK52" s="173"/>
      <c r="CL52" s="173"/>
      <c r="CM52" s="173"/>
      <c r="CN52" s="173"/>
      <c r="CO52" s="173"/>
      <c r="CP52" s="173"/>
      <c r="CR52" s="174"/>
      <c r="CS52" s="174"/>
      <c r="CT52" s="174"/>
      <c r="CU52" s="174"/>
      <c r="CV52" s="174"/>
      <c r="CW52" s="174"/>
      <c r="CX52" s="174"/>
      <c r="CY52" s="174"/>
      <c r="CZ52" s="174"/>
      <c r="DA52" s="174"/>
      <c r="DB52" s="174"/>
      <c r="DC52" s="174"/>
      <c r="DD52" s="174"/>
      <c r="DE52" s="174"/>
      <c r="DF52" s="174"/>
      <c r="DG52" s="174"/>
    </row>
    <row r="53" spans="1:111" ht="1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U53" s="796">
        <v>3</v>
      </c>
      <c r="V53" s="355">
        <v>1</v>
      </c>
      <c r="W53" s="355">
        <v>7113</v>
      </c>
      <c r="X53" s="355" t="s">
        <v>8</v>
      </c>
      <c r="Y53" s="369">
        <f>'Structural Information'!$AM$10</f>
        <v>4.5</v>
      </c>
      <c r="Z53" s="144">
        <f>2*(SUM('Structural Information'!$AF$20:$AF$21))*(200)/$Y53</f>
        <v>107233.0292425316</v>
      </c>
      <c r="AA53" s="172"/>
      <c r="AH53" s="172"/>
      <c r="AI53" s="172"/>
      <c r="AJ53" s="172"/>
      <c r="AK53" s="172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R53" s="174"/>
      <c r="CS53" s="174"/>
      <c r="CT53" s="174"/>
      <c r="CU53" s="174"/>
      <c r="CV53" s="174"/>
      <c r="CW53" s="174"/>
      <c r="CX53" s="174"/>
      <c r="CY53" s="174"/>
      <c r="CZ53" s="174"/>
      <c r="DA53" s="174"/>
      <c r="DB53" s="174"/>
      <c r="DC53" s="174"/>
      <c r="DD53" s="174"/>
      <c r="DE53" s="174"/>
      <c r="DF53" s="174"/>
      <c r="DG53" s="174"/>
    </row>
    <row r="54" spans="1:111" ht="1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U54" s="796"/>
      <c r="V54" s="355">
        <v>2</v>
      </c>
      <c r="W54" s="355">
        <v>7213</v>
      </c>
      <c r="X54" s="355" t="s">
        <v>8</v>
      </c>
      <c r="Y54" s="369">
        <f>'Structural Information'!$AM$9</f>
        <v>2</v>
      </c>
      <c r="Z54" s="144">
        <f>2*(SUM('Structural Information'!$AF$20:$AF$21))*(200)/$Y54</f>
        <v>241274.31579569611</v>
      </c>
      <c r="AA54" s="172"/>
      <c r="AH54" s="172"/>
      <c r="AI54" s="172"/>
      <c r="AJ54" s="172"/>
      <c r="AK54" s="172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Z54" s="173"/>
      <c r="CA54" s="173"/>
      <c r="CB54" s="173"/>
      <c r="CC54" s="173"/>
      <c r="CD54" s="173"/>
      <c r="CE54" s="173"/>
      <c r="CF54" s="173"/>
      <c r="CG54" s="173"/>
      <c r="CH54" s="173"/>
      <c r="CI54" s="173"/>
      <c r="CJ54" s="173"/>
      <c r="CK54" s="173"/>
      <c r="CL54" s="173"/>
      <c r="CM54" s="173"/>
      <c r="CN54" s="173"/>
      <c r="CO54" s="173"/>
      <c r="CP54" s="173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</row>
    <row r="55" spans="1:111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U55" s="796"/>
      <c r="V55" s="355">
        <v>3</v>
      </c>
      <c r="W55" s="355">
        <v>7313</v>
      </c>
      <c r="X55" s="355" t="s">
        <v>8</v>
      </c>
      <c r="Y55" s="369">
        <f>'Structural Information'!$AM$8</f>
        <v>4.5</v>
      </c>
      <c r="Z55" s="144">
        <f>2*(SUM('Structural Information'!$AF$20:$AF$21))*(200)/$Y55</f>
        <v>107233.0292425316</v>
      </c>
      <c r="AA55" s="172"/>
      <c r="AH55" s="172"/>
      <c r="AI55" s="172"/>
      <c r="AJ55" s="172"/>
      <c r="AK55" s="172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R55" s="174"/>
      <c r="CS55" s="174"/>
      <c r="CT55" s="174"/>
      <c r="CU55" s="174"/>
      <c r="CV55" s="174"/>
      <c r="CW55" s="174"/>
      <c r="CX55" s="174"/>
      <c r="CY55" s="174"/>
      <c r="CZ55" s="174"/>
      <c r="DA55" s="174"/>
      <c r="DB55" s="174"/>
      <c r="DC55" s="174"/>
      <c r="DD55" s="174"/>
      <c r="DE55" s="174"/>
      <c r="DF55" s="174"/>
      <c r="DG55" s="174"/>
    </row>
    <row r="56" spans="1:111" ht="1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U56" s="796"/>
      <c r="V56" s="355">
        <v>4</v>
      </c>
      <c r="W56" s="355">
        <v>7413</v>
      </c>
      <c r="X56" s="355" t="s">
        <v>8</v>
      </c>
      <c r="Y56" s="369">
        <f>'Structural Information'!$AM$7</f>
        <v>2</v>
      </c>
      <c r="Z56" s="144">
        <f>2*(SUM('Structural Information'!$AF$20:$AF$21))*(200)/$Y56</f>
        <v>241274.31579569611</v>
      </c>
      <c r="AA56" s="172"/>
      <c r="AH56" s="172"/>
      <c r="AI56" s="172"/>
      <c r="AJ56" s="172"/>
      <c r="AK56" s="172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</row>
    <row r="57" spans="1:111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75"/>
      <c r="O57" s="12"/>
      <c r="P57" s="12"/>
      <c r="Q57" s="12"/>
      <c r="R57" s="12"/>
      <c r="U57" s="818"/>
      <c r="V57" s="359">
        <v>5</v>
      </c>
      <c r="W57" s="359">
        <v>7513</v>
      </c>
      <c r="X57" s="359" t="s">
        <v>8</v>
      </c>
      <c r="Y57" s="380">
        <f>'Structural Information'!$AM$6</f>
        <v>4.5</v>
      </c>
      <c r="Z57" s="38">
        <f>2*(SUM('Structural Information'!$AF$20:$AF$21))*(200)/$Y57</f>
        <v>107233.0292425316</v>
      </c>
      <c r="AA57" s="172"/>
      <c r="AH57" s="172"/>
      <c r="AI57" s="172"/>
      <c r="AJ57" s="172"/>
      <c r="AK57" s="172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Z57" s="173"/>
      <c r="CA57" s="173"/>
      <c r="CB57" s="173"/>
      <c r="CC57" s="173"/>
      <c r="CD57" s="173"/>
      <c r="CE57" s="173"/>
      <c r="CF57" s="173"/>
      <c r="CG57" s="173"/>
      <c r="CH57" s="173"/>
      <c r="CI57" s="173"/>
      <c r="CJ57" s="173"/>
      <c r="CK57" s="173"/>
      <c r="CL57" s="173"/>
      <c r="CM57" s="173"/>
      <c r="CN57" s="173"/>
      <c r="CO57" s="173"/>
      <c r="CP57" s="173"/>
      <c r="CR57" s="174"/>
      <c r="CS57" s="174"/>
      <c r="CT57" s="174"/>
      <c r="CU57" s="174"/>
      <c r="CV57" s="174"/>
      <c r="CW57" s="174"/>
      <c r="CX57" s="174"/>
      <c r="CY57" s="174"/>
      <c r="CZ57" s="174"/>
      <c r="DA57" s="174"/>
      <c r="DB57" s="174"/>
      <c r="DC57" s="174"/>
      <c r="DD57" s="174"/>
      <c r="DE57" s="174"/>
      <c r="DF57" s="174"/>
      <c r="DG57" s="174"/>
    </row>
    <row r="58" spans="1:111" ht="16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0"/>
      <c r="O58" s="12"/>
      <c r="P58" s="12"/>
      <c r="Q58" s="12"/>
      <c r="R58" s="12"/>
      <c r="U58" s="795">
        <v>2</v>
      </c>
      <c r="V58" s="353">
        <v>1</v>
      </c>
      <c r="W58" s="353">
        <v>7112</v>
      </c>
      <c r="X58" s="353" t="s">
        <v>8</v>
      </c>
      <c r="Y58" s="368">
        <f>'Structural Information'!$AM$10</f>
        <v>4.5</v>
      </c>
      <c r="Z58" s="139">
        <f>2*(SUM('Structural Information'!$AF$20:$AF$21))*(200)/$Y58</f>
        <v>107233.0292425316</v>
      </c>
      <c r="AA58" s="172"/>
      <c r="AH58" s="172"/>
      <c r="AI58" s="172"/>
      <c r="AJ58" s="172"/>
      <c r="AK58" s="172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Z58" s="173"/>
      <c r="CA58" s="173"/>
      <c r="CB58" s="173"/>
      <c r="CC58" s="173"/>
      <c r="CD58" s="173"/>
      <c r="CE58" s="173"/>
      <c r="CF58" s="173"/>
      <c r="CG58" s="173"/>
      <c r="CH58" s="173"/>
      <c r="CI58" s="173"/>
      <c r="CJ58" s="173"/>
      <c r="CK58" s="173"/>
      <c r="CL58" s="173"/>
      <c r="CM58" s="173"/>
      <c r="CN58" s="173"/>
      <c r="CO58" s="173"/>
      <c r="CP58" s="173"/>
      <c r="CR58" s="174"/>
      <c r="CS58" s="174"/>
      <c r="CT58" s="174"/>
      <c r="CU58" s="174"/>
      <c r="CV58" s="174"/>
      <c r="CW58" s="174"/>
      <c r="CX58" s="174"/>
      <c r="CY58" s="174"/>
      <c r="CZ58" s="174"/>
      <c r="DA58" s="174"/>
      <c r="DB58" s="174"/>
      <c r="DC58" s="174"/>
      <c r="DD58" s="174"/>
      <c r="DE58" s="174"/>
      <c r="DF58" s="174"/>
      <c r="DG58" s="174"/>
    </row>
    <row r="59" spans="1:111" ht="16.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U59" s="796"/>
      <c r="V59" s="355">
        <v>2</v>
      </c>
      <c r="W59" s="355">
        <v>7212</v>
      </c>
      <c r="X59" s="355" t="s">
        <v>8</v>
      </c>
      <c r="Y59" s="369">
        <f>'Structural Information'!$AM$9</f>
        <v>2</v>
      </c>
      <c r="Z59" s="144">
        <f>2*(SUM('Structural Information'!$AF$20:$AF$21))*(200)/$Y59</f>
        <v>241274.31579569611</v>
      </c>
      <c r="AA59" s="172"/>
      <c r="AH59" s="172"/>
      <c r="AI59" s="172"/>
      <c r="AJ59" s="172"/>
      <c r="AK59" s="172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Z59" s="173"/>
      <c r="CA59" s="173"/>
      <c r="CB59" s="173"/>
      <c r="CC59" s="173"/>
      <c r="CD59" s="173"/>
      <c r="CE59" s="173"/>
      <c r="CF59" s="173"/>
      <c r="CG59" s="173"/>
      <c r="CH59" s="173"/>
      <c r="CI59" s="173"/>
      <c r="CJ59" s="173"/>
      <c r="CK59" s="173"/>
      <c r="CL59" s="173"/>
      <c r="CM59" s="173"/>
      <c r="CN59" s="173"/>
      <c r="CO59" s="173"/>
      <c r="CP59" s="173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</row>
    <row r="60" spans="1:111" ht="1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U60" s="796"/>
      <c r="V60" s="355">
        <v>3</v>
      </c>
      <c r="W60" s="355">
        <v>7312</v>
      </c>
      <c r="X60" s="355" t="s">
        <v>8</v>
      </c>
      <c r="Y60" s="369">
        <f>'Structural Information'!$AM$8</f>
        <v>4.5</v>
      </c>
      <c r="Z60" s="144">
        <f>2*(SUM('Structural Information'!$AF$20:$AF$21))*(200)/$Y60</f>
        <v>107233.0292425316</v>
      </c>
      <c r="AA60" s="172"/>
      <c r="AH60" s="172"/>
      <c r="AI60" s="172"/>
      <c r="AJ60" s="172"/>
      <c r="AK60" s="172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R60" s="174"/>
      <c r="CS60" s="174"/>
      <c r="CT60" s="174"/>
      <c r="CU60" s="174"/>
      <c r="CV60" s="174"/>
      <c r="CW60" s="174"/>
      <c r="CX60" s="174"/>
      <c r="CY60" s="174"/>
      <c r="CZ60" s="174"/>
      <c r="DA60" s="174"/>
      <c r="DB60" s="174"/>
      <c r="DC60" s="174"/>
      <c r="DD60" s="174"/>
      <c r="DE60" s="174"/>
      <c r="DF60" s="174"/>
      <c r="DG60" s="174"/>
    </row>
    <row r="61" spans="1:111" ht="1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U61" s="796"/>
      <c r="V61" s="355">
        <v>4</v>
      </c>
      <c r="W61" s="355">
        <v>7412</v>
      </c>
      <c r="X61" s="355" t="s">
        <v>8</v>
      </c>
      <c r="Y61" s="369">
        <f>'Structural Information'!$AM$7</f>
        <v>2</v>
      </c>
      <c r="Z61" s="144">
        <f>2*(SUM('Structural Information'!$AF$20:$AF$21))*(200)/$Y61</f>
        <v>241274.31579569611</v>
      </c>
      <c r="AA61" s="172"/>
      <c r="AH61" s="172"/>
      <c r="AI61" s="172"/>
      <c r="AJ61" s="172"/>
      <c r="AK61" s="172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</row>
    <row r="62" spans="1:111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U62" s="818"/>
      <c r="V62" s="359">
        <v>5</v>
      </c>
      <c r="W62" s="359">
        <v>7512</v>
      </c>
      <c r="X62" s="359" t="s">
        <v>8</v>
      </c>
      <c r="Y62" s="380">
        <f>'Structural Information'!$AM$6</f>
        <v>4.5</v>
      </c>
      <c r="Z62" s="38">
        <f>2*(SUM('Structural Information'!$AF$20:$AF$21))*(200)/$Y62</f>
        <v>107233.0292425316</v>
      </c>
      <c r="AA62" s="172"/>
      <c r="AH62" s="172"/>
      <c r="AI62" s="172"/>
      <c r="AJ62" s="172"/>
      <c r="AK62" s="172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R62" s="174"/>
      <c r="CS62" s="174"/>
      <c r="CT62" s="174"/>
      <c r="CU62" s="174"/>
      <c r="CV62" s="174"/>
      <c r="CW62" s="174"/>
      <c r="CX62" s="174"/>
      <c r="CY62" s="174"/>
      <c r="CZ62" s="174"/>
      <c r="DA62" s="174"/>
      <c r="DB62" s="174"/>
      <c r="DC62" s="174"/>
      <c r="DD62" s="174"/>
      <c r="DE62" s="174"/>
      <c r="DF62" s="174"/>
      <c r="DG62" s="174"/>
    </row>
    <row r="63" spans="1:111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U63" s="795">
        <v>1</v>
      </c>
      <c r="V63" s="353">
        <v>1</v>
      </c>
      <c r="W63" s="353">
        <v>7111</v>
      </c>
      <c r="X63" s="353" t="s">
        <v>8</v>
      </c>
      <c r="Y63" s="368">
        <f>'Structural Information'!$AM$10</f>
        <v>4.5</v>
      </c>
      <c r="Z63" s="139">
        <f>2*(SUM('Structural Information'!$AF$20:$AF$21))*(200)/$Y63</f>
        <v>107233.0292425316</v>
      </c>
      <c r="AA63" s="172"/>
      <c r="AH63" s="172"/>
      <c r="AI63" s="172"/>
      <c r="AJ63" s="172"/>
      <c r="AK63" s="172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R63" s="174"/>
      <c r="CS63" s="174"/>
      <c r="CT63" s="174"/>
      <c r="CU63" s="174"/>
      <c r="CV63" s="174"/>
      <c r="CW63" s="174"/>
      <c r="CX63" s="174"/>
      <c r="CY63" s="174"/>
      <c r="CZ63" s="174"/>
      <c r="DA63" s="174"/>
      <c r="DB63" s="174"/>
      <c r="DC63" s="174"/>
      <c r="DD63" s="174"/>
      <c r="DE63" s="174"/>
      <c r="DF63" s="174"/>
      <c r="DG63" s="174"/>
    </row>
    <row r="64" spans="1:111" ht="1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U64" s="796"/>
      <c r="V64" s="355">
        <v>2</v>
      </c>
      <c r="W64" s="355">
        <v>7211</v>
      </c>
      <c r="X64" s="355" t="s">
        <v>8</v>
      </c>
      <c r="Y64" s="369">
        <f>'Structural Information'!$AM$9</f>
        <v>2</v>
      </c>
      <c r="Z64" s="144">
        <f>2*(SUM('Structural Information'!$AF$20:$AF$21))*(200)/$Y64</f>
        <v>241274.31579569611</v>
      </c>
      <c r="AA64" s="172"/>
      <c r="AH64" s="172"/>
      <c r="AI64" s="172"/>
      <c r="AJ64" s="172"/>
      <c r="AK64" s="172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</row>
    <row r="65" spans="1:111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U65" s="796"/>
      <c r="V65" s="355">
        <v>3</v>
      </c>
      <c r="W65" s="355">
        <v>7311</v>
      </c>
      <c r="X65" s="355" t="s">
        <v>8</v>
      </c>
      <c r="Y65" s="369">
        <f>'Structural Information'!$AM$8</f>
        <v>4.5</v>
      </c>
      <c r="Z65" s="144">
        <f>2*(SUM('Structural Information'!$AF$20:$AF$21))*(200)/$Y65</f>
        <v>107233.0292425316</v>
      </c>
      <c r="AA65" s="172"/>
      <c r="AH65" s="172"/>
      <c r="AI65" s="172"/>
      <c r="AJ65" s="172"/>
      <c r="AK65" s="172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Z65" s="173"/>
      <c r="CA65" s="173"/>
      <c r="CB65" s="173"/>
      <c r="CC65" s="173"/>
      <c r="CD65" s="173"/>
      <c r="CE65" s="173"/>
      <c r="CF65" s="173"/>
      <c r="CG65" s="173"/>
      <c r="CH65" s="173"/>
      <c r="CI65" s="173"/>
      <c r="CJ65" s="173"/>
      <c r="CK65" s="173"/>
      <c r="CL65" s="173"/>
      <c r="CM65" s="173"/>
      <c r="CN65" s="173"/>
      <c r="CO65" s="173"/>
      <c r="CP65" s="173"/>
      <c r="CR65" s="174"/>
      <c r="CS65" s="174"/>
      <c r="CT65" s="174"/>
      <c r="CU65" s="174"/>
      <c r="CV65" s="174"/>
      <c r="CW65" s="174"/>
      <c r="CX65" s="174"/>
      <c r="CY65" s="174"/>
      <c r="CZ65" s="174"/>
      <c r="DA65" s="174"/>
      <c r="DB65" s="174"/>
      <c r="DC65" s="174"/>
      <c r="DD65" s="174"/>
      <c r="DE65" s="174"/>
      <c r="DF65" s="174"/>
      <c r="DG65" s="174"/>
    </row>
    <row r="66" spans="1:111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U66" s="796"/>
      <c r="V66" s="355">
        <v>4</v>
      </c>
      <c r="W66" s="355">
        <v>7411</v>
      </c>
      <c r="X66" s="355" t="s">
        <v>8</v>
      </c>
      <c r="Y66" s="369">
        <f>'Structural Information'!$AM$7</f>
        <v>2</v>
      </c>
      <c r="Z66" s="144">
        <f>2*(SUM('Structural Information'!$AF$20:$AF$21))*(200)/$Y66</f>
        <v>241274.31579569611</v>
      </c>
      <c r="AA66" s="172"/>
      <c r="AH66" s="172"/>
      <c r="AI66" s="172"/>
      <c r="AJ66" s="172"/>
      <c r="AK66" s="172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Z66" s="173"/>
      <c r="CA66" s="173"/>
      <c r="CB66" s="173"/>
      <c r="CC66" s="173"/>
      <c r="CD66" s="173"/>
      <c r="CE66" s="173"/>
      <c r="CF66" s="173"/>
      <c r="CG66" s="173"/>
      <c r="CH66" s="173"/>
      <c r="CI66" s="173"/>
      <c r="CJ66" s="173"/>
      <c r="CK66" s="173"/>
      <c r="CL66" s="173"/>
      <c r="CM66" s="173"/>
      <c r="CN66" s="173"/>
      <c r="CO66" s="173"/>
      <c r="CP66" s="173"/>
      <c r="CR66" s="174"/>
      <c r="CS66" s="174"/>
      <c r="CT66" s="174"/>
      <c r="CU66" s="174"/>
      <c r="CV66" s="174"/>
      <c r="CW66" s="174"/>
      <c r="CX66" s="174"/>
      <c r="CY66" s="174"/>
      <c r="CZ66" s="174"/>
      <c r="DA66" s="174"/>
      <c r="DB66" s="174"/>
      <c r="DC66" s="174"/>
      <c r="DD66" s="174"/>
      <c r="DE66" s="174"/>
      <c r="DF66" s="174"/>
      <c r="DG66" s="174"/>
    </row>
    <row r="67" spans="1:111" ht="15.75" customHeight="1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U67" s="797"/>
      <c r="V67" s="357">
        <v>5</v>
      </c>
      <c r="W67" s="357">
        <v>7511</v>
      </c>
      <c r="X67" s="357" t="s">
        <v>8</v>
      </c>
      <c r="Y67" s="370">
        <f>'Structural Information'!$AM$6</f>
        <v>4.5</v>
      </c>
      <c r="Z67" s="60">
        <f>2*(SUM('Structural Information'!$AF$20:$AF$21))*(200)/$Y67</f>
        <v>107233.0292425316</v>
      </c>
      <c r="AA67" s="172"/>
      <c r="AH67" s="172"/>
      <c r="AI67" s="172"/>
      <c r="AJ67" s="172"/>
      <c r="AK67" s="172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Z67" s="173"/>
      <c r="CA67" s="173"/>
      <c r="CB67" s="173"/>
      <c r="CC67" s="173"/>
      <c r="CD67" s="173"/>
      <c r="CE67" s="173"/>
      <c r="CF67" s="173"/>
      <c r="CG67" s="173"/>
      <c r="CH67" s="173"/>
      <c r="CI67" s="173"/>
      <c r="CJ67" s="173"/>
      <c r="CK67" s="173"/>
      <c r="CL67" s="173"/>
      <c r="CM67" s="173"/>
      <c r="CN67" s="173"/>
      <c r="CO67" s="173"/>
      <c r="CP67" s="173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</row>
    <row r="68" spans="1:111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AA68" s="172"/>
      <c r="AH68" s="172"/>
      <c r="AI68" s="172"/>
      <c r="AJ68" s="172"/>
      <c r="AK68" s="172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Z68" s="173"/>
      <c r="CA68" s="173"/>
      <c r="CB68" s="173"/>
      <c r="CC68" s="173"/>
      <c r="CD68" s="173"/>
      <c r="CE68" s="173"/>
      <c r="CF68" s="173"/>
      <c r="CG68" s="173"/>
      <c r="CH68" s="173"/>
      <c r="CI68" s="173"/>
      <c r="CJ68" s="173"/>
      <c r="CK68" s="173"/>
      <c r="CL68" s="173"/>
      <c r="CM68" s="173"/>
      <c r="CN68" s="173"/>
      <c r="CO68" s="173"/>
      <c r="CP68" s="173"/>
      <c r="CR68" s="174"/>
      <c r="CS68" s="174"/>
      <c r="CT68" s="174"/>
      <c r="CU68" s="174"/>
      <c r="CV68" s="174"/>
      <c r="CW68" s="174"/>
      <c r="CX68" s="174"/>
      <c r="CY68" s="174"/>
      <c r="CZ68" s="174"/>
      <c r="DA68" s="174"/>
      <c r="DB68" s="174"/>
      <c r="DC68" s="174"/>
      <c r="DD68" s="174"/>
      <c r="DE68" s="174"/>
      <c r="DF68" s="174"/>
      <c r="DG68" s="174"/>
    </row>
    <row r="69" spans="1:111" ht="1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Z69" s="173"/>
      <c r="CA69" s="173"/>
      <c r="CB69" s="173"/>
      <c r="CC69" s="173"/>
      <c r="CD69" s="173"/>
      <c r="CE69" s="173"/>
      <c r="CF69" s="173"/>
      <c r="CG69" s="173"/>
      <c r="CH69" s="173"/>
      <c r="CI69" s="173"/>
      <c r="CJ69" s="173"/>
      <c r="CK69" s="173"/>
      <c r="CL69" s="173"/>
      <c r="CM69" s="173"/>
      <c r="CN69" s="173"/>
      <c r="CO69" s="173"/>
      <c r="CP69" s="173"/>
      <c r="CR69" s="174"/>
      <c r="CS69" s="174"/>
      <c r="CT69" s="174"/>
      <c r="CU69" s="174"/>
      <c r="CV69" s="174"/>
      <c r="CW69" s="174"/>
      <c r="CX69" s="174"/>
      <c r="CY69" s="174"/>
      <c r="CZ69" s="174"/>
      <c r="DA69" s="174"/>
      <c r="DB69" s="174"/>
      <c r="DC69" s="174"/>
      <c r="DD69" s="174"/>
      <c r="DE69" s="174"/>
      <c r="DF69" s="174"/>
      <c r="DG69" s="174"/>
    </row>
    <row r="70" spans="1:111" ht="15" customHeight="1" x14ac:dyDescent="0.25"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Z70" s="173"/>
      <c r="CA70" s="173"/>
      <c r="CB70" s="173"/>
      <c r="CC70" s="173"/>
      <c r="CD70" s="173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R70" s="174"/>
      <c r="CS70" s="174"/>
      <c r="CT70" s="174"/>
      <c r="CU70" s="174"/>
      <c r="CV70" s="174"/>
      <c r="CW70" s="174"/>
      <c r="CX70" s="174"/>
      <c r="CY70" s="174"/>
      <c r="CZ70" s="174"/>
      <c r="DA70" s="174"/>
      <c r="DB70" s="174"/>
      <c r="DC70" s="174"/>
      <c r="DD70" s="174"/>
      <c r="DE70" s="174"/>
      <c r="DF70" s="174"/>
      <c r="DG70" s="174"/>
    </row>
    <row r="71" spans="1:111" ht="15.75" customHeight="1" x14ac:dyDescent="0.25"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Z71" s="173"/>
      <c r="CA71" s="173"/>
      <c r="CB71" s="173"/>
      <c r="CC71" s="173"/>
      <c r="CD71" s="173"/>
      <c r="CE71" s="173"/>
      <c r="CF71" s="173"/>
      <c r="CG71" s="173"/>
      <c r="CH71" s="173"/>
      <c r="CI71" s="173"/>
      <c r="CJ71" s="173"/>
      <c r="CK71" s="173"/>
      <c r="CL71" s="173"/>
      <c r="CM71" s="173"/>
      <c r="CN71" s="173"/>
      <c r="CO71" s="173"/>
      <c r="CP71" s="173"/>
      <c r="CR71" s="174"/>
      <c r="CS71" s="174"/>
      <c r="CT71" s="174"/>
      <c r="CU71" s="174"/>
      <c r="CV71" s="174"/>
      <c r="CW71" s="174"/>
      <c r="CX71" s="174"/>
      <c r="CY71" s="174"/>
      <c r="CZ71" s="174"/>
      <c r="DA71" s="174"/>
      <c r="DB71" s="174"/>
      <c r="DC71" s="174"/>
      <c r="DD71" s="174"/>
      <c r="DE71" s="174"/>
      <c r="DF71" s="174"/>
      <c r="DG71" s="174"/>
    </row>
    <row r="72" spans="1:111" ht="15" customHeight="1" x14ac:dyDescent="0.25"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Z72" s="173"/>
      <c r="CA72" s="173"/>
      <c r="CB72" s="173"/>
      <c r="CC72" s="173"/>
      <c r="CD72" s="173"/>
      <c r="CE72" s="173"/>
      <c r="CF72" s="173"/>
      <c r="CG72" s="173"/>
      <c r="CH72" s="173"/>
      <c r="CI72" s="173"/>
      <c r="CJ72" s="173"/>
      <c r="CK72" s="173"/>
      <c r="CL72" s="173"/>
      <c r="CM72" s="173"/>
      <c r="CN72" s="173"/>
      <c r="CO72" s="173"/>
      <c r="CP72" s="173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</row>
    <row r="73" spans="1:111" ht="15" customHeight="1" x14ac:dyDescent="0.25"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Z73" s="173"/>
      <c r="CA73" s="173"/>
      <c r="CB73" s="173"/>
      <c r="CC73" s="173"/>
      <c r="CD73" s="173"/>
      <c r="CE73" s="173"/>
      <c r="CF73" s="173"/>
      <c r="CG73" s="173"/>
      <c r="CH73" s="173"/>
      <c r="CI73" s="173"/>
      <c r="CJ73" s="173"/>
      <c r="CK73" s="173"/>
      <c r="CL73" s="173"/>
      <c r="CM73" s="173"/>
      <c r="CN73" s="173"/>
      <c r="CO73" s="173"/>
      <c r="CP73" s="173"/>
      <c r="CR73" s="174"/>
      <c r="CS73" s="174"/>
      <c r="CT73" s="174"/>
      <c r="CU73" s="174"/>
      <c r="CV73" s="174"/>
      <c r="CW73" s="174"/>
      <c r="CX73" s="174"/>
      <c r="CY73" s="174"/>
      <c r="CZ73" s="174"/>
      <c r="DA73" s="174"/>
      <c r="DB73" s="174"/>
      <c r="DC73" s="174"/>
      <c r="DD73" s="174"/>
      <c r="DE73" s="174"/>
      <c r="DF73" s="174"/>
      <c r="DG73" s="174"/>
    </row>
    <row r="74" spans="1:111" ht="15.75" customHeight="1" x14ac:dyDescent="0.25"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Z74" s="173"/>
      <c r="CA74" s="173"/>
      <c r="CB74" s="173"/>
      <c r="CC74" s="173"/>
      <c r="CD74" s="173"/>
      <c r="CE74" s="173"/>
      <c r="CF74" s="173"/>
      <c r="CG74" s="173"/>
      <c r="CH74" s="173"/>
      <c r="CI74" s="173"/>
      <c r="CJ74" s="173"/>
      <c r="CK74" s="173"/>
      <c r="CL74" s="173"/>
      <c r="CM74" s="173"/>
      <c r="CN74" s="173"/>
      <c r="CO74" s="173"/>
      <c r="CP74" s="173"/>
      <c r="CR74" s="174"/>
      <c r="CS74" s="174"/>
      <c r="CT74" s="174"/>
      <c r="CU74" s="174"/>
      <c r="CV74" s="174"/>
      <c r="CW74" s="174"/>
      <c r="CX74" s="174"/>
      <c r="CY74" s="174"/>
      <c r="CZ74" s="174"/>
      <c r="DA74" s="174"/>
      <c r="DB74" s="174"/>
      <c r="DC74" s="174"/>
      <c r="DD74" s="174"/>
      <c r="DE74" s="174"/>
      <c r="DF74" s="174"/>
      <c r="DG74" s="174"/>
    </row>
    <row r="75" spans="1:111" ht="15.75" customHeight="1" x14ac:dyDescent="0.25"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Z75" s="173"/>
      <c r="CA75" s="173"/>
      <c r="CB75" s="173"/>
      <c r="CC75" s="173"/>
      <c r="CD75" s="173"/>
      <c r="CE75" s="173"/>
      <c r="CF75" s="173"/>
      <c r="CG75" s="173"/>
      <c r="CH75" s="173"/>
      <c r="CI75" s="173"/>
      <c r="CJ75" s="173"/>
      <c r="CK75" s="173"/>
      <c r="CL75" s="173"/>
      <c r="CM75" s="173"/>
      <c r="CN75" s="173"/>
      <c r="CO75" s="173"/>
      <c r="CP75" s="173"/>
      <c r="CR75" s="174"/>
      <c r="CS75" s="174"/>
      <c r="CT75" s="174"/>
      <c r="CU75" s="174"/>
      <c r="CV75" s="174"/>
      <c r="CW75" s="174"/>
      <c r="CX75" s="174"/>
      <c r="CY75" s="174"/>
      <c r="CZ75" s="174"/>
      <c r="DA75" s="174"/>
      <c r="DB75" s="174"/>
      <c r="DC75" s="174"/>
      <c r="DD75" s="174"/>
      <c r="DE75" s="174"/>
      <c r="DF75" s="174"/>
      <c r="DG75" s="174"/>
    </row>
    <row r="76" spans="1:111" ht="15.75" customHeight="1" x14ac:dyDescent="0.25"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Z76" s="173"/>
      <c r="CA76" s="173"/>
      <c r="CB76" s="173"/>
      <c r="CC76" s="173"/>
      <c r="CD76" s="173"/>
      <c r="CE76" s="173"/>
      <c r="CF76" s="173"/>
      <c r="CG76" s="173"/>
      <c r="CH76" s="173"/>
      <c r="CI76" s="173"/>
      <c r="CJ76" s="173"/>
      <c r="CK76" s="173"/>
      <c r="CL76" s="173"/>
      <c r="CM76" s="173"/>
      <c r="CN76" s="173"/>
      <c r="CO76" s="173"/>
      <c r="CP76" s="173"/>
      <c r="CR76" s="174"/>
      <c r="CS76" s="174"/>
      <c r="CT76" s="174"/>
      <c r="CU76" s="174"/>
      <c r="CV76" s="174"/>
      <c r="CW76" s="174"/>
      <c r="CX76" s="174"/>
      <c r="CY76" s="174"/>
      <c r="CZ76" s="174"/>
      <c r="DA76" s="174"/>
      <c r="DB76" s="174"/>
      <c r="DC76" s="174"/>
      <c r="DD76" s="174"/>
      <c r="DE76" s="174"/>
      <c r="DF76" s="174"/>
      <c r="DG76" s="174"/>
    </row>
    <row r="77" spans="1:111" ht="15.75" x14ac:dyDescent="0.25"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Z77" s="173"/>
      <c r="CA77" s="173"/>
      <c r="CB77" s="173"/>
      <c r="CC77" s="173"/>
      <c r="CD77" s="173"/>
      <c r="CE77" s="173"/>
      <c r="CF77" s="173"/>
      <c r="CG77" s="173"/>
      <c r="CH77" s="173"/>
      <c r="CI77" s="173"/>
      <c r="CJ77" s="173"/>
      <c r="CK77" s="173"/>
      <c r="CL77" s="173"/>
      <c r="CM77" s="173"/>
      <c r="CN77" s="173"/>
      <c r="CO77" s="173"/>
      <c r="CP77" s="173"/>
      <c r="CR77" s="174"/>
      <c r="CS77" s="174"/>
      <c r="CT77" s="174"/>
      <c r="CU77" s="174"/>
      <c r="CV77" s="174"/>
      <c r="CW77" s="174"/>
      <c r="CX77" s="174"/>
      <c r="CY77" s="174"/>
      <c r="CZ77" s="174"/>
      <c r="DA77" s="174"/>
      <c r="DB77" s="174"/>
      <c r="DC77" s="174"/>
      <c r="DD77" s="174"/>
      <c r="DE77" s="174"/>
      <c r="DF77" s="174"/>
      <c r="DG77" s="174"/>
    </row>
    <row r="78" spans="1:111" ht="15" customHeight="1" x14ac:dyDescent="0.25"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</row>
    <row r="79" spans="1:111" ht="15" customHeight="1" x14ac:dyDescent="0.25"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CR79" s="174"/>
      <c r="CS79" s="174"/>
      <c r="CT79" s="174"/>
      <c r="CU79" s="174"/>
      <c r="CV79" s="174"/>
      <c r="CW79" s="174"/>
      <c r="CX79" s="174"/>
      <c r="CY79" s="174"/>
      <c r="CZ79" s="174"/>
      <c r="DA79" s="174"/>
      <c r="DB79" s="174"/>
      <c r="DC79" s="174"/>
      <c r="DD79" s="174"/>
      <c r="DE79" s="174"/>
      <c r="DF79" s="174"/>
      <c r="DG79" s="174"/>
    </row>
    <row r="80" spans="1:111" ht="15" customHeight="1" x14ac:dyDescent="0.25"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CR80" s="174"/>
      <c r="CS80" s="174"/>
      <c r="CT80" s="174"/>
      <c r="CU80" s="174"/>
      <c r="CV80" s="174"/>
      <c r="CW80" s="174"/>
      <c r="CX80" s="174"/>
      <c r="CY80" s="174"/>
      <c r="CZ80" s="174"/>
      <c r="DA80" s="174"/>
      <c r="DB80" s="174"/>
      <c r="DC80" s="174"/>
      <c r="DD80" s="174"/>
      <c r="DE80" s="174"/>
      <c r="DF80" s="174"/>
      <c r="DG80" s="174"/>
    </row>
    <row r="81" spans="39:111" ht="15" customHeight="1" x14ac:dyDescent="0.25"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CR81" s="174"/>
      <c r="CS81" s="174"/>
      <c r="CT81" s="174"/>
      <c r="CU81" s="174"/>
      <c r="CV81" s="174"/>
      <c r="CW81" s="174"/>
      <c r="CX81" s="174"/>
      <c r="CY81" s="174"/>
      <c r="CZ81" s="174"/>
      <c r="DA81" s="174"/>
      <c r="DB81" s="174"/>
      <c r="DC81" s="174"/>
      <c r="DD81" s="174"/>
      <c r="DE81" s="174"/>
      <c r="DF81" s="174"/>
      <c r="DG81" s="174"/>
    </row>
    <row r="82" spans="39:111" ht="15" customHeight="1" x14ac:dyDescent="0.25"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</row>
    <row r="83" spans="39:111" ht="15" customHeight="1" x14ac:dyDescent="0.25"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</row>
    <row r="84" spans="39:111" ht="15" customHeight="1" x14ac:dyDescent="0.25"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</row>
    <row r="85" spans="39:111" ht="15" customHeight="1" x14ac:dyDescent="0.25">
      <c r="CR85" s="174"/>
      <c r="CS85" s="174"/>
      <c r="CT85" s="174"/>
      <c r="CU85" s="174"/>
      <c r="CV85" s="174"/>
      <c r="CW85" s="174"/>
      <c r="CX85" s="174"/>
      <c r="CY85" s="174"/>
      <c r="CZ85" s="174"/>
      <c r="DA85" s="174"/>
      <c r="DB85" s="174"/>
      <c r="DC85" s="174"/>
      <c r="DD85" s="174"/>
      <c r="DE85" s="174"/>
      <c r="DF85" s="174"/>
      <c r="DG85" s="174"/>
    </row>
  </sheetData>
  <mergeCells count="104">
    <mergeCell ref="BM2:BU2"/>
    <mergeCell ref="BW2:CD2"/>
    <mergeCell ref="CF4:CF8"/>
    <mergeCell ref="CH4:CH8"/>
    <mergeCell ref="CI4:CI8"/>
    <mergeCell ref="BM3:BN3"/>
    <mergeCell ref="CH29:CH33"/>
    <mergeCell ref="CI29:CI33"/>
    <mergeCell ref="CJ29:CJ33"/>
    <mergeCell ref="BW19:BW23"/>
    <mergeCell ref="BW24:BW28"/>
    <mergeCell ref="CF24:CF28"/>
    <mergeCell ref="CF29:CF33"/>
    <mergeCell ref="BW14:BW18"/>
    <mergeCell ref="BW4:BW8"/>
    <mergeCell ref="BW9:BW13"/>
    <mergeCell ref="CF2:CJ2"/>
    <mergeCell ref="CJ4:CJ8"/>
    <mergeCell ref="CF9:CF13"/>
    <mergeCell ref="CH9:CH13"/>
    <mergeCell ref="CI9:CI13"/>
    <mergeCell ref="CJ9:CJ13"/>
    <mergeCell ref="BE22:BE27"/>
    <mergeCell ref="B29:B33"/>
    <mergeCell ref="CF14:CF18"/>
    <mergeCell ref="AM24:AM28"/>
    <mergeCell ref="AM29:AM33"/>
    <mergeCell ref="BE28:BE33"/>
    <mergeCell ref="CH24:CH28"/>
    <mergeCell ref="CI24:CI28"/>
    <mergeCell ref="CH14:CH18"/>
    <mergeCell ref="CI14:CI18"/>
    <mergeCell ref="CH19:CH23"/>
    <mergeCell ref="CI19:CI23"/>
    <mergeCell ref="B19:B23"/>
    <mergeCell ref="B24:B28"/>
    <mergeCell ref="BE2:BK2"/>
    <mergeCell ref="P12:R12"/>
    <mergeCell ref="B9:B13"/>
    <mergeCell ref="B14:B18"/>
    <mergeCell ref="U63:U67"/>
    <mergeCell ref="U53:U57"/>
    <mergeCell ref="U58:U62"/>
    <mergeCell ref="U19:U23"/>
    <mergeCell ref="U24:U28"/>
    <mergeCell ref="U29:U33"/>
    <mergeCell ref="U38:U42"/>
    <mergeCell ref="U43:U47"/>
    <mergeCell ref="U48:U52"/>
    <mergeCell ref="U36:Z36"/>
    <mergeCell ref="U9:U13"/>
    <mergeCell ref="U14:U18"/>
    <mergeCell ref="AM9:AM13"/>
    <mergeCell ref="AM14:AM18"/>
    <mergeCell ref="BE4:BE9"/>
    <mergeCell ref="BE10:BE15"/>
    <mergeCell ref="BE16:BE21"/>
    <mergeCell ref="U4:U8"/>
    <mergeCell ref="AM4:AM8"/>
    <mergeCell ref="AM19:AM23"/>
    <mergeCell ref="B2:N2"/>
    <mergeCell ref="AM2:BC2"/>
    <mergeCell ref="P9:R9"/>
    <mergeCell ref="P10:R10"/>
    <mergeCell ref="P11:R11"/>
    <mergeCell ref="P2:S2"/>
    <mergeCell ref="P7:S7"/>
    <mergeCell ref="P8:R8"/>
    <mergeCell ref="U2:AK2"/>
    <mergeCell ref="B4:B8"/>
    <mergeCell ref="CV18:CZ18"/>
    <mergeCell ref="CV19:CV20"/>
    <mergeCell ref="CW19:CW20"/>
    <mergeCell ref="CX19:CX20"/>
    <mergeCell ref="CY19:CY20"/>
    <mergeCell ref="CZ19:CZ20"/>
    <mergeCell ref="BE34:BE39"/>
    <mergeCell ref="BM5:BM6"/>
    <mergeCell ref="BM7:BM8"/>
    <mergeCell ref="BM9:BM10"/>
    <mergeCell ref="BM11:BM12"/>
    <mergeCell ref="BM13:BM14"/>
    <mergeCell ref="CJ24:CJ28"/>
    <mergeCell ref="CJ14:CJ18"/>
    <mergeCell ref="CJ19:CJ23"/>
    <mergeCell ref="CL9:CL10"/>
    <mergeCell ref="CM9:CM10"/>
    <mergeCell ref="CN9:CN10"/>
    <mergeCell ref="CO9:CO10"/>
    <mergeCell ref="CZ9:CZ10"/>
    <mergeCell ref="CV9:CV10"/>
    <mergeCell ref="CS9:CS10"/>
    <mergeCell ref="CQ8:CU8"/>
    <mergeCell ref="CF19:CF23"/>
    <mergeCell ref="CV8:CZ8"/>
    <mergeCell ref="CY9:CY10"/>
    <mergeCell ref="CL8:CP8"/>
    <mergeCell ref="CX9:CX10"/>
    <mergeCell ref="CW9:CW10"/>
    <mergeCell ref="CP9:CP10"/>
    <mergeCell ref="CQ9:CQ10"/>
    <mergeCell ref="CU9:CU10"/>
    <mergeCell ref="CR9:CR10"/>
    <mergeCell ref="CT9:CT10"/>
  </mergeCells>
  <phoneticPr fontId="36" type="noConversion"/>
  <conditionalFormatting sqref="V58:W62 V43:V47">
    <cfRule type="cellIs" dxfId="5" priority="96" operator="equal">
      <formula>$AH$31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sheetPr codeName="Sheet4"/>
  <dimension ref="B1:AP89"/>
  <sheetViews>
    <sheetView topLeftCell="A19" zoomScale="80" zoomScaleNormal="80" workbookViewId="0">
      <selection activeCell="N38" sqref="N38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8.140625" style="1" customWidth="1"/>
    <col min="4" max="4" width="11.5703125" style="1" bestFit="1" customWidth="1"/>
    <col min="5" max="5" width="12.42578125" style="1" bestFit="1" customWidth="1"/>
    <col min="6" max="6" width="13.42578125" style="1" bestFit="1" customWidth="1"/>
    <col min="7" max="7" width="13.5703125" style="1" bestFit="1" customWidth="1"/>
    <col min="8" max="8" width="13.42578125" style="1" bestFit="1" customWidth="1"/>
    <col min="9" max="9" width="14.5703125" style="1" bestFit="1" customWidth="1"/>
    <col min="10" max="10" width="12" style="1" bestFit="1" customWidth="1"/>
    <col min="11" max="11" width="9.85546875" style="1" customWidth="1"/>
    <col min="12" max="12" width="11.42578125" style="1" bestFit="1" customWidth="1"/>
    <col min="13" max="13" width="12.42578125" style="1" bestFit="1" customWidth="1"/>
    <col min="14" max="14" width="11.7109375" style="1" bestFit="1" customWidth="1"/>
    <col min="15" max="15" width="13.5703125" style="1" bestFit="1" customWidth="1"/>
    <col min="16" max="16" width="13.140625" style="1" bestFit="1" customWidth="1"/>
    <col min="17" max="17" width="11.42578125" style="1" bestFit="1" customWidth="1"/>
    <col min="18" max="18" width="13.7109375" style="1" bestFit="1" customWidth="1"/>
    <col min="19" max="20" width="9.140625" style="1"/>
    <col min="21" max="21" width="14.85546875" style="1" bestFit="1" customWidth="1"/>
    <col min="22" max="22" width="10.7109375" style="1" bestFit="1" customWidth="1"/>
    <col min="23" max="24" width="9.140625" style="1"/>
    <col min="25" max="25" width="9.28515625" style="1" bestFit="1" customWidth="1"/>
    <col min="26" max="27" width="7.85546875" style="1" bestFit="1" customWidth="1"/>
    <col min="28" max="28" width="8.85546875" style="1" bestFit="1" customWidth="1"/>
    <col min="29" max="29" width="7.140625" style="1" bestFit="1" customWidth="1"/>
    <col min="30" max="30" width="10" style="1" bestFit="1" customWidth="1"/>
    <col min="31" max="31" width="10.85546875" style="1" bestFit="1" customWidth="1"/>
    <col min="32" max="32" width="7.140625" style="1" bestFit="1" customWidth="1"/>
    <col min="33" max="33" width="12" style="1" bestFit="1" customWidth="1"/>
    <col min="34" max="35" width="7.85546875" style="1" bestFit="1" customWidth="1"/>
    <col min="36" max="36" width="10.140625" style="1" bestFit="1" customWidth="1"/>
    <col min="37" max="16384" width="9.140625" style="1"/>
  </cols>
  <sheetData>
    <row r="1" spans="2:22" ht="15.75" thickBot="1" x14ac:dyDescent="0.3"/>
    <row r="2" spans="2:22" ht="15" customHeight="1" x14ac:dyDescent="0.25">
      <c r="B2" s="854" t="s">
        <v>288</v>
      </c>
      <c r="C2" s="855"/>
      <c r="D2" s="855"/>
      <c r="E2" s="855"/>
      <c r="F2" s="855"/>
      <c r="G2" s="855"/>
      <c r="H2" s="855"/>
      <c r="I2" s="855"/>
      <c r="J2" s="855"/>
      <c r="K2" s="855"/>
      <c r="L2" s="855"/>
      <c r="M2" s="855"/>
      <c r="N2" s="855"/>
      <c r="O2" s="855"/>
      <c r="P2" s="855"/>
      <c r="Q2" s="855"/>
      <c r="R2" s="855"/>
      <c r="S2" s="856"/>
    </row>
    <row r="3" spans="2:22" ht="15.75" customHeight="1" thickBot="1" x14ac:dyDescent="0.3">
      <c r="B3" s="857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  <c r="R3" s="858"/>
      <c r="S3" s="859"/>
    </row>
    <row r="4" spans="2:22" ht="16.5" thickBot="1" x14ac:dyDescent="0.3">
      <c r="B4" s="5"/>
      <c r="C4" s="851" t="s">
        <v>234</v>
      </c>
      <c r="D4" s="852"/>
      <c r="E4" s="852"/>
      <c r="F4" s="852"/>
      <c r="G4" s="852"/>
      <c r="H4" s="852"/>
      <c r="I4" s="852"/>
      <c r="J4" s="853"/>
      <c r="K4" s="176"/>
      <c r="L4" s="176"/>
      <c r="M4" s="851" t="s">
        <v>238</v>
      </c>
      <c r="N4" s="852"/>
      <c r="O4" s="852"/>
      <c r="P4" s="852"/>
      <c r="Q4" s="852"/>
      <c r="R4" s="853"/>
      <c r="S4" s="7"/>
      <c r="U4" s="848" t="s">
        <v>301</v>
      </c>
      <c r="V4" s="848"/>
    </row>
    <row r="5" spans="2:22" x14ac:dyDescent="0.25">
      <c r="B5" s="5"/>
      <c r="C5" s="498" t="s">
        <v>5</v>
      </c>
      <c r="D5" s="165" t="s">
        <v>69</v>
      </c>
      <c r="E5" s="496" t="s">
        <v>215</v>
      </c>
      <c r="F5" s="496" t="s">
        <v>214</v>
      </c>
      <c r="G5" s="496" t="s">
        <v>213</v>
      </c>
      <c r="H5" s="496" t="s">
        <v>216</v>
      </c>
      <c r="I5" s="496" t="s">
        <v>217</v>
      </c>
      <c r="J5" s="500" t="s">
        <v>218</v>
      </c>
      <c r="K5" s="177"/>
      <c r="L5" s="177"/>
      <c r="M5" s="498" t="s">
        <v>5</v>
      </c>
      <c r="N5" s="499" t="s">
        <v>191</v>
      </c>
      <c r="O5" s="425" t="s">
        <v>192</v>
      </c>
      <c r="P5" s="165" t="s">
        <v>219</v>
      </c>
      <c r="Q5" s="165" t="s">
        <v>70</v>
      </c>
      <c r="R5" s="426" t="s">
        <v>179</v>
      </c>
      <c r="S5" s="7"/>
      <c r="U5" s="178" t="s">
        <v>325</v>
      </c>
      <c r="V5" s="179" t="s">
        <v>242</v>
      </c>
    </row>
    <row r="6" spans="2:22" x14ac:dyDescent="0.25">
      <c r="B6" s="5"/>
      <c r="C6" s="180">
        <v>6</v>
      </c>
      <c r="D6" s="509">
        <f>hstr6</f>
        <v>3</v>
      </c>
      <c r="E6" s="513">
        <f>G32*H32</f>
        <v>407.19999999999993</v>
      </c>
      <c r="F6" s="509">
        <f>G32*H32*I32</f>
        <v>3.3848611415698446</v>
      </c>
      <c r="G6" s="181">
        <f t="shared" ref="G6:G11" si="0">F6/E6</f>
        <v>8.3125273614190701E-3</v>
      </c>
      <c r="H6" s="513">
        <f>G19*H19</f>
        <v>1029.6000000000001</v>
      </c>
      <c r="I6" s="509">
        <f>'System Capacities'!G19*'System Capacities'!H19*'System Capacities'!I19</f>
        <v>2.0567290433706189</v>
      </c>
      <c r="J6" s="59">
        <f t="shared" ref="J6:J11" si="1">I6/H6</f>
        <v>1.9976000809737945E-3</v>
      </c>
      <c r="K6" s="182"/>
      <c r="L6" s="183"/>
      <c r="M6" s="180">
        <v>6</v>
      </c>
      <c r="N6" s="513">
        <f>G32</f>
        <v>135.73333333333332</v>
      </c>
      <c r="O6" s="184">
        <f>G19</f>
        <v>343.20000000000005</v>
      </c>
      <c r="P6" s="99">
        <f>_xlfn.IFS((($N$19+$N$32)=2),(C$47),(($N$19+$N$32)=3),(C$48),(($N$19+$N$32)=4),(C$49),(($N$19+$N$32)=5),(C$50),(($N$19+$N$32)=6),(C$51),(($N$19+$N$32)=7),(C$52),(($N$19+$N$32)=8),(C$53),(($N$19+$N$32)=9),(C$54))</f>
        <v>375.81834889301615</v>
      </c>
      <c r="Q6" s="55">
        <f>_xlfn.IFS((($N$19+$N$32)=2),(D$47),(($N$19+$N$32)=3),(D$48),(($N$19+$N$32)=4),(D$49),(($N$19+$N$32)=5),(D$50),(($N$19+$N$32)=6),(D$51),(($N$19+$N$32)=7),(D$52),(($N$19+$N$32)=8),(D$53),(($N$19+$N$32)=9),(D$54))</f>
        <v>1.9976000809737945E-3</v>
      </c>
      <c r="R6" s="186">
        <f>_xlfn.IFS((($N$19+$N$32)=2),(E$47),(($N$19+$N$32)=3),(E$48),(($N$19+$N$32)=4),(E$49),(($N$19+$N$32)=5),(E$50),(($N$19+$N$32)=6),(E$51),(($N$19+$N$32)=7),(E$52),(($N$19+$N$32)=8),(E$53),(($N$19+$N$32)=9),(E$54),(($N$19+$N$32)=10),(E$55))</f>
        <v>62711.642914667114</v>
      </c>
      <c r="S6" s="7"/>
      <c r="U6" s="78">
        <f>'Post-yield Mechanism'!O226</f>
        <v>58022.029624960582</v>
      </c>
      <c r="V6" s="187">
        <f>((U6-R9)/U6)</f>
        <v>-0.26582508951136818</v>
      </c>
    </row>
    <row r="7" spans="2:22" x14ac:dyDescent="0.25">
      <c r="B7" s="5"/>
      <c r="C7" s="188">
        <v>5</v>
      </c>
      <c r="D7" s="509">
        <f>hstr5</f>
        <v>3</v>
      </c>
      <c r="E7" s="513">
        <f t="shared" ref="E7:E11" si="2">G33*H33</f>
        <v>484.80000000000007</v>
      </c>
      <c r="F7" s="509">
        <f t="shared" ref="F7:F11" si="3">G33*H33*I33</f>
        <v>4.6529164800000009</v>
      </c>
      <c r="G7" s="181">
        <f t="shared" si="0"/>
        <v>9.5976000000000013E-3</v>
      </c>
      <c r="H7" s="513">
        <f t="shared" ref="H7:H11" si="4">G20*H20</f>
        <v>1029.6000000000001</v>
      </c>
      <c r="I7" s="509">
        <f>'System Capacities'!G20*'System Capacities'!H20*'System Capacities'!I20</f>
        <v>1.9810986452680874</v>
      </c>
      <c r="J7" s="59">
        <f t="shared" si="1"/>
        <v>1.9241439833606131E-3</v>
      </c>
      <c r="K7" s="182"/>
      <c r="L7" s="183"/>
      <c r="M7" s="188">
        <v>5</v>
      </c>
      <c r="N7" s="513">
        <f t="shared" ref="N7:N11" si="5">G33</f>
        <v>161.60000000000002</v>
      </c>
      <c r="O7" s="184">
        <f t="shared" ref="O7:O11" si="6">G20</f>
        <v>343.20000000000005</v>
      </c>
      <c r="P7" s="99">
        <f>_xlfn.IFS((($N$20+$N$33)=2),(G$47),(($N$20+$N$33)=3),(G$48),(($N$20+$N$33)=4),(G$49),(($N$20+$N$33)=5),(G$50),(($N$20+$N$33)=6),(G$51),(($N$20+$N$33)=7),(G$52),(($N$20+$N$33)=8),(G$53),(($N$20+$N$33)=9),(G$54))</f>
        <v>375.59785651736638</v>
      </c>
      <c r="Q7" s="55">
        <f>_xlfn.IFS((($N$20+$N$33)=2),(H$47),(($N$20+$N$33)=3),(H$48),(($N$20+$N$33)=4),(H$49),(($N$20+$N$33)=5),(H$50),(($N$20+$N$33)=6),(H$51),(($N$20+$N$33)=7),(H$52),(($N$20+$N$33)=8),(H$53),(($N$20+$N$33)=9),(H$54))</f>
        <v>1.9241439833606131E-3</v>
      </c>
      <c r="R7" s="186">
        <f>_xlfn.IFS((($N$20+$N$33)=2),(I$47),(($N$20+$N$33)=3),(I$48),(($N$20+$N$33)=4),(I$49),(($N$20+$N$33)=5),(I$50),(($N$20+$N$33)=6),(I$51),(($N$20+$N$33)=7),(I$52),(($N$20+$N$33)=8),(I$53),(($N$20+$N$33)=9),(I$54))</f>
        <v>65067.524358089882</v>
      </c>
      <c r="S7" s="7"/>
      <c r="U7" s="78">
        <f>'Post-yield Mechanism'!O227</f>
        <v>59786.297180039051</v>
      </c>
      <c r="V7" s="187">
        <f>((U7-R10)/U7)</f>
        <v>-0.32732606560234845</v>
      </c>
    </row>
    <row r="8" spans="2:22" x14ac:dyDescent="0.25">
      <c r="B8" s="5"/>
      <c r="C8" s="188">
        <v>4</v>
      </c>
      <c r="D8" s="509">
        <f>hstr4</f>
        <v>3</v>
      </c>
      <c r="E8" s="513">
        <f t="shared" si="2"/>
        <v>532.79999999999995</v>
      </c>
      <c r="F8" s="509">
        <f t="shared" si="3"/>
        <v>4.7245008651428577</v>
      </c>
      <c r="G8" s="181">
        <f t="shared" si="0"/>
        <v>8.8673064285714302E-3</v>
      </c>
      <c r="H8" s="513">
        <f t="shared" si="4"/>
        <v>1029.6000000000001</v>
      </c>
      <c r="I8" s="509">
        <f>'System Capacities'!G21*'System Capacities'!H21*'System Capacities'!I21</f>
        <v>1.9049386686529672</v>
      </c>
      <c r="J8" s="59">
        <f t="shared" si="1"/>
        <v>1.8501735321027263E-3</v>
      </c>
      <c r="K8" s="182"/>
      <c r="L8" s="183"/>
      <c r="M8" s="188">
        <v>4</v>
      </c>
      <c r="N8" s="513">
        <f t="shared" si="5"/>
        <v>177.6</v>
      </c>
      <c r="O8" s="184">
        <f t="shared" si="6"/>
        <v>343.20000000000005</v>
      </c>
      <c r="P8" s="99">
        <f>_xlfn.IFS((($N$21+$N$34)=2),(K$47),(($N$21+$N$34)=3),(K$48),(($N$21+$N$34)=4),(K$49),(($N$21+$N$34)=5),(K$50),(($N$21+$N$34)=6),(K$51),(($N$21+$N$34)=7),(K$52),(($N$21+$N$34)=8),(K$53),(($N$21+$N$34)=9),(K$54))</f>
        <v>380.25644120323722</v>
      </c>
      <c r="Q8" s="55">
        <f>_xlfn.IFS((($N$21+$N$34)=2),(L$47),(($N$21+$N$34)=3),(L$48),(($N$21+$N$34)=4),(L$49),(($N$21+$N$34)=5),(L$50),(($N$21+$N$34)=6),(L$51),(($N$21+$N$34)=7),(L$52),(($N$21+$N$34)=8),(L$53),(($N$21+$N$34)=9),(L$54))</f>
        <v>1.8501735321027263E-3</v>
      </c>
      <c r="R8" s="186">
        <f>_xlfn.IFS((($N$21+$N$34)=2),(M$47),(($N$21+$N$34)=3),(M$48),(($N$21+$N$34)=4),(M$49),(($N$21+$N$34)=5),(M$50),(($N$21+$N$34)=6),(M$51),(($N$21+$N$34)=7),(M$52),(($N$21+$N$34)=8),(M$53),(($N$21+$N$34)=9),(M$54))</f>
        <v>68508.247939149602</v>
      </c>
      <c r="S8" s="7"/>
      <c r="U8" s="78">
        <f>'Post-yield Mechanism'!O228</f>
        <v>74754.364977729987</v>
      </c>
      <c r="V8" s="187">
        <f>((U8-R11)/U8)</f>
        <v>-0.3003287102932829</v>
      </c>
    </row>
    <row r="9" spans="2:22" x14ac:dyDescent="0.25">
      <c r="B9" s="5"/>
      <c r="C9" s="180">
        <v>3</v>
      </c>
      <c r="D9" s="509">
        <f>hstr3</f>
        <v>3</v>
      </c>
      <c r="E9" s="513">
        <f t="shared" si="2"/>
        <v>763.99999999999989</v>
      </c>
      <c r="F9" s="509">
        <f t="shared" si="3"/>
        <v>6.3837446395297599</v>
      </c>
      <c r="G9" s="181">
        <f t="shared" si="0"/>
        <v>8.3556867009551838E-3</v>
      </c>
      <c r="H9" s="513">
        <f t="shared" si="4"/>
        <v>1020.0960000000001</v>
      </c>
      <c r="I9" s="509">
        <f>'System Capacities'!G22*'System Capacities'!H22*'System Capacities'!I22</f>
        <v>1.8269627680392877</v>
      </c>
      <c r="J9" s="59">
        <f t="shared" si="1"/>
        <v>1.7909714066512246E-3</v>
      </c>
      <c r="K9" s="193"/>
      <c r="L9" s="193"/>
      <c r="M9" s="180">
        <v>3</v>
      </c>
      <c r="N9" s="513">
        <f t="shared" si="5"/>
        <v>254.66666666666663</v>
      </c>
      <c r="O9" s="184">
        <f t="shared" si="6"/>
        <v>340.03200000000004</v>
      </c>
      <c r="P9" s="99">
        <f>_xlfn.IFS((($N$22+$N$35)=2),(C$59),(($N$22+$N$35)=3),(C$60),(($N$22+$N$35)=4),(C$61),(($N$22+$N$35)=5),(C$62),(($N$22+$N$35)=6),(C$63),(($N$22+$N$35)=7),(C$64),(($N$22+$N$35)=8),(C$65),(($N$22+$N$35)=9),(C$66))</f>
        <v>394.61766537386319</v>
      </c>
      <c r="Q9" s="55">
        <f>_xlfn.IFS((($N$22+$N$35)=2),(D$59),(($N$22+$N$35)=3),(D$60),(($N$22+$N$35)=4),(D$61),(($N$22+$N$35)=5),(D$62),(($N$22+$N$35)=6),(D$63),(($N$22+$N$35)=7),(D$64),(($N$22+$N$35)=8),(D$65),(($N$22+$N$35)=9),(D$66))</f>
        <v>1.7909714066512246E-3</v>
      </c>
      <c r="R9" s="186">
        <f>_xlfn.IFS((($N$22+$N$35)=2),(E$59),(($N$22+$N$35)=3),(E$60),(($N$22+$N$35)=4),(E$61),(($N$22+$N$35)=5),(E$62),(($N$22+$N$35)=6),(E$63),(($N$22+$N$35)=7),(E$64),(($N$22+$N$35)=8),(E$65))</f>
        <v>73445.740843646985</v>
      </c>
      <c r="S9" s="7"/>
      <c r="U9" s="78"/>
      <c r="V9" s="187"/>
    </row>
    <row r="10" spans="2:22" x14ac:dyDescent="0.25">
      <c r="B10" s="5"/>
      <c r="C10" s="188">
        <v>2</v>
      </c>
      <c r="D10" s="509">
        <f>hstr2</f>
        <v>3</v>
      </c>
      <c r="E10" s="513">
        <f t="shared" si="2"/>
        <v>809.8</v>
      </c>
      <c r="F10" s="509">
        <f t="shared" si="3"/>
        <v>5.1955124809011446</v>
      </c>
      <c r="G10" s="181">
        <f t="shared" si="0"/>
        <v>6.4157970868129726E-3</v>
      </c>
      <c r="H10" s="513">
        <f t="shared" si="4"/>
        <v>1020.0960000000001</v>
      </c>
      <c r="I10" s="509">
        <f>'System Capacities'!G23*'System Capacities'!H23*'System Capacities'!I23</f>
        <v>1.7697705151362153</v>
      </c>
      <c r="J10" s="59">
        <f t="shared" si="1"/>
        <v>1.7349058472302754E-3</v>
      </c>
      <c r="K10" s="193"/>
      <c r="L10" s="193"/>
      <c r="M10" s="188">
        <v>2</v>
      </c>
      <c r="N10" s="513">
        <f t="shared" si="5"/>
        <v>269.93333333333334</v>
      </c>
      <c r="O10" s="184">
        <f t="shared" si="6"/>
        <v>340.03200000000004</v>
      </c>
      <c r="P10" s="99">
        <f>_xlfn.IFS((($N$23+$N$36)=2),(G$59),(($N$23+$N$36)=3),(G$60),(($N$23+$N$36)=4),(G$61),(($N$23+$N$36)=5),(G$62),(($N$23+$N$36)=6),(G$63),(($N$23+$N$36)=7),(G$64),(($N$23+$N$36)=8),(G$65),(($N$23+$N$36)=9),(G$66))</f>
        <v>413.02510000388276</v>
      </c>
      <c r="Q10" s="55">
        <f>_xlfn.IFS((($N$23+$N$36)=2),(H$59),(($N$23+$N$36)=3),(H$60),(($N$23+$N$36)=4),(H$61),(($N$23+$N$36)=5),(H$62),(($N$23+$N$36)=6),(H$63),(($N$23+$N$36)=7),(H$64),(($N$23+$N$36)=8),(H$65),(($N$23+$N$36)=9),(H$66))</f>
        <v>1.7349058472302754E-3</v>
      </c>
      <c r="R10" s="186">
        <f>_xlfn.IFS((($N$23+$N$36)=2),(I$59),(($N$23+$N$36)=3),(I$60),(($N$23+$N$36)=4),(I$61),(($N$23+$N$36)=5),(I$62),(($N$23+$N$36)=6),(I$63),(($N$23+$N$36)=7),(I$64),(($N$23+$N$36)=8),(I$65),(($N$23+$N$36)=9),(I$66))</f>
        <v>79355.910612914013</v>
      </c>
      <c r="S10" s="7"/>
      <c r="U10" s="78"/>
      <c r="V10" s="187"/>
    </row>
    <row r="11" spans="2:22" ht="15.75" thickBot="1" x14ac:dyDescent="0.3">
      <c r="B11" s="5"/>
      <c r="C11" s="189">
        <v>1</v>
      </c>
      <c r="D11" s="512">
        <f>hstr1</f>
        <v>2.75</v>
      </c>
      <c r="E11" s="52">
        <f t="shared" si="2"/>
        <v>1109</v>
      </c>
      <c r="F11" s="512">
        <f t="shared" si="3"/>
        <v>5.3755137920761431</v>
      </c>
      <c r="G11" s="190">
        <f t="shared" si="0"/>
        <v>4.8471720397440425E-3</v>
      </c>
      <c r="H11" s="52">
        <f t="shared" si="4"/>
        <v>894.43200000000013</v>
      </c>
      <c r="I11" s="512">
        <f>'System Capacities'!G24*'System Capacities'!H24*'System Capacities'!I24</f>
        <v>1.5800408098473302</v>
      </c>
      <c r="J11" s="107">
        <f t="shared" si="1"/>
        <v>1.7665298310518072E-3</v>
      </c>
      <c r="K11" s="193"/>
      <c r="L11" s="193"/>
      <c r="M11" s="189">
        <v>1</v>
      </c>
      <c r="N11" s="52">
        <f t="shared" si="5"/>
        <v>403.27272727272725</v>
      </c>
      <c r="O11" s="191">
        <f t="shared" si="6"/>
        <v>325.24800000000005</v>
      </c>
      <c r="P11" s="105">
        <f>_xlfn.IFS((($N$24+$N$37)=2),(K$59),(($N$24+$N$37)=3),(K$60),(($N$24+$N$37)=4),(K$61),(($N$24+$N$37)=5),(K$62),(($N$24+$N$37)=6),(K$63),(($N$24+$N$37)=7),(K$64),(($N$24+$N$37)=8),(K$65),(($N$24+$N$37)=9),(K$66))</f>
        <v>472.21891354209725</v>
      </c>
      <c r="Q11" s="106">
        <f>_xlfn.IFS((($N$24+$N$37)=2),(L$59),(($N$24+$N$37)=3),(L$60),(($N$24+$N$37)=4),(L$61),(($N$24+$N$37)=5),(L$62),(($N$24+$N$37)=6),(L$63),(($N$24+$N$37)=7),(L$64),(($N$24+$N$37)=8),(L$65),(($N$24+$N$37)=9),(L$66))</f>
        <v>1.7665298310518072E-3</v>
      </c>
      <c r="R11" s="192">
        <f>_xlfn.IFS((($N$24+$N$37)=2),(M$59),(($N$24+$N$37)=3),(M$60),(($N$24+$N$37)=4),(M$61),(($N$24+$N$37)=5),(M$62),(($N$24+$N$37)=6),(M$63),(($N$24+$N$37)=7),(M$64),(($N$24+$N$37)=8),(M$65),(($N$24+$N$37)=9),(M$66))</f>
        <v>97205.247000284988</v>
      </c>
      <c r="S11" s="7"/>
      <c r="U11" s="78"/>
      <c r="V11" s="187"/>
    </row>
    <row r="12" spans="2:22" x14ac:dyDescent="0.25">
      <c r="B12" s="5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7"/>
    </row>
    <row r="13" spans="2:22" ht="15.75" thickBot="1" x14ac:dyDescent="0.3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8"/>
    </row>
    <row r="14" spans="2:22" ht="15.75" thickBot="1" x14ac:dyDescent="0.3"/>
    <row r="15" spans="2:22" x14ac:dyDescent="0.25">
      <c r="B15" s="854" t="s">
        <v>285</v>
      </c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5"/>
      <c r="N15" s="855"/>
      <c r="O15" s="855"/>
      <c r="P15" s="855"/>
      <c r="Q15" s="855"/>
      <c r="R15" s="855"/>
      <c r="S15" s="856"/>
    </row>
    <row r="16" spans="2:22" ht="15.75" thickBot="1" x14ac:dyDescent="0.3">
      <c r="B16" s="857"/>
      <c r="C16" s="858"/>
      <c r="D16" s="858"/>
      <c r="E16" s="858"/>
      <c r="F16" s="858"/>
      <c r="G16" s="858"/>
      <c r="H16" s="858"/>
      <c r="I16" s="858"/>
      <c r="J16" s="858"/>
      <c r="K16" s="858"/>
      <c r="L16" s="858"/>
      <c r="M16" s="858"/>
      <c r="N16" s="858"/>
      <c r="O16" s="858"/>
      <c r="P16" s="858"/>
      <c r="Q16" s="858"/>
      <c r="R16" s="858"/>
      <c r="S16" s="859"/>
    </row>
    <row r="17" spans="2:42" ht="16.5" thickBot="1" x14ac:dyDescent="0.3">
      <c r="B17" s="5"/>
      <c r="C17" s="868" t="s">
        <v>381</v>
      </c>
      <c r="D17" s="869"/>
      <c r="E17" s="869"/>
      <c r="F17" s="869"/>
      <c r="G17" s="869"/>
      <c r="H17" s="869"/>
      <c r="I17" s="869"/>
      <c r="J17" s="869"/>
      <c r="K17" s="869"/>
      <c r="L17" s="869"/>
      <c r="M17" s="869"/>
      <c r="N17" s="870"/>
      <c r="O17" s="193"/>
      <c r="P17" s="871" t="s">
        <v>286</v>
      </c>
      <c r="Q17" s="872"/>
      <c r="R17" s="872"/>
      <c r="S17" s="7"/>
      <c r="U17" s="848" t="s">
        <v>301</v>
      </c>
      <c r="V17" s="848"/>
    </row>
    <row r="18" spans="2:42" ht="16.5" customHeight="1" x14ac:dyDescent="0.25">
      <c r="B18" s="5"/>
      <c r="C18" s="365" t="s">
        <v>5</v>
      </c>
      <c r="D18" s="629" t="s">
        <v>169</v>
      </c>
      <c r="E18" s="629"/>
      <c r="F18" s="629"/>
      <c r="G18" s="194" t="s">
        <v>68</v>
      </c>
      <c r="H18" s="362" t="s">
        <v>69</v>
      </c>
      <c r="I18" s="194" t="s">
        <v>70</v>
      </c>
      <c r="J18" s="194" t="s">
        <v>71</v>
      </c>
      <c r="K18" s="849" t="s">
        <v>199</v>
      </c>
      <c r="L18" s="849"/>
      <c r="M18" s="849"/>
      <c r="N18" s="428" t="s">
        <v>198</v>
      </c>
      <c r="O18" s="193"/>
      <c r="P18" s="872"/>
      <c r="Q18" s="872"/>
      <c r="R18" s="872"/>
      <c r="S18" s="7"/>
      <c r="U18" s="178" t="s">
        <v>325</v>
      </c>
      <c r="V18" s="179" t="s">
        <v>242</v>
      </c>
      <c r="AK18" s="195"/>
      <c r="AL18" s="195"/>
      <c r="AM18" s="195"/>
      <c r="AN18" s="195"/>
      <c r="AO18" s="195"/>
      <c r="AP18" s="195"/>
    </row>
    <row r="19" spans="2:42" ht="15" customHeight="1" x14ac:dyDescent="0.25">
      <c r="B19" s="5"/>
      <c r="C19" s="77">
        <v>6</v>
      </c>
      <c r="D19" s="867" t="s">
        <v>180</v>
      </c>
      <c r="E19" s="860"/>
      <c r="F19" s="861"/>
      <c r="G19" s="513">
        <f>_xlfn.IFS(N19=1,'Infill Capacities'!CM11,N19=2,'Infill Capacities'!CN11,N19=3,'Infill Capacities'!CO11,N19=4,'Infill Capacities'!CP11)</f>
        <v>343.20000000000005</v>
      </c>
      <c r="H19" s="509">
        <f>hstr6</f>
        <v>3</v>
      </c>
      <c r="I19" s="55">
        <f>_xlfn.IFS(N19=1,'Infill Capacities'!CW11,N19=2,'Infill Capacities'!CX11,N19=3,'Infill Capacities'!CY11,N19=4,'Infill Capacities'!CZ11)</f>
        <v>1.9976000809737945E-3</v>
      </c>
      <c r="J19" s="514">
        <f>_xlfn.IFS((N19=1),('Infill Capacities'!CR11),(N19=2),('Infill Capacities'!CS11),(N19=3),('Infill Capacities'!CT11),(N19=4),'Infill Capacities'!CU11)</f>
        <v>57268.720145541869</v>
      </c>
      <c r="K19" s="849"/>
      <c r="L19" s="849"/>
      <c r="M19" s="849"/>
      <c r="N19" s="427">
        <v>1</v>
      </c>
      <c r="O19" s="193"/>
      <c r="P19" s="872"/>
      <c r="Q19" s="872"/>
      <c r="R19" s="872"/>
      <c r="S19" s="7"/>
      <c r="U19" s="78">
        <f>'Post-yield Mechanism'!Q226</f>
        <v>51966.669789053078</v>
      </c>
      <c r="V19" s="187">
        <f>((U19-J22)/U19)</f>
        <v>-0.21782531169501365</v>
      </c>
    </row>
    <row r="20" spans="2:42" x14ac:dyDescent="0.25">
      <c r="B20" s="5"/>
      <c r="C20" s="77">
        <v>5</v>
      </c>
      <c r="D20" s="867" t="s">
        <v>181</v>
      </c>
      <c r="E20" s="860"/>
      <c r="F20" s="861"/>
      <c r="G20" s="513">
        <f>_xlfn.IFS(N20=1,'Infill Capacities'!CM12,N20=2,'Infill Capacities'!CN12,N20=3,'Infill Capacities'!CO12,N20=4,'Infill Capacities'!CP12)</f>
        <v>343.20000000000005</v>
      </c>
      <c r="H20" s="509">
        <f>hstr5</f>
        <v>3</v>
      </c>
      <c r="I20" s="55">
        <f>_xlfn.IFS(N20=1,'Infill Capacities'!CW12,N20=2,'Infill Capacities'!CX12,N20=3,'Infill Capacities'!CY12,N20=4,'Infill Capacities'!CZ12)</f>
        <v>1.9241439833606131E-3</v>
      </c>
      <c r="J20" s="514">
        <f>_xlfn.IFS((N20=1),('Infill Capacities'!CR12),(N20=2),('Infill Capacities'!CS12),(N20=3),('Infill Capacities'!CT12),(N20=4),'Infill Capacities'!CU12)</f>
        <v>59455.010118418853</v>
      </c>
      <c r="K20" s="849"/>
      <c r="L20" s="849"/>
      <c r="M20" s="849"/>
      <c r="N20" s="427">
        <v>1</v>
      </c>
      <c r="O20" s="193"/>
      <c r="P20" s="872"/>
      <c r="Q20" s="872"/>
      <c r="R20" s="872"/>
      <c r="S20" s="7"/>
      <c r="U20" s="78">
        <f>'Post-yield Mechanism'!Q227</f>
        <v>53122.768965228119</v>
      </c>
      <c r="V20" s="187">
        <f>((U20-J23)/U20)</f>
        <v>-0.2298210445284696</v>
      </c>
    </row>
    <row r="21" spans="2:42" x14ac:dyDescent="0.25">
      <c r="B21" s="5"/>
      <c r="C21" s="77">
        <v>4</v>
      </c>
      <c r="D21" s="867" t="s">
        <v>181</v>
      </c>
      <c r="E21" s="860"/>
      <c r="F21" s="861"/>
      <c r="G21" s="513">
        <f>_xlfn.IFS(N21=1,'Infill Capacities'!CM13,N21=2,'Infill Capacities'!CN13,N21=3,'Infill Capacities'!CO13,N21=4,'Infill Capacities'!CP13)</f>
        <v>343.20000000000005</v>
      </c>
      <c r="H21" s="509">
        <f>hstr4</f>
        <v>3</v>
      </c>
      <c r="I21" s="55">
        <f>_xlfn.IFS(N21=1,'Infill Capacities'!CW13,N21=2,'Infill Capacities'!CX13,N21=3,'Infill Capacities'!CY13,N21=4,'Infill Capacities'!CZ13)</f>
        <v>1.8501735321027263E-3</v>
      </c>
      <c r="J21" s="514">
        <f>_xlfn.IFS((N21=1),('Infill Capacities'!CR13),(N21=2),('Infill Capacities'!CS13),(N21=3),('Infill Capacities'!CT13),(N21=4),'Infill Capacities'!CU13)</f>
        <v>61832.037922401883</v>
      </c>
      <c r="K21" s="849"/>
      <c r="L21" s="849"/>
      <c r="M21" s="849"/>
      <c r="N21" s="427">
        <v>1</v>
      </c>
      <c r="O21" s="193"/>
      <c r="P21" s="872"/>
      <c r="Q21" s="872"/>
      <c r="R21" s="872"/>
      <c r="S21" s="7"/>
      <c r="U21" s="78">
        <f>'Post-yield Mechanism'!Q228</f>
        <v>63449.396202520613</v>
      </c>
      <c r="V21" s="187">
        <f>((U21-J24)/U21)</f>
        <v>-5.5196814766672674E-2</v>
      </c>
    </row>
    <row r="22" spans="2:42" x14ac:dyDescent="0.25">
      <c r="B22" s="5"/>
      <c r="C22" s="77">
        <v>3</v>
      </c>
      <c r="D22" s="867" t="s">
        <v>180</v>
      </c>
      <c r="E22" s="860"/>
      <c r="F22" s="861"/>
      <c r="G22" s="385">
        <f>_xlfn.IFS(N22=1,'Infill Capacities'!CM14,N22=2,'Infill Capacities'!CN14,N22=3,'Infill Capacities'!CO14,N22=4,'Infill Capacities'!CP14)</f>
        <v>340.03200000000004</v>
      </c>
      <c r="H22" s="369">
        <f>hstr3</f>
        <v>3</v>
      </c>
      <c r="I22" s="55">
        <f>_xlfn.IFS(N22=1,'Infill Capacities'!CW14,N22=2,'Infill Capacities'!CX14,N22=3,'Infill Capacities'!CY14,N22=4,'Infill Capacities'!CZ14)</f>
        <v>1.7909714066512246E-3</v>
      </c>
      <c r="J22" s="386">
        <f>_xlfn.IFS((N22=1),('Infill Capacities'!CR14),(N22=2),('Infill Capacities'!CS14),(N22=3),('Infill Capacities'!CT14),(N22=4),'Infill Capacities'!CU14)</f>
        <v>63286.325833605413</v>
      </c>
      <c r="K22" s="849"/>
      <c r="L22" s="849"/>
      <c r="M22" s="849"/>
      <c r="N22" s="427">
        <v>1</v>
      </c>
      <c r="O22" s="193"/>
      <c r="P22" s="872"/>
      <c r="Q22" s="872"/>
      <c r="R22" s="872"/>
      <c r="S22" s="7"/>
      <c r="U22" s="78"/>
      <c r="V22" s="187"/>
    </row>
    <row r="23" spans="2:42" x14ac:dyDescent="0.25">
      <c r="B23" s="5"/>
      <c r="C23" s="77">
        <v>2</v>
      </c>
      <c r="D23" s="867" t="s">
        <v>181</v>
      </c>
      <c r="E23" s="860"/>
      <c r="F23" s="861"/>
      <c r="G23" s="385">
        <f>_xlfn.IFS(N23=1,'Infill Capacities'!CM15,N23=2,'Infill Capacities'!CN15,N23=3,'Infill Capacities'!CO15,N23=4,'Infill Capacities'!CP15)</f>
        <v>340.03200000000004</v>
      </c>
      <c r="H23" s="369">
        <f>hstr2</f>
        <v>3</v>
      </c>
      <c r="I23" s="55">
        <f>_xlfn.IFS(N23=1,'Infill Capacities'!CW15,N23=2,'Infill Capacities'!CX15,N23=3,'Infill Capacities'!CY15,N23=4,'Infill Capacities'!CZ15)</f>
        <v>1.7349058472302754E-3</v>
      </c>
      <c r="J23" s="386">
        <f>_xlfn.IFS((N23=1),('Infill Capacities'!CR15),(N23=2),('Infill Capacities'!CS15),(N23=3),('Infill Capacities'!CT15),(N23=4),'Infill Capacities'!CU15)</f>
        <v>65331.499217061413</v>
      </c>
      <c r="K23" s="849"/>
      <c r="L23" s="849"/>
      <c r="M23" s="849"/>
      <c r="N23" s="427">
        <v>1</v>
      </c>
      <c r="O23" s="193"/>
      <c r="P23" s="872"/>
      <c r="Q23" s="872"/>
      <c r="R23" s="872"/>
      <c r="S23" s="7"/>
      <c r="U23" s="78"/>
      <c r="V23" s="187"/>
      <c r="Y23" s="196"/>
      <c r="Z23" s="197"/>
      <c r="AA23" s="198"/>
      <c r="AB23" s="197"/>
      <c r="AC23" s="196"/>
      <c r="AD23" s="197"/>
      <c r="AE23" s="198"/>
      <c r="AF23" s="197"/>
      <c r="AG23" s="196"/>
      <c r="AH23" s="197"/>
      <c r="AI23" s="198"/>
      <c r="AJ23" s="197"/>
    </row>
    <row r="24" spans="2:42" ht="15.75" thickBot="1" x14ac:dyDescent="0.3">
      <c r="B24" s="5"/>
      <c r="C24" s="88">
        <v>1</v>
      </c>
      <c r="D24" s="873" t="s">
        <v>181</v>
      </c>
      <c r="E24" s="862"/>
      <c r="F24" s="863"/>
      <c r="G24" s="52">
        <f>_xlfn.IFS(N24=1,'Infill Capacities'!CM16,N24=2,'Infill Capacities'!CN16,N24=3,'Infill Capacities'!CO16,N24=4,'Infill Capacities'!CP16)</f>
        <v>325.24800000000005</v>
      </c>
      <c r="H24" s="370">
        <f>hstr1</f>
        <v>2.75</v>
      </c>
      <c r="I24" s="106">
        <f>_xlfn.IFS(N24=1,'Infill Capacities'!CW16,N24=2,'Infill Capacities'!CX16,N24=3,'Infill Capacities'!CY16,N24=4,'Infill Capacities'!CZ16)</f>
        <v>1.7665298310518072E-3</v>
      </c>
      <c r="J24" s="161">
        <f>_xlfn.IFS((N24=1),('Infill Capacities'!CR16),(N24=2),('Infill Capacities'!CS16),(N24=3),('Infill Capacities'!CT16),(N24=4),'Infill Capacities'!CU16)</f>
        <v>66951.600771768368</v>
      </c>
      <c r="K24" s="850"/>
      <c r="L24" s="850"/>
      <c r="M24" s="850"/>
      <c r="N24" s="429">
        <v>1</v>
      </c>
      <c r="O24" s="193"/>
      <c r="P24" s="872"/>
      <c r="Q24" s="872"/>
      <c r="R24" s="872"/>
      <c r="S24" s="7"/>
      <c r="U24" s="78"/>
      <c r="V24" s="187"/>
    </row>
    <row r="25" spans="2:42" x14ac:dyDescent="0.25">
      <c r="B25" s="5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7"/>
    </row>
    <row r="26" spans="2:42" ht="15.75" thickBot="1" x14ac:dyDescent="0.3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</row>
    <row r="27" spans="2:42" ht="15.75" thickBot="1" x14ac:dyDescent="0.3">
      <c r="U27" s="169"/>
    </row>
    <row r="28" spans="2:42" x14ac:dyDescent="0.25">
      <c r="B28" s="854" t="s">
        <v>287</v>
      </c>
      <c r="C28" s="855"/>
      <c r="D28" s="855"/>
      <c r="E28" s="855"/>
      <c r="F28" s="855"/>
      <c r="G28" s="855"/>
      <c r="H28" s="855"/>
      <c r="I28" s="855"/>
      <c r="J28" s="855"/>
      <c r="K28" s="855"/>
      <c r="L28" s="855"/>
      <c r="M28" s="855"/>
      <c r="N28" s="855"/>
      <c r="O28" s="855"/>
      <c r="P28" s="855"/>
      <c r="Q28" s="855"/>
      <c r="R28" s="855"/>
      <c r="S28" s="856"/>
      <c r="AD28" s="78"/>
      <c r="AE28" s="79"/>
    </row>
    <row r="29" spans="2:42" ht="15.75" thickBot="1" x14ac:dyDescent="0.3">
      <c r="B29" s="857"/>
      <c r="C29" s="858"/>
      <c r="D29" s="858"/>
      <c r="E29" s="858"/>
      <c r="F29" s="858"/>
      <c r="G29" s="858"/>
      <c r="H29" s="858"/>
      <c r="I29" s="858"/>
      <c r="J29" s="858"/>
      <c r="K29" s="858"/>
      <c r="L29" s="858"/>
      <c r="M29" s="858"/>
      <c r="N29" s="858"/>
      <c r="O29" s="858"/>
      <c r="P29" s="858"/>
      <c r="Q29" s="858"/>
      <c r="R29" s="858"/>
      <c r="S29" s="859"/>
      <c r="X29" s="169"/>
      <c r="AD29" s="78"/>
      <c r="AE29" s="79"/>
    </row>
    <row r="30" spans="2:42" ht="16.5" thickBot="1" x14ac:dyDescent="0.3">
      <c r="B30" s="5"/>
      <c r="C30" s="874" t="s">
        <v>177</v>
      </c>
      <c r="D30" s="875"/>
      <c r="E30" s="875"/>
      <c r="F30" s="875"/>
      <c r="G30" s="875"/>
      <c r="H30" s="875"/>
      <c r="I30" s="875"/>
      <c r="J30" s="875"/>
      <c r="K30" s="875"/>
      <c r="L30" s="875"/>
      <c r="M30" s="875"/>
      <c r="N30" s="876"/>
      <c r="O30" s="193"/>
      <c r="P30" s="871" t="s">
        <v>286</v>
      </c>
      <c r="Q30" s="872"/>
      <c r="R30" s="872"/>
      <c r="S30" s="7"/>
      <c r="U30" s="848" t="s">
        <v>301</v>
      </c>
      <c r="V30" s="848"/>
      <c r="AD30" s="197"/>
      <c r="AE30" s="198"/>
    </row>
    <row r="31" spans="2:42" ht="15.75" customHeight="1" x14ac:dyDescent="0.25">
      <c r="B31" s="5"/>
      <c r="C31" s="365" t="s">
        <v>5</v>
      </c>
      <c r="D31" s="629" t="s">
        <v>67</v>
      </c>
      <c r="E31" s="629"/>
      <c r="F31" s="629"/>
      <c r="G31" s="362" t="s">
        <v>68</v>
      </c>
      <c r="H31" s="362" t="s">
        <v>69</v>
      </c>
      <c r="I31" s="362" t="s">
        <v>70</v>
      </c>
      <c r="J31" s="362" t="s">
        <v>71</v>
      </c>
      <c r="K31" s="849" t="s">
        <v>199</v>
      </c>
      <c r="L31" s="849"/>
      <c r="M31" s="849"/>
      <c r="N31" s="428" t="s">
        <v>198</v>
      </c>
      <c r="O31" s="193"/>
      <c r="P31" s="872"/>
      <c r="Q31" s="872"/>
      <c r="R31" s="872"/>
      <c r="S31" s="7"/>
      <c r="U31" s="178" t="s">
        <v>325</v>
      </c>
      <c r="V31" s="179" t="s">
        <v>242</v>
      </c>
      <c r="AD31" s="197"/>
      <c r="AE31" s="198"/>
    </row>
    <row r="32" spans="2:42" x14ac:dyDescent="0.25">
      <c r="B32" s="5"/>
      <c r="C32" s="77">
        <v>6</v>
      </c>
      <c r="D32" s="860" t="s">
        <v>38</v>
      </c>
      <c r="E32" s="860"/>
      <c r="F32" s="861"/>
      <c r="G32" s="385">
        <f>_xlfn.IFS(N32=1,'Frame Capacities'!BJ11,N32=2,'Frame Capacities'!BK11,N32=3,'Frame Capacities'!BL11,N32=4,'Frame Capacities'!BM11)</f>
        <v>135.73333333333332</v>
      </c>
      <c r="H32" s="509">
        <f>hstr6</f>
        <v>3</v>
      </c>
      <c r="I32" s="55">
        <f>_xlfn.IFS(N32=1,'Frame Capacities'!BV11,N32=2,'Frame Capacities'!BW11,N32=3,'Frame Capacities'!BX11,N32=4,'Frame Capacities'!BY11)</f>
        <v>8.3125273614190701E-3</v>
      </c>
      <c r="J32" s="386">
        <f>_xlfn.IFS((N32=1),('Frame Capacities'!BP11),(N32=2),('Frame Capacities'!BQ11),(N32=3),('Frame Capacities'!BR11),(N32=4),'Frame Capacities'!BS11)</f>
        <v>5442.9227691252436</v>
      </c>
      <c r="K32" s="849"/>
      <c r="L32" s="849"/>
      <c r="M32" s="849"/>
      <c r="N32" s="427">
        <v>1</v>
      </c>
      <c r="O32" s="193"/>
      <c r="P32" s="872"/>
      <c r="Q32" s="872"/>
      <c r="R32" s="872"/>
      <c r="S32" s="7"/>
      <c r="U32" s="78">
        <f>'Post-yield Mechanism'!P226</f>
        <v>6055.3598359075004</v>
      </c>
      <c r="V32" s="187">
        <f>((U32-J35)/U32)</f>
        <v>-0.67775578749219179</v>
      </c>
      <c r="AD32" s="78"/>
      <c r="AE32" s="79"/>
    </row>
    <row r="33" spans="2:33" x14ac:dyDescent="0.25">
      <c r="B33" s="5"/>
      <c r="C33" s="77">
        <v>5</v>
      </c>
      <c r="D33" s="860" t="s">
        <v>38</v>
      </c>
      <c r="E33" s="860"/>
      <c r="F33" s="861"/>
      <c r="G33" s="385">
        <f>_xlfn.IFS(N33=1,'Frame Capacities'!BJ12,N33=2,'Frame Capacities'!BK12,N33=3,'Frame Capacities'!BL12,N33=4,'Frame Capacities'!BM12)</f>
        <v>161.60000000000002</v>
      </c>
      <c r="H33" s="509">
        <f>hstr5</f>
        <v>3</v>
      </c>
      <c r="I33" s="55">
        <f>_xlfn.IFS(N33=1,'Frame Capacities'!BV12,N33=2,'Frame Capacities'!BW12,N33=3,'Frame Capacities'!BX12,N33=4,'Frame Capacities'!BY12)</f>
        <v>9.5976000000000013E-3</v>
      </c>
      <c r="J33" s="386">
        <f>_xlfn.IFS((N33=1),('Frame Capacities'!BP12),(N33=2),('Frame Capacities'!BQ12),(N33=3),('Frame Capacities'!BR12),(N33=4),'Frame Capacities'!BS12)</f>
        <v>5612.5142396710289</v>
      </c>
      <c r="K33" s="849"/>
      <c r="L33" s="849"/>
      <c r="M33" s="849"/>
      <c r="N33" s="427">
        <v>1</v>
      </c>
      <c r="O33" s="193"/>
      <c r="P33" s="872"/>
      <c r="Q33" s="872"/>
      <c r="R33" s="872"/>
      <c r="S33" s="7"/>
      <c r="U33" s="78">
        <f>'Post-yield Mechanism'!P227</f>
        <v>6663.5282148109345</v>
      </c>
      <c r="V33" s="187">
        <f>((U33-J36)/U33)</f>
        <v>-1.1046525119651678</v>
      </c>
      <c r="AD33" s="197"/>
      <c r="AE33" s="198"/>
    </row>
    <row r="34" spans="2:33" x14ac:dyDescent="0.25">
      <c r="B34" s="5"/>
      <c r="C34" s="77">
        <v>4</v>
      </c>
      <c r="D34" s="860" t="s">
        <v>38</v>
      </c>
      <c r="E34" s="860"/>
      <c r="F34" s="861"/>
      <c r="G34" s="385">
        <f>_xlfn.IFS(N34=1,'Frame Capacities'!BJ13,N34=2,'Frame Capacities'!BK13,N34=3,'Frame Capacities'!BL13,N34=4,'Frame Capacities'!BM13)</f>
        <v>177.6</v>
      </c>
      <c r="H34" s="509">
        <f>hstr4</f>
        <v>3</v>
      </c>
      <c r="I34" s="55">
        <f>_xlfn.IFS(N34=1,'Frame Capacities'!BV13,N34=2,'Frame Capacities'!BW13,N34=3,'Frame Capacities'!BX13,N34=4,'Frame Capacities'!BY13)</f>
        <v>8.8673064285714302E-3</v>
      </c>
      <c r="J34" s="386">
        <f>_xlfn.IFS((N34=1),('Frame Capacities'!BP13),(N34=2),('Frame Capacities'!BQ13),(N34=3),('Frame Capacities'!BR13),(N34=4),'Frame Capacities'!BS13)</f>
        <v>6676.2100167477156</v>
      </c>
      <c r="K34" s="849"/>
      <c r="L34" s="849"/>
      <c r="M34" s="849"/>
      <c r="N34" s="427">
        <v>1</v>
      </c>
      <c r="O34" s="193"/>
      <c r="P34" s="872"/>
      <c r="Q34" s="872"/>
      <c r="R34" s="872"/>
      <c r="S34" s="7"/>
      <c r="U34" s="78">
        <f>'Post-yield Mechanism'!P228</f>
        <v>11304.968775209372</v>
      </c>
      <c r="V34" s="187">
        <f>((U34-J37)/U34)</f>
        <v>-1.6761370889285192</v>
      </c>
      <c r="AD34" s="78"/>
      <c r="AE34" s="79"/>
    </row>
    <row r="35" spans="2:33" x14ac:dyDescent="0.25">
      <c r="B35" s="5"/>
      <c r="C35" s="77">
        <v>3</v>
      </c>
      <c r="D35" s="860" t="s">
        <v>38</v>
      </c>
      <c r="E35" s="860"/>
      <c r="F35" s="861"/>
      <c r="G35" s="385">
        <f>_xlfn.IFS(N35=1,'Frame Capacities'!BJ14,N35=2,'Frame Capacities'!BK14,N35=3,'Frame Capacities'!BL14,N35=4,'Frame Capacities'!BM14)</f>
        <v>254.66666666666663</v>
      </c>
      <c r="H35" s="509">
        <f>hstr3</f>
        <v>3</v>
      </c>
      <c r="I35" s="55">
        <f>_xlfn.IFS(N35=1,'Frame Capacities'!BV14,N35=2,'Frame Capacities'!BW14,N35=3,'Frame Capacities'!BX14,N35=4,'Frame Capacities'!BY14)</f>
        <v>8.3556867009551838E-3</v>
      </c>
      <c r="J35" s="386">
        <f>_xlfn.IFS((N35=1),('Frame Capacities'!BP14),(N35=2),('Frame Capacities'!BQ14),(N35=3),('Frame Capacities'!BR14),(N35=4),'Frame Capacities'!BS14)</f>
        <v>10159.415010041577</v>
      </c>
      <c r="K35" s="849"/>
      <c r="L35" s="849"/>
      <c r="M35" s="849"/>
      <c r="N35" s="427">
        <v>1</v>
      </c>
      <c r="O35" s="193"/>
      <c r="P35" s="872"/>
      <c r="Q35" s="872"/>
      <c r="R35" s="872"/>
      <c r="S35" s="7"/>
      <c r="U35" s="78"/>
      <c r="V35" s="187"/>
    </row>
    <row r="36" spans="2:33" x14ac:dyDescent="0.25">
      <c r="B36" s="5"/>
      <c r="C36" s="77">
        <v>2</v>
      </c>
      <c r="D36" s="860" t="s">
        <v>38</v>
      </c>
      <c r="E36" s="860"/>
      <c r="F36" s="861"/>
      <c r="G36" s="385">
        <f>_xlfn.IFS(N36=1,'Frame Capacities'!BJ15,N36=2,'Frame Capacities'!BK15,N36=3,'Frame Capacities'!BL15,N36=4,'Frame Capacities'!BM15)</f>
        <v>269.93333333333334</v>
      </c>
      <c r="H36" s="509">
        <f>hstr2</f>
        <v>3</v>
      </c>
      <c r="I36" s="55">
        <f>_xlfn.IFS(N36=1,'Frame Capacities'!BV15,N36=2,'Frame Capacities'!BW15,N36=3,'Frame Capacities'!BX15,N36=4,'Frame Capacities'!BY15)</f>
        <v>6.4157970868129726E-3</v>
      </c>
      <c r="J36" s="386">
        <f>_xlfn.IFS((N36=1),('Frame Capacities'!BP15),(N36=2),('Frame Capacities'!BQ15),(N36=3),('Frame Capacities'!BR15),(N36=4),'Frame Capacities'!BS15)</f>
        <v>14024.411395852603</v>
      </c>
      <c r="K36" s="849"/>
      <c r="L36" s="849"/>
      <c r="M36" s="849"/>
      <c r="N36" s="427">
        <v>1</v>
      </c>
      <c r="O36" s="193"/>
      <c r="P36" s="872"/>
      <c r="Q36" s="872"/>
      <c r="R36" s="872"/>
      <c r="S36" s="7"/>
      <c r="U36" s="78"/>
      <c r="V36" s="187"/>
    </row>
    <row r="37" spans="2:33" ht="15.75" thickBot="1" x14ac:dyDescent="0.3">
      <c r="B37" s="5"/>
      <c r="C37" s="88">
        <v>1</v>
      </c>
      <c r="D37" s="862" t="s">
        <v>38</v>
      </c>
      <c r="E37" s="862"/>
      <c r="F37" s="863"/>
      <c r="G37" s="52">
        <f>_xlfn.IFS(N37=1,'Frame Capacities'!BJ16,N37=2,'Frame Capacities'!BK16,N37=3,'Frame Capacities'!BL16,N37=4,'Frame Capacities'!BM16)</f>
        <v>403.27272727272725</v>
      </c>
      <c r="H37" s="512">
        <f>hstr1</f>
        <v>2.75</v>
      </c>
      <c r="I37" s="106">
        <f>_xlfn.IFS(N37=1,'Frame Capacities'!BV16,N37=2,'Frame Capacities'!BW16,N37=3,'Frame Capacities'!BX16,N37=4,'Frame Capacities'!BY16)</f>
        <v>4.8471720397440425E-3</v>
      </c>
      <c r="J37" s="161">
        <f>_xlfn.IFS((N37=1),('Frame Capacities'!BP16),(N37=2),('Frame Capacities'!BQ16),(N37=3),('Frame Capacities'!BR16),(N37=4),'Frame Capacities'!BS16)</f>
        <v>30253.646228516616</v>
      </c>
      <c r="K37" s="850"/>
      <c r="L37" s="850"/>
      <c r="M37" s="850"/>
      <c r="N37" s="429">
        <v>1</v>
      </c>
      <c r="O37" s="193"/>
      <c r="P37" s="872"/>
      <c r="Q37" s="872"/>
      <c r="R37" s="872"/>
      <c r="S37" s="7"/>
      <c r="U37" s="78"/>
      <c r="V37" s="187"/>
    </row>
    <row r="38" spans="2:33" x14ac:dyDescent="0.25">
      <c r="B38" s="5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7"/>
    </row>
    <row r="39" spans="2:33" ht="15.75" thickBot="1" x14ac:dyDescent="0.3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</row>
    <row r="42" spans="2:33" ht="15.75" thickBot="1" x14ac:dyDescent="0.3">
      <c r="AB42" s="847" t="s">
        <v>481</v>
      </c>
      <c r="AC42" s="845"/>
      <c r="AD42" s="846"/>
      <c r="AE42" s="845" t="s">
        <v>482</v>
      </c>
      <c r="AF42" s="845"/>
      <c r="AG42" s="846"/>
    </row>
    <row r="43" spans="2:33" ht="16.5" thickBot="1" x14ac:dyDescent="0.3">
      <c r="B43" s="864" t="s">
        <v>338</v>
      </c>
      <c r="C43" s="865"/>
      <c r="D43" s="865"/>
      <c r="E43" s="865"/>
      <c r="F43" s="865"/>
      <c r="G43" s="865"/>
      <c r="H43" s="865"/>
      <c r="I43" s="865"/>
      <c r="J43" s="865"/>
      <c r="K43" s="865"/>
      <c r="L43" s="865"/>
      <c r="M43" s="866"/>
      <c r="AB43" s="507" t="s">
        <v>483</v>
      </c>
      <c r="AC43" s="497" t="s">
        <v>484</v>
      </c>
      <c r="AD43" s="506" t="s">
        <v>485</v>
      </c>
      <c r="AE43" s="497" t="s">
        <v>486</v>
      </c>
      <c r="AF43" s="497" t="s">
        <v>487</v>
      </c>
      <c r="AG43" s="506" t="s">
        <v>488</v>
      </c>
    </row>
    <row r="44" spans="2:33" x14ac:dyDescent="0.25">
      <c r="B44" s="689" t="s">
        <v>464</v>
      </c>
      <c r="C44" s="629"/>
      <c r="D44" s="629"/>
      <c r="E44" s="629"/>
      <c r="F44" s="629" t="s">
        <v>465</v>
      </c>
      <c r="G44" s="629"/>
      <c r="H44" s="629"/>
      <c r="I44" s="629"/>
      <c r="J44" s="629" t="s">
        <v>466</v>
      </c>
      <c r="K44" s="629"/>
      <c r="L44" s="629"/>
      <c r="M44" s="691"/>
      <c r="AB44" s="561">
        <v>0</v>
      </c>
      <c r="AC44" s="58">
        <v>0</v>
      </c>
      <c r="AD44" s="503" t="s">
        <v>66</v>
      </c>
      <c r="AE44" s="515">
        <v>0</v>
      </c>
      <c r="AF44" s="58">
        <v>0</v>
      </c>
      <c r="AG44" s="503" t="s">
        <v>66</v>
      </c>
    </row>
    <row r="45" spans="2:33" x14ac:dyDescent="0.25">
      <c r="B45" s="589" t="s">
        <v>334</v>
      </c>
      <c r="C45" s="588" t="s">
        <v>76</v>
      </c>
      <c r="D45" s="587" t="s">
        <v>102</v>
      </c>
      <c r="E45" s="587" t="s">
        <v>326</v>
      </c>
      <c r="F45" s="587" t="s">
        <v>334</v>
      </c>
      <c r="G45" s="588" t="s">
        <v>76</v>
      </c>
      <c r="H45" s="587" t="s">
        <v>102</v>
      </c>
      <c r="I45" s="587" t="s">
        <v>326</v>
      </c>
      <c r="J45" s="587" t="s">
        <v>334</v>
      </c>
      <c r="K45" s="588" t="s">
        <v>76</v>
      </c>
      <c r="L45" s="587" t="s">
        <v>102</v>
      </c>
      <c r="M45" s="593" t="s">
        <v>326</v>
      </c>
      <c r="AB45" s="561">
        <v>135.73333333333332</v>
      </c>
      <c r="AC45" s="58">
        <v>8.3125273614190701E-3</v>
      </c>
      <c r="AD45" s="555">
        <v>5442.9227691252436</v>
      </c>
      <c r="AE45" s="515">
        <v>343.20000000000005</v>
      </c>
      <c r="AF45" s="58">
        <v>1.9976000809737945E-3</v>
      </c>
      <c r="AG45" s="555">
        <v>57268.720145541869</v>
      </c>
    </row>
    <row r="46" spans="2:33" x14ac:dyDescent="0.25">
      <c r="B46" s="573" t="s">
        <v>467</v>
      </c>
      <c r="C46" s="151">
        <v>0</v>
      </c>
      <c r="D46" s="151">
        <v>0</v>
      </c>
      <c r="E46" s="563" t="s">
        <v>66</v>
      </c>
      <c r="F46" s="569" t="s">
        <v>467</v>
      </c>
      <c r="G46" s="151">
        <v>0</v>
      </c>
      <c r="H46" s="151">
        <v>0</v>
      </c>
      <c r="I46" s="563" t="s">
        <v>66</v>
      </c>
      <c r="J46" s="569" t="s">
        <v>467</v>
      </c>
      <c r="K46" s="151">
        <v>0</v>
      </c>
      <c r="L46" s="151">
        <v>0</v>
      </c>
      <c r="M46" s="566" t="s">
        <v>66</v>
      </c>
      <c r="AB46" s="561">
        <v>145.99999999999997</v>
      </c>
      <c r="AC46" s="58">
        <v>2.9478511801869993E-2</v>
      </c>
      <c r="AD46" s="555">
        <v>161.68500132136114</v>
      </c>
      <c r="AE46" s="515">
        <v>427.68</v>
      </c>
      <c r="AF46" s="58">
        <v>4.9627112664062554E-3</v>
      </c>
      <c r="AG46" s="555">
        <v>9497.1143538729921</v>
      </c>
    </row>
    <row r="47" spans="2:33" x14ac:dyDescent="0.25">
      <c r="B47" s="592" t="s">
        <v>327</v>
      </c>
      <c r="C47" s="591">
        <f>E47*D47*hstr6</f>
        <v>375.81834889301615</v>
      </c>
      <c r="D47" s="58">
        <f>'Infill Capacities'!$CW$11</f>
        <v>1.9976000809737945E-3</v>
      </c>
      <c r="E47" s="594">
        <f>'Infill Capacities'!$CR$11+'Frame Capacities'!$BP$11</f>
        <v>62711.642914667114</v>
      </c>
      <c r="F47" s="422" t="s">
        <v>327</v>
      </c>
      <c r="G47" s="591">
        <f>I47*H47*hstr5</f>
        <v>375.59785651736638</v>
      </c>
      <c r="H47" s="58">
        <f>'Infill Capacities'!$CW$12</f>
        <v>1.9241439833606131E-3</v>
      </c>
      <c r="I47" s="594">
        <f>'Infill Capacities'!$CR$12+'Frame Capacities'!$BP$12</f>
        <v>65067.524358089882</v>
      </c>
      <c r="J47" s="422" t="s">
        <v>327</v>
      </c>
      <c r="K47" s="591">
        <f>M47*L47*hstr4</f>
        <v>380.25644120323722</v>
      </c>
      <c r="L47" s="58">
        <f>'Infill Capacities'!$CW$13</f>
        <v>1.8501735321027263E-3</v>
      </c>
      <c r="M47" s="590">
        <f>'Infill Capacities'!$CR$13+'Frame Capacities'!$BP$13</f>
        <v>68508.247939149602</v>
      </c>
      <c r="AB47" s="561">
        <v>116.8</v>
      </c>
      <c r="AC47" s="58">
        <v>6.7338187990988174E-2</v>
      </c>
      <c r="AD47" s="555">
        <v>-257.0897142572743</v>
      </c>
      <c r="AE47" s="515">
        <v>42.768000000000001</v>
      </c>
      <c r="AF47" s="58">
        <v>1.1270629685104235E-2</v>
      </c>
      <c r="AG47" s="555">
        <v>-20340.14891817249</v>
      </c>
    </row>
    <row r="48" spans="2:33" x14ac:dyDescent="0.25">
      <c r="B48" s="592" t="s">
        <v>328</v>
      </c>
      <c r="C48" s="591">
        <f t="shared" ref="C48:C55" si="7">C47+E48*(D48-D47)*hstr6</f>
        <v>508.71496244555101</v>
      </c>
      <c r="D48" s="58">
        <f>'Infill Capacities'!$CX$11</f>
        <v>4.9627112664062554E-3</v>
      </c>
      <c r="E48" s="594">
        <f>'Infill Capacities'!$CS$11+'Frame Capacities'!$BP$11</f>
        <v>14940.037122998236</v>
      </c>
      <c r="F48" s="422" t="s">
        <v>328</v>
      </c>
      <c r="G48" s="591">
        <f t="shared" ref="G48:G55" si="8">G47+I48*(H48-H47)*hstr5</f>
        <v>507.59603728332871</v>
      </c>
      <c r="H48" s="58">
        <f>'Infill Capacities'!$CX$12</f>
        <v>4.8246967291489824E-3</v>
      </c>
      <c r="I48" s="594">
        <f>'Infill Capacities'!$CS$12+'Frame Capacities'!$BP$12</f>
        <v>15169.313384333956</v>
      </c>
      <c r="J48" s="422" t="s">
        <v>328</v>
      </c>
      <c r="K48" s="591">
        <f t="shared" ref="K48:K55" si="9">K47+M48*(L48-L47)*hstr4</f>
        <v>518.90855680909203</v>
      </c>
      <c r="L48" s="58">
        <f>'Infill Capacities'!$CX$13</f>
        <v>4.6867187907318961E-3</v>
      </c>
      <c r="M48" s="590">
        <f>'Infill Capacities'!$CS$13+'Frame Capacities'!$BP$13</f>
        <v>16293.542903297082</v>
      </c>
      <c r="AB48" s="561">
        <v>14.533333333333333</v>
      </c>
      <c r="AC48" s="58">
        <v>0.19993349226977206</v>
      </c>
      <c r="AD48" s="555">
        <v>-257.0897142572743</v>
      </c>
      <c r="AE48" s="515">
        <v>42.768000000000001</v>
      </c>
      <c r="AF48" s="58">
        <v>0.08</v>
      </c>
      <c r="AG48" s="555">
        <v>0</v>
      </c>
    </row>
    <row r="49" spans="2:33" x14ac:dyDescent="0.25">
      <c r="B49" s="574" t="s">
        <v>329</v>
      </c>
      <c r="C49" s="200">
        <f t="shared" si="7"/>
        <v>359.00605867017828</v>
      </c>
      <c r="D49" s="201">
        <f>'Frame Capacities'!$BV$11</f>
        <v>8.3125273614190701E-3</v>
      </c>
      <c r="E49" s="347">
        <f>'Infill Capacities'!$CT$11+'Frame Capacities'!$BP$11</f>
        <v>-14897.226149047247</v>
      </c>
      <c r="F49" s="570" t="s">
        <v>329</v>
      </c>
      <c r="G49" s="200">
        <f t="shared" si="8"/>
        <v>300.63029061940495</v>
      </c>
      <c r="H49" s="201">
        <f>'Frame Capacities'!$BV$12</f>
        <v>9.5976000000000013E-3</v>
      </c>
      <c r="I49" s="347">
        <f>'Infill Capacities'!$CT$12+'Frame Capacities'!$BP$12</f>
        <v>-14454.21754985768</v>
      </c>
      <c r="J49" s="570" t="s">
        <v>329</v>
      </c>
      <c r="K49" s="200">
        <f t="shared" si="9"/>
        <v>354.29307287638596</v>
      </c>
      <c r="L49" s="201">
        <f>'Frame Capacities'!$BV$13</f>
        <v>8.8673064285714302E-3</v>
      </c>
      <c r="M49" s="348">
        <f>'Infill Capacities'!$CT$13+'Frame Capacities'!$BP$13</f>
        <v>-13125.386364565158</v>
      </c>
      <c r="AB49" s="562">
        <v>14.533333333333333</v>
      </c>
      <c r="AC49" s="75">
        <v>0.2</v>
      </c>
      <c r="AD49" s="556">
        <v>0</v>
      </c>
      <c r="AE49" s="504"/>
      <c r="AF49" s="504"/>
      <c r="AG49" s="505"/>
    </row>
    <row r="50" spans="2:33" x14ac:dyDescent="0.25">
      <c r="B50" s="592" t="s">
        <v>331</v>
      </c>
      <c r="C50" s="591">
        <f t="shared" si="7"/>
        <v>179.93617566767458</v>
      </c>
      <c r="D50" s="58">
        <f>'Infill Capacities'!$CY$11</f>
        <v>1.1270629685104235E-2</v>
      </c>
      <c r="E50" s="594">
        <f>'Infill Capacities'!$CT$11+'Frame Capacities'!$BQ$11</f>
        <v>-20178.463916851128</v>
      </c>
      <c r="F50" s="422" t="s">
        <v>331</v>
      </c>
      <c r="G50" s="591">
        <f t="shared" si="8"/>
        <v>205.06977045545872</v>
      </c>
      <c r="H50" s="58">
        <f>'Infill Capacities'!$CY$12</f>
        <v>1.1198828866936631E-2</v>
      </c>
      <c r="I50" s="594">
        <f>'Infill Capacities'!$CT$12+'Frame Capacities'!$BQ$12</f>
        <v>-19893.162919461683</v>
      </c>
      <c r="J50" s="422" t="s">
        <v>331</v>
      </c>
      <c r="K50" s="591">
        <f t="shared" si="9"/>
        <v>221.51811653846445</v>
      </c>
      <c r="L50" s="58">
        <f>'Infill Capacities'!$CY$13</f>
        <v>1.1126199605538088E-2</v>
      </c>
      <c r="M50" s="590">
        <f>'Infill Capacities'!$CT$13+'Frame Capacities'!$BQ$13</f>
        <v>-19592.9224235115</v>
      </c>
      <c r="AB50" s="847" t="s">
        <v>479</v>
      </c>
      <c r="AC50" s="845"/>
      <c r="AD50" s="846"/>
      <c r="AE50" s="845" t="s">
        <v>480</v>
      </c>
      <c r="AF50" s="845"/>
      <c r="AG50" s="846"/>
    </row>
    <row r="51" spans="2:33" x14ac:dyDescent="0.25">
      <c r="B51" s="574" t="s">
        <v>330</v>
      </c>
      <c r="C51" s="200">
        <f t="shared" si="7"/>
        <v>188.76799999999994</v>
      </c>
      <c r="D51" s="201">
        <f>'Frame Capacities'!$BW$11</f>
        <v>2.9478511801869993E-2</v>
      </c>
      <c r="E51" s="347">
        <f>'Infill Capacities'!$CU$11+'Frame Capacities'!$BQ$11</f>
        <v>161.68500132136114</v>
      </c>
      <c r="F51" s="570" t="s">
        <v>330</v>
      </c>
      <c r="G51" s="200">
        <f t="shared" si="8"/>
        <v>216.75266666666667</v>
      </c>
      <c r="H51" s="201">
        <f>'Frame Capacities'!$BW$12</f>
        <v>3.363544861081965E-2</v>
      </c>
      <c r="I51" s="347">
        <f>'Infill Capacities'!$CU$12+'Frame Capacities'!$BQ$12</f>
        <v>173.56887006702644</v>
      </c>
      <c r="J51" s="570" t="s">
        <v>330</v>
      </c>
      <c r="K51" s="200">
        <f t="shared" si="9"/>
        <v>233.60400000000001</v>
      </c>
      <c r="L51" s="201">
        <f>'Frame Capacities'!$BW$13</f>
        <v>3.0432048130951805E-2</v>
      </c>
      <c r="M51" s="348">
        <f>'Infill Capacities'!$CU$13+'Frame Capacities'!$BQ$13</f>
        <v>208.67395780137156</v>
      </c>
      <c r="AB51" s="507" t="s">
        <v>483</v>
      </c>
      <c r="AC51" s="497" t="s">
        <v>484</v>
      </c>
      <c r="AD51" s="506" t="s">
        <v>485</v>
      </c>
      <c r="AE51" s="497" t="s">
        <v>486</v>
      </c>
      <c r="AF51" s="497" t="s">
        <v>487</v>
      </c>
      <c r="AG51" s="506" t="s">
        <v>488</v>
      </c>
    </row>
    <row r="52" spans="2:33" x14ac:dyDescent="0.25">
      <c r="B52" s="574" t="s">
        <v>332</v>
      </c>
      <c r="C52" s="200">
        <f t="shared" si="7"/>
        <v>159.56799999999998</v>
      </c>
      <c r="D52" s="201">
        <f>'Frame Capacities'!$BX$11</f>
        <v>6.7338187990988174E-2</v>
      </c>
      <c r="E52" s="347">
        <f>'Infill Capacities'!$CU$11+'Frame Capacities'!$BR$11</f>
        <v>-257.0897142572743</v>
      </c>
      <c r="F52" s="570" t="s">
        <v>332</v>
      </c>
      <c r="G52" s="200">
        <f t="shared" si="8"/>
        <v>181.85266666666669</v>
      </c>
      <c r="H52" s="201">
        <f>'Frame Capacities'!$BX$12</f>
        <v>6.0658852248643015E-2</v>
      </c>
      <c r="I52" s="347">
        <f>'Infill Capacities'!$CU$12+'Frame Capacities'!$BR$12</f>
        <v>-430.49104728801467</v>
      </c>
      <c r="J52" s="570" t="s">
        <v>332</v>
      </c>
      <c r="K52" s="200">
        <f t="shared" si="9"/>
        <v>195.33733333333336</v>
      </c>
      <c r="L52" s="201">
        <f>'Frame Capacities'!$BX$13</f>
        <v>5.114845039630949E-2</v>
      </c>
      <c r="M52" s="348">
        <f>'Infill Capacities'!$CU$13+'Frame Capacities'!$BR$13</f>
        <v>-615.72252711493275</v>
      </c>
      <c r="AB52" s="561">
        <v>0</v>
      </c>
      <c r="AC52" s="58">
        <v>0</v>
      </c>
      <c r="AD52" s="503" t="s">
        <v>66</v>
      </c>
      <c r="AE52" s="515">
        <v>0</v>
      </c>
      <c r="AF52" s="58">
        <v>0</v>
      </c>
      <c r="AG52" s="503" t="s">
        <v>66</v>
      </c>
    </row>
    <row r="53" spans="2:33" x14ac:dyDescent="0.25">
      <c r="B53" s="575" t="s">
        <v>333</v>
      </c>
      <c r="C53" s="591">
        <f t="shared" si="7"/>
        <v>149.80233510587146</v>
      </c>
      <c r="D53" s="58">
        <f>'Infill Capacities'!$CZ$11</f>
        <v>0.08</v>
      </c>
      <c r="E53" s="594">
        <f>'Infill Capacities'!$CU$11+'Frame Capacities'!$BS$11</f>
        <v>-257.0897142572743</v>
      </c>
      <c r="F53" s="571" t="s">
        <v>333</v>
      </c>
      <c r="G53" s="591">
        <f t="shared" si="8"/>
        <v>156.87409381296499</v>
      </c>
      <c r="H53" s="58">
        <f>'Infill Capacities'!$CZ$12</f>
        <v>0.08</v>
      </c>
      <c r="I53" s="594">
        <f>'Infill Capacities'!$CU$12+'Frame Capacities'!$BS$12</f>
        <v>-430.49104728801467</v>
      </c>
      <c r="J53" s="571" t="s">
        <v>333</v>
      </c>
      <c r="K53" s="591">
        <f t="shared" si="9"/>
        <v>142.04368623383488</v>
      </c>
      <c r="L53" s="58">
        <f>'Infill Capacities'!$CZ$13</f>
        <v>0.08</v>
      </c>
      <c r="M53" s="590">
        <f>'Infill Capacities'!$CU$13+'Frame Capacities'!$BS$13</f>
        <v>-615.72252711493275</v>
      </c>
      <c r="AB53" s="561">
        <v>161.60000000000002</v>
      </c>
      <c r="AC53" s="58">
        <v>9.5976000000000013E-3</v>
      </c>
      <c r="AD53" s="555">
        <v>5612.5142396710289</v>
      </c>
      <c r="AE53" s="515">
        <v>343.20000000000005</v>
      </c>
      <c r="AF53" s="58">
        <v>1.9241439833606131E-3</v>
      </c>
      <c r="AG53" s="555">
        <v>59455.010118418853</v>
      </c>
    </row>
    <row r="54" spans="2:33" x14ac:dyDescent="0.25">
      <c r="B54" s="574" t="s">
        <v>471</v>
      </c>
      <c r="C54" s="200">
        <f t="shared" si="7"/>
        <v>57.301333333333332</v>
      </c>
      <c r="D54" s="201">
        <f>'Frame Capacities'!$BY$11</f>
        <v>0.19993349226977206</v>
      </c>
      <c r="E54" s="347">
        <f>'Infill Capacities'!$CU$11+'Frame Capacities'!$BS$11</f>
        <v>-257.0897142572743</v>
      </c>
      <c r="F54" s="570" t="s">
        <v>471</v>
      </c>
      <c r="G54" s="200">
        <f t="shared" si="8"/>
        <v>59.969333333333381</v>
      </c>
      <c r="H54" s="201">
        <f>'Frame Capacities'!$BY$12</f>
        <v>0.1550342824317387</v>
      </c>
      <c r="I54" s="347">
        <f>'Infill Capacities'!$CU$12+'Frame Capacities'!$BS$12</f>
        <v>-430.49104728801467</v>
      </c>
      <c r="J54" s="570" t="s">
        <v>471</v>
      </c>
      <c r="K54" s="200">
        <f t="shared" si="9"/>
        <v>61.503999999999991</v>
      </c>
      <c r="L54" s="201">
        <f>'Frame Capacities'!$BY$13</f>
        <v>0.12360172138534359</v>
      </c>
      <c r="M54" s="348">
        <f>'Infill Capacities'!$CU$13+'Frame Capacities'!$BS$13</f>
        <v>-615.72252711493275</v>
      </c>
      <c r="AB54" s="561">
        <v>174.11666666666665</v>
      </c>
      <c r="AC54" s="58">
        <v>3.363544861081965E-2</v>
      </c>
      <c r="AD54" s="555">
        <v>173.56887006702644</v>
      </c>
      <c r="AE54" s="515">
        <v>426.36</v>
      </c>
      <c r="AF54" s="58">
        <v>4.8246967291489824E-3</v>
      </c>
      <c r="AG54" s="555">
        <v>9556.7991446629276</v>
      </c>
    </row>
    <row r="55" spans="2:33" x14ac:dyDescent="0.25">
      <c r="B55" s="576" t="s">
        <v>472</v>
      </c>
      <c r="C55" s="200">
        <f t="shared" si="7"/>
        <v>57.301333333333332</v>
      </c>
      <c r="D55" s="564">
        <f>'Frame Capacities'!$BZ$11</f>
        <v>0.2</v>
      </c>
      <c r="E55" s="565">
        <f>'Infill Capacities'!$CU$11+'Frame Capacities'!$BT$11</f>
        <v>0</v>
      </c>
      <c r="F55" s="572" t="s">
        <v>472</v>
      </c>
      <c r="G55" s="200">
        <f t="shared" si="8"/>
        <v>59.969333333333381</v>
      </c>
      <c r="H55" s="564">
        <f>'Frame Capacities'!$BZ$12</f>
        <v>0.2</v>
      </c>
      <c r="I55" s="565">
        <f>'Infill Capacities'!$CU$12+'Frame Capacities'!$BT$12</f>
        <v>0</v>
      </c>
      <c r="J55" s="572" t="s">
        <v>472</v>
      </c>
      <c r="K55" s="200">
        <f t="shared" si="9"/>
        <v>61.503999999999991</v>
      </c>
      <c r="L55" s="564">
        <f>'Frame Capacities'!$BZ$13</f>
        <v>0.2</v>
      </c>
      <c r="M55" s="567">
        <f>'Infill Capacities'!$CU$13+'Frame Capacities'!$BT$13</f>
        <v>0</v>
      </c>
      <c r="AB55" s="561">
        <v>139.21666666666667</v>
      </c>
      <c r="AC55" s="58">
        <v>6.0658852248643015E-2</v>
      </c>
      <c r="AD55" s="555">
        <v>-430.49104728801467</v>
      </c>
      <c r="AE55" s="515">
        <v>42.636000000000003</v>
      </c>
      <c r="AF55" s="58">
        <v>1.1198828866936631E-2</v>
      </c>
      <c r="AG55" s="555">
        <v>-20066.731789528709</v>
      </c>
    </row>
    <row r="56" spans="2:33" x14ac:dyDescent="0.25">
      <c r="B56" s="676" t="s">
        <v>337</v>
      </c>
      <c r="C56" s="624"/>
      <c r="D56" s="624"/>
      <c r="E56" s="624"/>
      <c r="F56" s="624" t="s">
        <v>336</v>
      </c>
      <c r="G56" s="624"/>
      <c r="H56" s="624"/>
      <c r="I56" s="624"/>
      <c r="J56" s="624" t="s">
        <v>335</v>
      </c>
      <c r="K56" s="624"/>
      <c r="L56" s="624"/>
      <c r="M56" s="877"/>
      <c r="AB56" s="561">
        <v>17.333333333333332</v>
      </c>
      <c r="AC56" s="58">
        <v>0.1550342824317387</v>
      </c>
      <c r="AD56" s="555">
        <v>-430.49104728801467</v>
      </c>
      <c r="AE56" s="515">
        <v>42.636000000000003</v>
      </c>
      <c r="AF56" s="58">
        <v>0.08</v>
      </c>
      <c r="AG56" s="555">
        <v>0</v>
      </c>
    </row>
    <row r="57" spans="2:33" x14ac:dyDescent="0.25">
      <c r="B57" s="589" t="s">
        <v>334</v>
      </c>
      <c r="C57" s="588" t="s">
        <v>76</v>
      </c>
      <c r="D57" s="587" t="s">
        <v>102</v>
      </c>
      <c r="E57" s="587" t="s">
        <v>326</v>
      </c>
      <c r="F57" s="587" t="s">
        <v>334</v>
      </c>
      <c r="G57" s="588" t="s">
        <v>76</v>
      </c>
      <c r="H57" s="587" t="s">
        <v>102</v>
      </c>
      <c r="I57" s="587" t="s">
        <v>326</v>
      </c>
      <c r="J57" s="587" t="s">
        <v>334</v>
      </c>
      <c r="K57" s="588" t="s">
        <v>76</v>
      </c>
      <c r="L57" s="587" t="s">
        <v>102</v>
      </c>
      <c r="M57" s="593" t="s">
        <v>326</v>
      </c>
      <c r="AB57" s="562">
        <v>17.333333333333332</v>
      </c>
      <c r="AC57" s="75">
        <v>0.2</v>
      </c>
      <c r="AD57" s="556">
        <v>0</v>
      </c>
      <c r="AE57" s="504"/>
      <c r="AF57" s="504"/>
      <c r="AG57" s="505"/>
    </row>
    <row r="58" spans="2:33" x14ac:dyDescent="0.25">
      <c r="B58" s="573" t="s">
        <v>467</v>
      </c>
      <c r="C58" s="151">
        <v>0</v>
      </c>
      <c r="D58" s="151">
        <v>0</v>
      </c>
      <c r="E58" s="563" t="s">
        <v>66</v>
      </c>
      <c r="F58" s="569" t="s">
        <v>467</v>
      </c>
      <c r="G58" s="151">
        <v>0</v>
      </c>
      <c r="H58" s="151">
        <v>0</v>
      </c>
      <c r="I58" s="563" t="s">
        <v>66</v>
      </c>
      <c r="J58" s="569" t="s">
        <v>467</v>
      </c>
      <c r="K58" s="151">
        <v>0</v>
      </c>
      <c r="L58" s="151">
        <v>0</v>
      </c>
      <c r="M58" s="566" t="s">
        <v>66</v>
      </c>
      <c r="AB58" s="847" t="s">
        <v>477</v>
      </c>
      <c r="AC58" s="845"/>
      <c r="AD58" s="846"/>
      <c r="AE58" s="845" t="s">
        <v>478</v>
      </c>
      <c r="AF58" s="845"/>
      <c r="AG58" s="846"/>
    </row>
    <row r="59" spans="2:33" x14ac:dyDescent="0.25">
      <c r="B59" s="592" t="s">
        <v>327</v>
      </c>
      <c r="C59" s="591">
        <f>E59*D59*hstr3</f>
        <v>394.61766537386319</v>
      </c>
      <c r="D59" s="58">
        <f>'Infill Capacities'!$CW$14</f>
        <v>1.7909714066512246E-3</v>
      </c>
      <c r="E59" s="594">
        <f>'Infill Capacities'!$CR$14+'Frame Capacities'!$BP$14</f>
        <v>73445.740843646985</v>
      </c>
      <c r="F59" s="422" t="s">
        <v>327</v>
      </c>
      <c r="G59" s="591">
        <f>I59*H59*hstr2</f>
        <v>413.02510000388276</v>
      </c>
      <c r="H59" s="58">
        <f>'Infill Capacities'!$CW$15</f>
        <v>1.7349058472302754E-3</v>
      </c>
      <c r="I59" s="594">
        <f>'Infill Capacities'!$CR$15+'Frame Capacities'!$BP$15</f>
        <v>79355.910612914013</v>
      </c>
      <c r="J59" s="422" t="s">
        <v>327</v>
      </c>
      <c r="K59" s="591">
        <f>M59*L59*hstr1</f>
        <v>472.21891354209725</v>
      </c>
      <c r="L59" s="58">
        <f>'Infill Capacities'!$CW$16</f>
        <v>1.7665298310518072E-3</v>
      </c>
      <c r="M59" s="590">
        <f>'Infill Capacities'!$CR$16+'Frame Capacities'!$BP$16</f>
        <v>97205.247000284988</v>
      </c>
      <c r="AB59" s="507" t="s">
        <v>483</v>
      </c>
      <c r="AC59" s="497" t="s">
        <v>484</v>
      </c>
      <c r="AD59" s="506" t="s">
        <v>485</v>
      </c>
      <c r="AE59" s="497" t="s">
        <v>486</v>
      </c>
      <c r="AF59" s="497" t="s">
        <v>487</v>
      </c>
      <c r="AG59" s="506" t="s">
        <v>488</v>
      </c>
    </row>
    <row r="60" spans="2:33" x14ac:dyDescent="0.25">
      <c r="B60" s="592" t="s">
        <v>328</v>
      </c>
      <c r="C60" s="591">
        <f t="shared" ref="C60:C67" si="10">C59+E60*(D60-D59)*hstr3</f>
        <v>570.18044303383181</v>
      </c>
      <c r="D60" s="58">
        <f>'Infill Capacities'!$CX$14</f>
        <v>4.7620997498502553E-3</v>
      </c>
      <c r="E60" s="594">
        <f>'Infill Capacities'!$CS$14+'Frame Capacities'!$BP$14</f>
        <v>19696.53247077384</v>
      </c>
      <c r="F60" s="422" t="s">
        <v>328</v>
      </c>
      <c r="G60" s="591">
        <f t="shared" ref="G60:G67" si="11">G59+I60*(H60-H59)*hstr2</f>
        <v>622.44534775876718</v>
      </c>
      <c r="H60" s="58">
        <f>'Infill Capacities'!$CX$15</f>
        <v>4.6919461165917508E-3</v>
      </c>
      <c r="I60" s="594">
        <f>'Infill Capacities'!$CS$15+'Frame Capacities'!$BP$15</f>
        <v>23606.966051463936</v>
      </c>
      <c r="J60" s="422" t="s">
        <v>328</v>
      </c>
      <c r="K60" s="591">
        <f t="shared" ref="K60:K67" si="12">K59+M60*(L60-L59)*hstr1</f>
        <v>809.140141327376</v>
      </c>
      <c r="L60" s="58">
        <f>'Infill Capacities'!$CX$16</f>
        <v>4.838847442015526E-3</v>
      </c>
      <c r="M60" s="590">
        <f>'Infill Capacities'!$CS$16+'Frame Capacities'!$BP$16</f>
        <v>39877.651212404075</v>
      </c>
      <c r="AB60" s="561">
        <v>0</v>
      </c>
      <c r="AC60" s="58">
        <v>0</v>
      </c>
      <c r="AD60" s="503" t="s">
        <v>66</v>
      </c>
      <c r="AE60" s="515">
        <v>0</v>
      </c>
      <c r="AF60" s="58">
        <v>0</v>
      </c>
      <c r="AG60" s="503" t="s">
        <v>66</v>
      </c>
    </row>
    <row r="61" spans="2:33" x14ac:dyDescent="0.25">
      <c r="B61" s="574" t="s">
        <v>329</v>
      </c>
      <c r="C61" s="200">
        <f t="shared" si="10"/>
        <v>470.6770944281011</v>
      </c>
      <c r="D61" s="201">
        <f>'Frame Capacities'!$BV$14</f>
        <v>8.3556867009551838E-3</v>
      </c>
      <c r="E61" s="347">
        <f>'Infill Capacities'!$CT$14+'Frame Capacities'!$BP$14</f>
        <v>-9229.7148558987046</v>
      </c>
      <c r="F61" s="570" t="s">
        <v>329</v>
      </c>
      <c r="G61" s="200">
        <f t="shared" si="11"/>
        <v>595.66571331039302</v>
      </c>
      <c r="H61" s="201">
        <f>'Frame Capacities'!$BV$15</f>
        <v>6.4157970868129726E-3</v>
      </c>
      <c r="I61" s="347">
        <f>'Infill Capacities'!$CT$15+'Frame Capacities'!$BP$15</f>
        <v>-5178.2578484607475</v>
      </c>
      <c r="J61" s="570" t="s">
        <v>329</v>
      </c>
      <c r="K61" s="200">
        <f t="shared" si="12"/>
        <v>809.37712348000036</v>
      </c>
      <c r="L61" s="201">
        <f>'Frame Capacities'!$BV$16</f>
        <v>4.8471720397440425E-3</v>
      </c>
      <c r="M61" s="348">
        <f>'Infill Capacities'!$CT$16+'Frame Capacities'!$BP$16</f>
        <v>10351.89099070241</v>
      </c>
      <c r="AB61" s="561">
        <v>177.6</v>
      </c>
      <c r="AC61" s="58">
        <v>8.8673064285714302E-3</v>
      </c>
      <c r="AD61" s="555">
        <v>6676.2100167477156</v>
      </c>
      <c r="AE61" s="515">
        <v>343.20000000000005</v>
      </c>
      <c r="AF61" s="58">
        <v>1.8501735321027263E-3</v>
      </c>
      <c r="AG61" s="555">
        <v>61832.037922401883</v>
      </c>
    </row>
    <row r="62" spans="2:33" x14ac:dyDescent="0.25">
      <c r="B62" s="592" t="s">
        <v>331</v>
      </c>
      <c r="C62" s="591">
        <f t="shared" si="10"/>
        <v>302.32920580782888</v>
      </c>
      <c r="D62" s="58">
        <f>'Infill Capacities'!$CY$14</f>
        <v>1.1338568156717375E-2</v>
      </c>
      <c r="E62" s="594">
        <f>'Infill Capacities'!$CT$14+'Frame Capacities'!$BQ$14</f>
        <v>-18812.669462617054</v>
      </c>
      <c r="F62" s="570" t="s">
        <v>330</v>
      </c>
      <c r="G62" s="200">
        <f t="shared" si="11"/>
        <v>457.99087590362979</v>
      </c>
      <c r="H62" s="201">
        <f>'Frame Capacities'!$BW$15</f>
        <v>9.1568773108007435E-3</v>
      </c>
      <c r="I62" s="347">
        <f>'Infill Capacities'!$CT$15+'Frame Capacities'!$BQ$15</f>
        <v>-16742.163205335579</v>
      </c>
      <c r="J62" s="422" t="s">
        <v>331</v>
      </c>
      <c r="K62" s="591">
        <f t="shared" si="12"/>
        <v>468.27749957405274</v>
      </c>
      <c r="L62" s="58">
        <f>'Infill Capacities'!$CY$16</f>
        <v>1.1524488904794036E-2</v>
      </c>
      <c r="M62" s="590">
        <f>'Infill Capacities'!$CT$16+'Frame Capacities'!$BQ$16</f>
        <v>-18575.758703935848</v>
      </c>
      <c r="AB62" s="561">
        <v>191.1</v>
      </c>
      <c r="AC62" s="58">
        <v>3.0432048130951805E-2</v>
      </c>
      <c r="AD62" s="555">
        <v>208.67395780137156</v>
      </c>
      <c r="AE62" s="515">
        <v>425.04</v>
      </c>
      <c r="AF62" s="58">
        <v>4.6867187907318961E-3</v>
      </c>
      <c r="AG62" s="555">
        <v>9617.3328865493659</v>
      </c>
    </row>
    <row r="63" spans="2:33" x14ac:dyDescent="0.25">
      <c r="B63" s="574" t="s">
        <v>330</v>
      </c>
      <c r="C63" s="200">
        <f t="shared" si="10"/>
        <v>316.73733333333342</v>
      </c>
      <c r="D63" s="201">
        <f>'Frame Capacities'!$BW$14</f>
        <v>1.9669945554854549E-2</v>
      </c>
      <c r="E63" s="347">
        <f>'Infill Capacities'!$CU$14+'Frame Capacities'!$BQ$14</f>
        <v>576.46040332322707</v>
      </c>
      <c r="F63" s="422" t="s">
        <v>331</v>
      </c>
      <c r="G63" s="591">
        <f t="shared" si="11"/>
        <v>325.7788688918821</v>
      </c>
      <c r="H63" s="58">
        <f>'Infill Capacities'!$CY$15</f>
        <v>1.1332272957494935E-2</v>
      </c>
      <c r="I63" s="594">
        <f>'Infill Capacities'!$CT$15+'Frame Capacities'!$BR$15</f>
        <v>-20258.691365355651</v>
      </c>
      <c r="J63" s="570" t="s">
        <v>330</v>
      </c>
      <c r="K63" s="200">
        <f t="shared" si="12"/>
        <v>472.6014545454546</v>
      </c>
      <c r="L63" s="201">
        <f>'Frame Capacities'!$BW$16</f>
        <v>1.2710274253515157E-2</v>
      </c>
      <c r="M63" s="348">
        <f>'Infill Capacities'!$CU$16+'Frame Capacities'!$BQ$16</f>
        <v>1325.9965338783577</v>
      </c>
      <c r="AB63" s="561">
        <v>152.83333333333334</v>
      </c>
      <c r="AC63" s="58">
        <v>5.114845039630949E-2</v>
      </c>
      <c r="AD63" s="555">
        <v>-615.72252711493275</v>
      </c>
      <c r="AE63" s="515">
        <v>42.504000000000005</v>
      </c>
      <c r="AF63" s="58">
        <v>1.1126199605538088E-2</v>
      </c>
      <c r="AG63" s="555">
        <v>-19801.596381312873</v>
      </c>
    </row>
    <row r="64" spans="2:33" x14ac:dyDescent="0.25">
      <c r="B64" s="574" t="s">
        <v>332</v>
      </c>
      <c r="C64" s="200">
        <f t="shared" si="10"/>
        <v>261.93733333333347</v>
      </c>
      <c r="D64" s="201">
        <f>'Frame Capacities'!$BX$14</f>
        <v>3.9852411800870048E-2</v>
      </c>
      <c r="E64" s="347">
        <f>'Infill Capacities'!$CU$14+'Frame Capacities'!$BR$14</f>
        <v>-905.07604194670387</v>
      </c>
      <c r="F64" s="570" t="s">
        <v>332</v>
      </c>
      <c r="G64" s="200">
        <f t="shared" si="11"/>
        <v>298.60399999999993</v>
      </c>
      <c r="H64" s="201">
        <f>'Frame Capacities'!$BX$15</f>
        <v>1.9910019057819806E-2</v>
      </c>
      <c r="I64" s="347">
        <f>'Infill Capacities'!$CU$15+'Frame Capacities'!$BR$15</f>
        <v>-1056.0221210423001</v>
      </c>
      <c r="J64" s="570" t="s">
        <v>332</v>
      </c>
      <c r="K64" s="200">
        <f t="shared" si="12"/>
        <v>388.16509090909102</v>
      </c>
      <c r="L64" s="201">
        <f>'Frame Capacities'!$BX$16</f>
        <v>1.9074928001732095E-2</v>
      </c>
      <c r="M64" s="348">
        <f>'Infill Capacities'!$CU$16+'Frame Capacities'!$BR$16</f>
        <v>-4824.1638030987497</v>
      </c>
      <c r="AB64" s="561">
        <v>19</v>
      </c>
      <c r="AC64" s="58">
        <v>0.12360172138534359</v>
      </c>
      <c r="AD64" s="555">
        <v>-615.72252711493275</v>
      </c>
      <c r="AE64" s="515">
        <v>42.504000000000005</v>
      </c>
      <c r="AF64" s="58">
        <v>0.08</v>
      </c>
      <c r="AG64" s="555">
        <v>0</v>
      </c>
    </row>
    <row r="65" spans="2:33" x14ac:dyDescent="0.25">
      <c r="B65" s="575" t="s">
        <v>333</v>
      </c>
      <c r="C65" s="591">
        <f t="shared" si="10"/>
        <v>152.92747267040926</v>
      </c>
      <c r="D65" s="58">
        <f>'Infill Capacities'!$CZ$14</f>
        <v>0.08</v>
      </c>
      <c r="E65" s="594">
        <f>'Infill Capacities'!$CU$14+'Frame Capacities'!$BS$14</f>
        <v>-905.07604194670387</v>
      </c>
      <c r="F65" s="570" t="s">
        <v>471</v>
      </c>
      <c r="G65" s="200">
        <f t="shared" si="11"/>
        <v>153.83733333333331</v>
      </c>
      <c r="H65" s="201">
        <f>'Frame Capacities'!$BY$15</f>
        <v>6.5605610650093474E-2</v>
      </c>
      <c r="I65" s="347">
        <f>'Infill Capacities'!$CU$15+'Frame Capacities'!$BS$15</f>
        <v>-1056.0221210423001</v>
      </c>
      <c r="J65" s="570" t="s">
        <v>471</v>
      </c>
      <c r="K65" s="200">
        <f t="shared" si="12"/>
        <v>84.037818181818182</v>
      </c>
      <c r="L65" s="201">
        <f>'Frame Capacities'!$BY$16</f>
        <v>4.199946789114313E-2</v>
      </c>
      <c r="M65" s="348">
        <f>'Infill Capacities'!$CU$16+'Frame Capacities'!$BS$16</f>
        <v>-4824.1638030987497</v>
      </c>
      <c r="AB65" s="562">
        <v>19</v>
      </c>
      <c r="AC65" s="75">
        <v>0.2</v>
      </c>
      <c r="AD65" s="556">
        <v>0</v>
      </c>
      <c r="AE65" s="504"/>
      <c r="AF65" s="504"/>
      <c r="AG65" s="505"/>
    </row>
    <row r="66" spans="2:33" x14ac:dyDescent="0.25">
      <c r="B66" s="574" t="s">
        <v>471</v>
      </c>
      <c r="C66" s="200">
        <f t="shared" si="10"/>
        <v>70.037333333333493</v>
      </c>
      <c r="D66" s="201">
        <f>'Frame Capacities'!$BY$14</f>
        <v>0.1105278729798915</v>
      </c>
      <c r="E66" s="347">
        <f>'Infill Capacities'!$CU$14+'Frame Capacities'!$BS$14</f>
        <v>-905.07604194670387</v>
      </c>
      <c r="F66" s="571" t="s">
        <v>333</v>
      </c>
      <c r="G66" s="591">
        <f t="shared" si="11"/>
        <v>153.83733333333331</v>
      </c>
      <c r="H66" s="58">
        <f>'Infill Capacities'!$CZ$15</f>
        <v>0.08</v>
      </c>
      <c r="I66" s="594">
        <f>'Infill Capacities'!$CU$15+'Frame Capacities'!$BT$15</f>
        <v>0</v>
      </c>
      <c r="J66" s="571" t="s">
        <v>333</v>
      </c>
      <c r="K66" s="591">
        <f t="shared" si="12"/>
        <v>84.037818181818182</v>
      </c>
      <c r="L66" s="58">
        <f>'Infill Capacities'!$CZ$16</f>
        <v>0.08</v>
      </c>
      <c r="M66" s="590">
        <f>'Infill Capacities'!$CU$16+'Frame Capacities'!$BT$16</f>
        <v>0</v>
      </c>
      <c r="AB66" s="847" t="s">
        <v>475</v>
      </c>
      <c r="AC66" s="845"/>
      <c r="AD66" s="846"/>
      <c r="AE66" s="845" t="s">
        <v>476</v>
      </c>
      <c r="AF66" s="845"/>
      <c r="AG66" s="846"/>
    </row>
    <row r="67" spans="2:33" ht="15.75" thickBot="1" x14ac:dyDescent="0.3">
      <c r="B67" s="577" t="s">
        <v>472</v>
      </c>
      <c r="C67" s="349">
        <f t="shared" si="10"/>
        <v>70.037333333333493</v>
      </c>
      <c r="D67" s="350">
        <f>'Frame Capacities'!$BZ$14</f>
        <v>0.2</v>
      </c>
      <c r="E67" s="351">
        <f>'Infill Capacities'!$CU$14+'Frame Capacities'!$BT$14</f>
        <v>0</v>
      </c>
      <c r="F67" s="578" t="s">
        <v>472</v>
      </c>
      <c r="G67" s="349">
        <f t="shared" si="11"/>
        <v>153.83733333333331</v>
      </c>
      <c r="H67" s="350">
        <f>'Frame Capacities'!$BZ$15</f>
        <v>0.2</v>
      </c>
      <c r="I67" s="351">
        <f>'Infill Capacities'!$CU$15+'Frame Capacities'!$BT$15</f>
        <v>0</v>
      </c>
      <c r="J67" s="578" t="s">
        <v>472</v>
      </c>
      <c r="K67" s="349">
        <f t="shared" si="12"/>
        <v>84.037818181818182</v>
      </c>
      <c r="L67" s="350">
        <f>'Frame Capacities'!$BZ$16</f>
        <v>0.2</v>
      </c>
      <c r="M67" s="568">
        <f>'Infill Capacities'!$CU$16+'Frame Capacities'!$BT$16</f>
        <v>0</v>
      </c>
      <c r="AB67" s="507" t="s">
        <v>483</v>
      </c>
      <c r="AC67" s="497" t="s">
        <v>484</v>
      </c>
      <c r="AD67" s="506" t="s">
        <v>485</v>
      </c>
      <c r="AE67" s="497" t="s">
        <v>486</v>
      </c>
      <c r="AF67" s="497" t="s">
        <v>487</v>
      </c>
      <c r="AG67" s="506" t="s">
        <v>488</v>
      </c>
    </row>
    <row r="68" spans="2:33" x14ac:dyDescent="0.25">
      <c r="AB68" s="561">
        <v>0</v>
      </c>
      <c r="AC68" s="58">
        <v>0</v>
      </c>
      <c r="AD68" s="503" t="s">
        <v>66</v>
      </c>
      <c r="AE68" s="515">
        <v>0</v>
      </c>
      <c r="AF68" s="58">
        <v>0</v>
      </c>
      <c r="AG68" s="503" t="s">
        <v>66</v>
      </c>
    </row>
    <row r="69" spans="2:33" x14ac:dyDescent="0.25">
      <c r="AB69" s="561">
        <v>254.66666666666663</v>
      </c>
      <c r="AC69" s="58">
        <v>8.3556867009551838E-3</v>
      </c>
      <c r="AD69" s="555">
        <v>10159.415010041577</v>
      </c>
      <c r="AE69" s="515">
        <v>340.03200000000004</v>
      </c>
      <c r="AF69" s="58">
        <v>1.7909714066512246E-3</v>
      </c>
      <c r="AG69" s="555">
        <v>63286.325833605413</v>
      </c>
    </row>
    <row r="70" spans="2:33" x14ac:dyDescent="0.25">
      <c r="AB70" s="561">
        <v>274.23333333333329</v>
      </c>
      <c r="AC70" s="58">
        <v>1.9669945554854549E-2</v>
      </c>
      <c r="AD70" s="555">
        <v>576.46040332322707</v>
      </c>
      <c r="AE70" s="515">
        <v>425.04</v>
      </c>
      <c r="AF70" s="58">
        <v>4.7620997498502553E-3</v>
      </c>
      <c r="AG70" s="555">
        <v>9537.1174607322646</v>
      </c>
    </row>
    <row r="71" spans="2:33" x14ac:dyDescent="0.25">
      <c r="AB71" s="561">
        <v>219.43333333333331</v>
      </c>
      <c r="AC71" s="58">
        <v>3.9852411800870048E-2</v>
      </c>
      <c r="AD71" s="555">
        <v>-905.07604194670387</v>
      </c>
      <c r="AE71" s="515">
        <v>42.504000000000005</v>
      </c>
      <c r="AF71" s="58">
        <v>1.1338568156717375E-2</v>
      </c>
      <c r="AG71" s="555">
        <v>-19389.129865940282</v>
      </c>
    </row>
    <row r="72" spans="2:33" x14ac:dyDescent="0.25">
      <c r="AB72" s="561">
        <v>27.533333333333331</v>
      </c>
      <c r="AC72" s="58">
        <v>0.1105278729798915</v>
      </c>
      <c r="AD72" s="555">
        <v>-905.07604194670387</v>
      </c>
      <c r="AE72" s="515">
        <v>42.504000000000005</v>
      </c>
      <c r="AF72" s="58">
        <v>0.08</v>
      </c>
      <c r="AG72" s="503">
        <v>0</v>
      </c>
    </row>
    <row r="73" spans="2:33" x14ac:dyDescent="0.25">
      <c r="AB73" s="562">
        <v>27.533333333333331</v>
      </c>
      <c r="AC73" s="75">
        <v>0.2</v>
      </c>
      <c r="AD73" s="556">
        <v>0</v>
      </c>
      <c r="AE73" s="504"/>
      <c r="AF73" s="504"/>
      <c r="AG73" s="505"/>
    </row>
    <row r="74" spans="2:33" x14ac:dyDescent="0.25">
      <c r="AB74" s="847" t="s">
        <v>473</v>
      </c>
      <c r="AC74" s="845"/>
      <c r="AD74" s="846"/>
      <c r="AE74" s="845" t="s">
        <v>474</v>
      </c>
      <c r="AF74" s="845"/>
      <c r="AG74" s="846"/>
    </row>
    <row r="75" spans="2:33" x14ac:dyDescent="0.25">
      <c r="AB75" s="507" t="s">
        <v>483</v>
      </c>
      <c r="AC75" s="497" t="s">
        <v>484</v>
      </c>
      <c r="AD75" s="506" t="s">
        <v>485</v>
      </c>
      <c r="AE75" s="497" t="s">
        <v>486</v>
      </c>
      <c r="AF75" s="497" t="s">
        <v>487</v>
      </c>
      <c r="AG75" s="506" t="s">
        <v>488</v>
      </c>
    </row>
    <row r="76" spans="2:33" x14ac:dyDescent="0.25">
      <c r="AB76" s="561">
        <v>0</v>
      </c>
      <c r="AC76" s="58">
        <v>0</v>
      </c>
      <c r="AD76" s="503" t="s">
        <v>66</v>
      </c>
      <c r="AE76" s="515">
        <v>0</v>
      </c>
      <c r="AF76" s="58">
        <v>0</v>
      </c>
      <c r="AG76" s="503" t="s">
        <v>66</v>
      </c>
    </row>
    <row r="77" spans="2:33" x14ac:dyDescent="0.25">
      <c r="AB77" s="561">
        <v>269.93333333333334</v>
      </c>
      <c r="AC77" s="58">
        <v>6.4157970868129726E-3</v>
      </c>
      <c r="AD77" s="555">
        <v>14024.411395852603</v>
      </c>
      <c r="AE77" s="515">
        <v>340.03200000000004</v>
      </c>
      <c r="AF77" s="58">
        <v>1.7349058472302754E-3</v>
      </c>
      <c r="AG77" s="555">
        <v>65331.499217061413</v>
      </c>
    </row>
    <row r="78" spans="2:33" x14ac:dyDescent="0.25">
      <c r="AB78" s="561">
        <v>290.16666666666669</v>
      </c>
      <c r="AC78" s="58">
        <v>9.1568773108007435E-3</v>
      </c>
      <c r="AD78" s="555">
        <v>2460.5060389777705</v>
      </c>
      <c r="AE78" s="515">
        <v>425.04</v>
      </c>
      <c r="AF78" s="58">
        <v>4.6919461165917508E-3</v>
      </c>
      <c r="AG78" s="555">
        <v>9582.5546556113331</v>
      </c>
    </row>
    <row r="79" spans="2:33" x14ac:dyDescent="0.25">
      <c r="AB79" s="561">
        <v>256.09999999999997</v>
      </c>
      <c r="AC79" s="58">
        <v>1.9910019057819806E-2</v>
      </c>
      <c r="AD79" s="555">
        <v>-1056.0221210423001</v>
      </c>
      <c r="AE79" s="515">
        <v>42.504000000000005</v>
      </c>
      <c r="AF79" s="58">
        <v>1.1332272957494935E-2</v>
      </c>
      <c r="AG79" s="555">
        <v>-19202.669244313351</v>
      </c>
    </row>
    <row r="80" spans="2:33" x14ac:dyDescent="0.25">
      <c r="AB80" s="561">
        <v>111.33333333333336</v>
      </c>
      <c r="AC80" s="58">
        <v>6.5605610650093474E-2</v>
      </c>
      <c r="AD80" s="555">
        <v>-1056.0221210423001</v>
      </c>
      <c r="AE80" s="515">
        <v>42.504000000000005</v>
      </c>
      <c r="AF80" s="58">
        <v>0.08</v>
      </c>
      <c r="AG80" s="555">
        <v>0</v>
      </c>
    </row>
    <row r="81" spans="28:33" x14ac:dyDescent="0.25">
      <c r="AB81" s="562">
        <v>111.33333333333336</v>
      </c>
      <c r="AC81" s="75">
        <v>0.2</v>
      </c>
      <c r="AD81" s="556">
        <v>0</v>
      </c>
      <c r="AE81" s="504"/>
      <c r="AF81" s="504"/>
      <c r="AG81" s="505"/>
    </row>
    <row r="82" spans="28:33" x14ac:dyDescent="0.25">
      <c r="AB82" s="847" t="s">
        <v>468</v>
      </c>
      <c r="AC82" s="845"/>
      <c r="AD82" s="846"/>
      <c r="AE82" s="845" t="s">
        <v>469</v>
      </c>
      <c r="AF82" s="845"/>
      <c r="AG82" s="846"/>
    </row>
    <row r="83" spans="28:33" x14ac:dyDescent="0.25">
      <c r="AB83" s="507" t="s">
        <v>483</v>
      </c>
      <c r="AC83" s="497" t="s">
        <v>484</v>
      </c>
      <c r="AD83" s="506" t="s">
        <v>485</v>
      </c>
      <c r="AE83" s="497" t="s">
        <v>486</v>
      </c>
      <c r="AF83" s="497" t="s">
        <v>487</v>
      </c>
      <c r="AG83" s="506" t="s">
        <v>488</v>
      </c>
    </row>
    <row r="84" spans="28:33" x14ac:dyDescent="0.25">
      <c r="AB84" s="561">
        <v>0</v>
      </c>
      <c r="AC84" s="58">
        <v>0</v>
      </c>
      <c r="AD84" s="503" t="s">
        <v>66</v>
      </c>
      <c r="AE84" s="515">
        <v>0</v>
      </c>
      <c r="AF84" s="58">
        <v>0</v>
      </c>
      <c r="AG84" s="503" t="s">
        <v>66</v>
      </c>
    </row>
    <row r="85" spans="28:33" x14ac:dyDescent="0.25">
      <c r="AB85" s="561">
        <v>403.27272727272725</v>
      </c>
      <c r="AC85" s="58">
        <v>4.8471720397440425E-3</v>
      </c>
      <c r="AD85" s="555">
        <v>30253.646228516616</v>
      </c>
      <c r="AE85" s="515">
        <v>325.24800000000005</v>
      </c>
      <c r="AF85" s="58">
        <v>1.7665298310518072E-3</v>
      </c>
      <c r="AG85" s="555">
        <v>66951.600771768368</v>
      </c>
    </row>
    <row r="86" spans="28:33" x14ac:dyDescent="0.25">
      <c r="AB86" s="561">
        <v>431.94545454545454</v>
      </c>
      <c r="AC86" s="58">
        <v>1.2710274253515157E-2</v>
      </c>
      <c r="AD86" s="555">
        <v>1325.9965338783577</v>
      </c>
      <c r="AE86" s="515">
        <v>406.56000000000012</v>
      </c>
      <c r="AF86" s="58">
        <v>4.838847442015526E-3</v>
      </c>
      <c r="AG86" s="555">
        <v>9624.0049838874547</v>
      </c>
    </row>
    <row r="87" spans="28:33" x14ac:dyDescent="0.25">
      <c r="AB87" s="561">
        <v>347.50909090909096</v>
      </c>
      <c r="AC87" s="58">
        <v>1.9074928001732095E-2</v>
      </c>
      <c r="AD87" s="555">
        <v>-4824.1638030987497</v>
      </c>
      <c r="AE87" s="515">
        <v>40.656000000000006</v>
      </c>
      <c r="AF87" s="58">
        <v>1.1524488904794036E-2</v>
      </c>
      <c r="AG87" s="555">
        <v>-19901.755237814206</v>
      </c>
    </row>
    <row r="88" spans="28:33" x14ac:dyDescent="0.25">
      <c r="AB88" s="561">
        <v>43.381818181818176</v>
      </c>
      <c r="AC88" s="58">
        <v>4.199946789114313E-2</v>
      </c>
      <c r="AD88" s="555">
        <v>-4824.1638030987497</v>
      </c>
      <c r="AE88" s="515">
        <v>40.656000000000006</v>
      </c>
      <c r="AF88" s="58">
        <v>0.08</v>
      </c>
      <c r="AG88" s="555">
        <v>0</v>
      </c>
    </row>
    <row r="89" spans="28:33" x14ac:dyDescent="0.25">
      <c r="AB89" s="562">
        <v>43.381818181818176</v>
      </c>
      <c r="AC89" s="75">
        <v>0.2</v>
      </c>
      <c r="AD89" s="505">
        <v>0</v>
      </c>
      <c r="AE89" s="504"/>
      <c r="AF89" s="504"/>
      <c r="AG89" s="505"/>
    </row>
  </sheetData>
  <mergeCells count="47">
    <mergeCell ref="B44:E44"/>
    <mergeCell ref="F44:I44"/>
    <mergeCell ref="J44:M44"/>
    <mergeCell ref="B56:E56"/>
    <mergeCell ref="F56:I56"/>
    <mergeCell ref="J56:M56"/>
    <mergeCell ref="B43:M43"/>
    <mergeCell ref="B2:S3"/>
    <mergeCell ref="B15:S16"/>
    <mergeCell ref="D23:F23"/>
    <mergeCell ref="C17:N17"/>
    <mergeCell ref="P17:R24"/>
    <mergeCell ref="D24:F24"/>
    <mergeCell ref="D18:F18"/>
    <mergeCell ref="D22:F22"/>
    <mergeCell ref="D19:F19"/>
    <mergeCell ref="D20:F20"/>
    <mergeCell ref="D21:F21"/>
    <mergeCell ref="K18:M24"/>
    <mergeCell ref="C30:N30"/>
    <mergeCell ref="P30:R37"/>
    <mergeCell ref="D35:F35"/>
    <mergeCell ref="K31:M37"/>
    <mergeCell ref="U4:V4"/>
    <mergeCell ref="U17:V17"/>
    <mergeCell ref="M4:R4"/>
    <mergeCell ref="B28:S29"/>
    <mergeCell ref="C4:J4"/>
    <mergeCell ref="D36:F36"/>
    <mergeCell ref="D37:F37"/>
    <mergeCell ref="D31:F31"/>
    <mergeCell ref="D32:F32"/>
    <mergeCell ref="D33:F33"/>
    <mergeCell ref="D34:F34"/>
    <mergeCell ref="AB42:AD42"/>
    <mergeCell ref="AE42:AG42"/>
    <mergeCell ref="AB50:AD50"/>
    <mergeCell ref="AE50:AG50"/>
    <mergeCell ref="U30:V30"/>
    <mergeCell ref="AE58:AG58"/>
    <mergeCell ref="AE66:AG66"/>
    <mergeCell ref="AE74:AG74"/>
    <mergeCell ref="AE82:AG82"/>
    <mergeCell ref="AB58:AD58"/>
    <mergeCell ref="AB66:AD66"/>
    <mergeCell ref="AB74:AD74"/>
    <mergeCell ref="AB82:AD82"/>
  </mergeCells>
  <phoneticPr fontId="36" type="noConversion"/>
  <conditionalFormatting sqref="N32:N37 N19:N24"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sheetPr codeName="Sheet5"/>
  <dimension ref="A1:AH142"/>
  <sheetViews>
    <sheetView tabSelected="1" topLeftCell="A31" zoomScale="80" zoomScaleNormal="80" workbookViewId="0">
      <selection activeCell="C48" sqref="C48"/>
    </sheetView>
  </sheetViews>
  <sheetFormatPr defaultColWidth="10.85546875" defaultRowHeight="15" x14ac:dyDescent="0.25"/>
  <cols>
    <col min="1" max="1" width="8.140625" style="1" customWidth="1"/>
    <col min="2" max="2" width="10.85546875" style="1" customWidth="1"/>
    <col min="3" max="3" width="11.7109375" style="1" bestFit="1" customWidth="1"/>
    <col min="4" max="4" width="12.85546875" style="1" bestFit="1" customWidth="1"/>
    <col min="5" max="5" width="10.7109375" style="1" customWidth="1"/>
    <col min="6" max="6" width="13.5703125" style="1" customWidth="1"/>
    <col min="7" max="7" width="13.7109375" style="1" bestFit="1" customWidth="1"/>
    <col min="8" max="8" width="10.85546875" style="1" customWidth="1"/>
    <col min="9" max="9" width="12.85546875" style="1" bestFit="1" customWidth="1"/>
    <col min="10" max="10" width="10.85546875" style="1" customWidth="1"/>
    <col min="11" max="11" width="11.7109375" style="1" bestFit="1" customWidth="1"/>
    <col min="12" max="12" width="13.85546875" style="1" bestFit="1" customWidth="1"/>
    <col min="13" max="13" width="11.42578125" style="1" bestFit="1" customWidth="1"/>
    <col min="14" max="14" width="12.140625" style="1" bestFit="1" customWidth="1"/>
    <col min="15" max="28" width="10.85546875" style="1" customWidth="1"/>
    <col min="29" max="29" width="11.7109375" style="1" bestFit="1" customWidth="1"/>
    <col min="30" max="30" width="13.85546875" style="1" bestFit="1" customWidth="1"/>
    <col min="31" max="31" width="11.42578125" style="1" bestFit="1" customWidth="1"/>
    <col min="32" max="34" width="10.85546875" style="1" customWidth="1"/>
    <col min="35" max="16384" width="10.85546875" style="1"/>
  </cols>
  <sheetData>
    <row r="1" spans="1:34" ht="15.75" thickBot="1" x14ac:dyDescent="0.3">
      <c r="A1" s="910" t="s">
        <v>83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2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4" ht="15.75" thickBot="1" x14ac:dyDescent="0.3">
      <c r="A2" s="913"/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5"/>
      <c r="O2" s="193"/>
      <c r="P2" s="878" t="s">
        <v>246</v>
      </c>
      <c r="Q2" s="879"/>
      <c r="R2" s="203"/>
      <c r="S2" s="920" t="s">
        <v>246</v>
      </c>
      <c r="T2" s="921"/>
      <c r="U2" s="921"/>
      <c r="V2" s="921"/>
      <c r="W2" s="921"/>
      <c r="X2" s="921"/>
      <c r="Y2" s="921"/>
      <c r="Z2" s="921"/>
      <c r="AA2" s="921"/>
      <c r="AB2" s="921"/>
      <c r="AC2" s="921"/>
      <c r="AD2" s="921"/>
      <c r="AE2" s="921"/>
      <c r="AF2" s="922"/>
      <c r="AG2" s="193"/>
      <c r="AH2" s="193"/>
    </row>
    <row r="3" spans="1:34" x14ac:dyDescent="0.25">
      <c r="A3" s="631" t="s">
        <v>0</v>
      </c>
      <c r="B3" s="626" t="s">
        <v>72</v>
      </c>
      <c r="C3" s="626" t="s">
        <v>73</v>
      </c>
      <c r="D3" s="624" t="s">
        <v>74</v>
      </c>
      <c r="E3" s="626" t="s">
        <v>77</v>
      </c>
      <c r="F3" s="626" t="s">
        <v>78</v>
      </c>
      <c r="G3" s="624" t="s">
        <v>185</v>
      </c>
      <c r="H3" s="624" t="s">
        <v>186</v>
      </c>
      <c r="I3" s="624" t="s">
        <v>188</v>
      </c>
      <c r="J3" s="624" t="s">
        <v>187</v>
      </c>
      <c r="K3" s="624" t="s">
        <v>189</v>
      </c>
      <c r="L3" s="636" t="s">
        <v>190</v>
      </c>
      <c r="M3" s="909" t="s">
        <v>352</v>
      </c>
      <c r="N3" s="916" t="s">
        <v>396</v>
      </c>
      <c r="O3" s="193"/>
      <c r="P3" s="629" t="s">
        <v>82</v>
      </c>
      <c r="Q3" s="625" t="s">
        <v>81</v>
      </c>
      <c r="R3" s="193"/>
      <c r="S3" s="625" t="s">
        <v>0</v>
      </c>
      <c r="T3" s="625" t="s">
        <v>72</v>
      </c>
      <c r="U3" s="625" t="s">
        <v>102</v>
      </c>
      <c r="V3" s="629" t="s">
        <v>74</v>
      </c>
      <c r="W3" s="625" t="s">
        <v>77</v>
      </c>
      <c r="X3" s="625" t="s">
        <v>78</v>
      </c>
      <c r="Y3" s="629" t="s">
        <v>75</v>
      </c>
      <c r="Z3" s="629" t="s">
        <v>76</v>
      </c>
      <c r="AA3" s="629" t="s">
        <v>188</v>
      </c>
      <c r="AB3" s="629" t="s">
        <v>187</v>
      </c>
      <c r="AC3" s="629" t="s">
        <v>189</v>
      </c>
      <c r="AD3" s="629" t="s">
        <v>190</v>
      </c>
      <c r="AE3" s="886" t="s">
        <v>352</v>
      </c>
      <c r="AF3" s="886" t="s">
        <v>396</v>
      </c>
      <c r="AG3" s="906" t="s">
        <v>242</v>
      </c>
      <c r="AH3" s="193"/>
    </row>
    <row r="4" spans="1:34" x14ac:dyDescent="0.25">
      <c r="A4" s="631"/>
      <c r="B4" s="626"/>
      <c r="C4" s="626"/>
      <c r="D4" s="624"/>
      <c r="E4" s="626"/>
      <c r="F4" s="626"/>
      <c r="G4" s="624"/>
      <c r="H4" s="624"/>
      <c r="I4" s="624"/>
      <c r="J4" s="624"/>
      <c r="K4" s="624"/>
      <c r="L4" s="636"/>
      <c r="M4" s="909"/>
      <c r="N4" s="916"/>
      <c r="O4" s="193"/>
      <c r="P4" s="624"/>
      <c r="Q4" s="626"/>
      <c r="R4" s="193"/>
      <c r="S4" s="626"/>
      <c r="T4" s="626"/>
      <c r="U4" s="626"/>
      <c r="V4" s="624"/>
      <c r="W4" s="626"/>
      <c r="X4" s="626"/>
      <c r="Y4" s="624"/>
      <c r="Z4" s="624"/>
      <c r="AA4" s="624"/>
      <c r="AB4" s="624"/>
      <c r="AC4" s="624"/>
      <c r="AD4" s="624"/>
      <c r="AE4" s="909"/>
      <c r="AF4" s="909"/>
      <c r="AG4" s="906"/>
      <c r="AH4" s="193"/>
    </row>
    <row r="5" spans="1:34" x14ac:dyDescent="0.25">
      <c r="A5" s="360">
        <v>6</v>
      </c>
      <c r="B5" s="17">
        <f>B6+hstr6</f>
        <v>17.75</v>
      </c>
      <c r="C5" s="21">
        <f t="shared" ref="C5:C10" si="0">(D5-D6)/(B5-B6)</f>
        <v>4.6222759953425466E-4</v>
      </c>
      <c r="D5" s="204">
        <f>_xlfn.IFS(($C$24=1),(theta_c*B5),($C$24=2),(theta_c*(B5-B6)*((4*$B$5-B5)/(4*$B$5-$B$10))),($C$24=3),(C35+C42))</f>
        <v>6.5160747101637136E-3</v>
      </c>
      <c r="E5" s="17">
        <f>mstr6</f>
        <v>63.074599999999997</v>
      </c>
      <c r="F5" s="21">
        <f t="shared" ref="F5:F10" si="1">E5*D5</f>
        <v>0.41099880591369214</v>
      </c>
      <c r="G5" s="17">
        <f>((E5*D5)/(F12)*$J$15)</f>
        <v>27.438603797690515</v>
      </c>
      <c r="H5" s="205">
        <f>G5</f>
        <v>27.438603797690515</v>
      </c>
      <c r="I5" s="206">
        <f>_xlfn.IFS((C5&lt;='Frame Capacities'!$BV$11),(C5*hstr6*'Frame Capacities'!$BP$11),(AND((C5&gt;'Frame Capacities'!$BV$11),(C5&lt;='Frame Capacities'!$BW$11))),((C5-'Frame Capacities'!$BV$11)*hstr6*('Frame Capacities'!$BQ$11)+'Frame Capacities'!$BJ$11),(AND((C5&gt;'Frame Capacities'!$BW$11),(C5&lt;='Frame Capacities'!$BX$11))),((C5-'Frame Capacities'!$BW$11)*hstr6*('Frame Capacities'!$BR$11)+'Frame Capacities'!$BK$11),(AND((C5&gt;'Frame Capacities'!$BX$11),(C5&lt;='Frame Capacities'!$BY$11))),((C5-'Frame Capacities'!$BX$11)*hstr6*('Frame Capacities'!$BS$11)+'Frame Capacities'!$BL$11))</f>
        <v>7.5476073780692987</v>
      </c>
      <c r="J5" s="207">
        <f>_xlfn.IFS((C5&lt;='Infill Capacities'!$CW$11),(C5*'Infill Capacities'!$CR$11*hstr6),(AND((C5&gt;'Infill Capacities'!$CW$11),(C5&lt;='Infill Capacities'!$CX$11))),((C5-'Infill Capacities'!$CW$11)*hstr6*('Infill Capacities'!$CS$11)+'Infill Capacities'!$CM$11),(AND((C5&gt;'Infill Capacities'!$CX$11),(C5&lt;='Infill Capacities'!$CY$11))),((C5-'Infill Capacities'!$CX$11)*hstr6*('Infill Capacities'!$CT$11)+'Infill Capacities'!$CN$11),(AND((C5&gt;'Infill Capacities'!$CY$11),(C5&lt;='Infill Capacities'!$CZ$11))),((C5-'Infill Capacities'!$CY$11)*hstr6*('Infill Capacities'!$CU$11)+'Infill Capacities'!$CP$11))</f>
        <v>79.413549123818484</v>
      </c>
      <c r="K5" s="21">
        <f>I5/$C$16</f>
        <v>5.5606144730373029E-2</v>
      </c>
      <c r="L5" s="208">
        <f>J5/$D$16</f>
        <v>0.23139146015098622</v>
      </c>
      <c r="M5" s="209">
        <f>I5+J5</f>
        <v>86.961156501887785</v>
      </c>
      <c r="N5" s="210">
        <f>H5-M5</f>
        <v>-59.522552704197267</v>
      </c>
      <c r="O5" s="193"/>
      <c r="P5" s="229">
        <f>_xlfn.IFS(('System Capacities'!$N$19+'System Capacities'!$N$32=2),(ABS(H5/$G$16)),('System Capacities'!$N$19+'System Capacities'!$N$32=3),((ABS(H5-'System Capacities'!$C$47)/ABS($G$16))+('System Capacities'!$D$47*hstr6)),('System Capacities'!$N$19+'System Capacities'!$N$32=4),((ABS(H5-'System Capacities'!$C$48)/ABS($G$16))+('System Capacities'!$D$48*hstr6)),('System Capacities'!$N$19+'System Capacities'!$N$32=5),((ABS((H5-N5)-'System Capacities'!$C$49)/ABS($G$16))+('System Capacities'!$D$49*hstr6)),('System Capacities'!$N$19+'System Capacities'!$N$32=6),((ABS((H5-N5)-'System Capacities'!$C$50)/ABS($G$16))+('System Capacities'!$D$50*hstr6)),('System Capacities'!$N$19+'System Capacities'!$N$32=7),((ABS((H5-N5)-'System Capacities'!$C$51)/ABS($G$16))+('System Capacities'!$D$51*hstr6)),('System Capacities'!$N$19+'System Capacities'!$N$32=8),((ABS((H5-N5)-'System Capacities'!$C$52)/ABS($G$16))+('System Capacities'!$D$52*hstr6)))</f>
        <v>4.3753603832428258E-4</v>
      </c>
      <c r="Q5" s="211">
        <f>Q6+P5</f>
        <v>5.6307897205782895E-3</v>
      </c>
      <c r="R5" s="193"/>
      <c r="S5" s="587">
        <v>6</v>
      </c>
      <c r="T5" s="17">
        <f>T6+hstr6</f>
        <v>17.75</v>
      </c>
      <c r="U5" s="21">
        <f t="shared" ref="U5:U10" si="2">P5/(T5-T6)</f>
        <v>1.4584534610809419E-4</v>
      </c>
      <c r="V5" s="204">
        <f t="shared" ref="V5:V11" si="3">Q5</f>
        <v>5.6307897205782895E-3</v>
      </c>
      <c r="W5" s="17">
        <f>mstr6</f>
        <v>63.074599999999997</v>
      </c>
      <c r="X5" s="21">
        <f>W5*V5</f>
        <v>0.35515980930958735</v>
      </c>
      <c r="Y5" s="17">
        <f>((W5*V5)/(X12)*$J$15)</f>
        <v>24.505238952118546</v>
      </c>
      <c r="Z5" s="205">
        <f>Y5</f>
        <v>24.505238952118546</v>
      </c>
      <c r="AA5" s="206">
        <f>_xlfn.IFS((U5&lt;='Frame Capacities'!$BV$11),(U5*hstr6*'Frame Capacities'!$BP$11),(AND((U5&gt;'Frame Capacities'!$BV$11),(U5&lt;='Frame Capacities'!$BW$11))),((U5-'Frame Capacities'!$BV$11)*hstr6*('Frame Capacities'!$BQ$11)+'Frame Capacities'!$BJ$11),(AND((U5&gt;'Frame Capacities'!$BW$11),(U5&lt;='Frame Capacities'!$BX$11))),((U5-'Frame Capacities'!$BW$11)*hstr6*('Frame Capacities'!$BR$11)+'Frame Capacities'!$BK$11),(AND((U5&gt;'Frame Capacities'!$BX$11),(U5&lt;='Frame Capacities'!$BY$11))),((U5-'Frame Capacities'!$BX$11)*hstr6*('Frame Capacities'!$BS$11)+'Frame Capacities'!$BL$11))</f>
        <v>2.381474865308093</v>
      </c>
      <c r="AB5" s="207">
        <f>_xlfn.IFS((U5&lt;='Infill Capacities'!$CW$11),(U5*'Infill Capacities'!$CR$11*hstr6),(AND((U5&gt;'Infill Capacities'!$CW$11),(U5&lt;='Infill Capacities'!$CX$11))),((U5-'Infill Capacities'!$CW$11)*hstr6*('Infill Capacities'!$CS$11)+'Infill Capacities'!$CM$11),(AND((U5&gt;'Infill Capacities'!$CX$11),(U5&lt;='Infill Capacities'!$CY$11))),((U5-'Infill Capacities'!$CX$11)*hstr6*('Infill Capacities'!$CT$11)+'Infill Capacities'!$CN$11),(AND((U5&gt;'Infill Capacities'!$CY$11),(U5&lt;='Infill Capacities'!$CZ$11))),((U5-'Infill Capacities'!$CY$11)*hstr6*('Infill Capacities'!$CU$11)+'Infill Capacities'!$CP$11))</f>
        <v>25.057128932382419</v>
      </c>
      <c r="AC5" s="21">
        <f>AA5/$C$16</f>
        <v>1.754524704303605E-2</v>
      </c>
      <c r="AD5" s="208">
        <f>AB5/$D$16</f>
        <v>7.30102824370117E-2</v>
      </c>
      <c r="AE5" s="209">
        <f t="shared" ref="AE5:AE10" si="4">AA5+AB5</f>
        <v>27.438603797690511</v>
      </c>
      <c r="AF5" s="209">
        <f t="shared" ref="AF5:AF10" si="5">Z5-AE5</f>
        <v>-2.9333648455719654</v>
      </c>
      <c r="AG5" s="213">
        <f t="shared" ref="AG5:AG10" si="6">(Z5-(AE5))/Z5</f>
        <v>-0.1197035805814237</v>
      </c>
      <c r="AH5" s="193"/>
    </row>
    <row r="6" spans="1:34" x14ac:dyDescent="0.25">
      <c r="A6" s="360">
        <v>5</v>
      </c>
      <c r="B6" s="17">
        <f>B7+hstr5</f>
        <v>14.75</v>
      </c>
      <c r="C6" s="21">
        <f t="shared" si="0"/>
        <v>2.4744386038320589E-4</v>
      </c>
      <c r="D6" s="204">
        <f t="shared" ref="D6:D11" si="7">_xlfn.IFS(($C$24=1),(theta_c*B6),($C$24=2),(theta_c*(B6-B7)*((4*$B$5-B6)/(4*$B$5-$B$10))),($C$24=3),(C36))</f>
        <v>5.1293919115609496E-3</v>
      </c>
      <c r="E6" s="17">
        <f>mstr5</f>
        <v>67.278400000000005</v>
      </c>
      <c r="F6" s="21">
        <f t="shared" si="1"/>
        <v>0.34509728078276219</v>
      </c>
      <c r="G6" s="17">
        <f>((E6*D6)/(F12)*$J$15)</f>
        <v>23.038966106015916</v>
      </c>
      <c r="H6" s="205">
        <f>H5+G6</f>
        <v>50.477569903706431</v>
      </c>
      <c r="I6" s="206">
        <f>_xlfn.IFS((C6&lt;='Frame Capacities'!$BV$12),(C6*hstr5*'Frame Capacities'!$BP$12),(AND((C6&gt;'Frame Capacities'!$BV$12),(C6&lt;='Frame Capacities'!$BW$12))),((C6-'Frame Capacities'!$BV$12)*hstr5*('Frame Capacities'!$BQ$12)+'Frame Capacities'!$BJ$12),(AND((C6&gt;'Frame Capacities'!$BW$12),(C6&lt;='Frame Capacities'!$BX$12))),((C6-'Frame Capacities'!$BW$12)*hstr5*('Frame Capacities'!$BR$12)+'Frame Capacities'!$BK$12),(AND((C6&gt;'Frame Capacities'!$BX$12),(C6&lt;='Frame Capacities'!$BY$12))),((C6-'Frame Capacities'!$BX$12)*hstr5*('Frame Capacities'!$BS$12)+'Frame Capacities'!$BL$12))</f>
        <v>4.1663465697597397</v>
      </c>
      <c r="J6" s="207">
        <f>_xlfn.IFS((C6&lt;='Infill Capacities'!$CW$12),(C6*'Infill Capacities'!$CR$12*hstr5),(AND((C6&gt;'Infill Capacities'!$CW$12),(C6&lt;='Infill Capacities'!$CX$12))),((C6-'Infill Capacities'!$CW$12)*hstr5*('Infill Capacities'!$CS$12)+'Infill Capacities'!$CM$12),(AND((C6&gt;'Infill Capacities'!$CX$12),(C6&lt;='Infill Capacities'!$CY$12))),((C6-'Infill Capacities'!$CX$12)*hstr5*('Infill Capacities'!$CT$12)+'Infill Capacities'!$CN$12),(AND((C6&gt;'Infill Capacities'!$CY$12),(C6&lt;='Infill Capacities'!$CZ$12))),((C6-'Infill Capacities'!$CY$12)*hstr5*('Infill Capacities'!$CU$12)+'Infill Capacities'!$CP$12))</f>
        <v>44.135331668472389</v>
      </c>
      <c r="K6" s="21">
        <f>I6/$C$17</f>
        <v>2.57818475851469E-2</v>
      </c>
      <c r="L6" s="208">
        <f>J6/$D$17</f>
        <v>0.12859945124846264</v>
      </c>
      <c r="M6" s="209">
        <f t="shared" ref="M6:M10" si="8">I6+J6</f>
        <v>48.301678238232128</v>
      </c>
      <c r="N6" s="210">
        <f t="shared" ref="N6:N10" si="9">H6-M6</f>
        <v>2.1758916654743032</v>
      </c>
      <c r="O6" s="193"/>
      <c r="P6" s="229">
        <f>_xlfn.IFS(('System Capacities'!$N$20+'System Capacities'!$N$33=2),(ABS(H6/$G$17)),('System Capacities'!$N$20+'System Capacities'!$N$33=3),((ABS(H6-'System Capacities'!$G$47)/ABS($G$17))+('System Capacities'!$H$47*hstr5)),('System Capacities'!$N$20+'System Capacities'!$N$33=4),((ABS(H6-'System Capacities'!$G$48)/ABS($G$17))+('System Capacities'!$H$48*hstr5)),('System Capacities'!$N$20+'System Capacities'!$N$33=5),((ABS((H6-N6)-'System Capacities'!$G$49)/ABS($G$17))+('System Capacities'!$H$49*hstr5)),('System Capacities'!$N$20+'System Capacities'!$N$33=6),((ABS((H6-N6)-'System Capacities'!$G$50)/ABS($G$17))+('System Capacities'!$H$50*hstr5)),('System Capacities'!$N$20+'System Capacities'!$N$33=7),((ABS((H6-N6)-'System Capacities'!$G$51)/ABS($G$17))+('System Capacities'!$H$51*hstr5)),('System Capacities'!$N$20+'System Capacities'!$N$33=8),((ABS((H6-N6)-'System Capacities'!$G$52)/ABS($G$17))+('System Capacities'!$H$52*hstr5)))</f>
        <v>7.7577209831912908E-4</v>
      </c>
      <c r="Q6" s="211">
        <f>Q7+P6</f>
        <v>5.1932536822540069E-3</v>
      </c>
      <c r="R6" s="193"/>
      <c r="S6" s="587">
        <v>5</v>
      </c>
      <c r="T6" s="17">
        <f>T7+hstr5</f>
        <v>14.75</v>
      </c>
      <c r="U6" s="21">
        <f t="shared" si="2"/>
        <v>2.5859069943970971E-4</v>
      </c>
      <c r="V6" s="204">
        <f t="shared" si="3"/>
        <v>5.1932536822540069E-3</v>
      </c>
      <c r="W6" s="17">
        <f>mstr5</f>
        <v>67.278400000000005</v>
      </c>
      <c r="X6" s="21">
        <f t="shared" ref="X6:X10" si="10">W6*V6</f>
        <v>0.34939379853615798</v>
      </c>
      <c r="Y6" s="17">
        <f>((W6*V6)/(X12)*$J$15)</f>
        <v>24.107397000130646</v>
      </c>
      <c r="Z6" s="205">
        <f>Z5+Y6</f>
        <v>48.612635952249192</v>
      </c>
      <c r="AA6" s="206">
        <f>_xlfn.IFS((U6&lt;='Frame Capacities'!$BV$12),(U6*hstr5*'Frame Capacities'!$BP$12),(AND((U6&gt;'Frame Capacities'!$BV$12),(U6&lt;='Frame Capacities'!$BW$12))),((U6-'Frame Capacities'!$BV$12)*hstr5*('Frame Capacities'!$BQ$12)+'Frame Capacities'!$BJ$12),(AND((U6&gt;'Frame Capacities'!$BW$12),(U6&lt;='Frame Capacities'!$BX$12))),((U6-'Frame Capacities'!$BW$12)*hstr5*('Frame Capacities'!$BR$12)+'Frame Capacities'!$BK$12),(AND((U6&gt;'Frame Capacities'!$BX$12),(U6&lt;='Frame Capacities'!$BY$12))),((U6-'Frame Capacities'!$BX$12)*hstr5*('Frame Capacities'!$BS$12)+'Frame Capacities'!$BL$12))</f>
        <v>4.3540319485555861</v>
      </c>
      <c r="AB6" s="207">
        <f>_xlfn.IFS((U6&lt;='Infill Capacities'!$CW$12),(U6*'Infill Capacities'!$CR$12*hstr5),(AND((U6&gt;'Infill Capacities'!$CW$12),(U6&lt;='Infill Capacities'!$CX$12))),((U6-'Infill Capacities'!$CW$12)*hstr5*('Infill Capacities'!$CS$12)+'Infill Capacities'!$CM$12),(AND((U6&gt;'Infill Capacities'!$CX$12),(U6&lt;='Infill Capacities'!$CY$12))),((U6-'Infill Capacities'!$CX$12)*hstr5*('Infill Capacities'!$CT$12)+'Infill Capacities'!$CN$12),(AND((U6&gt;'Infill Capacities'!$CY$12),(U6&lt;='Infill Capacities'!$CZ$12))),((U6-'Infill Capacities'!$CY$12)*hstr5*('Infill Capacities'!$CU$12)+'Infill Capacities'!$CP$12))</f>
        <v>46.123537955150852</v>
      </c>
      <c r="AC6" s="21">
        <f>AA6/$C$17</f>
        <v>2.6943267008388522E-2</v>
      </c>
      <c r="AD6" s="208">
        <f>AB6/$D$17</f>
        <v>0.13439259310941387</v>
      </c>
      <c r="AE6" s="209">
        <f t="shared" si="4"/>
        <v>50.477569903706438</v>
      </c>
      <c r="AF6" s="209">
        <f t="shared" si="5"/>
        <v>-1.8649339514572461</v>
      </c>
      <c r="AG6" s="213">
        <f t="shared" si="6"/>
        <v>-3.8363152191317453E-2</v>
      </c>
      <c r="AH6" s="193"/>
    </row>
    <row r="7" spans="1:34" x14ac:dyDescent="0.25">
      <c r="A7" s="360">
        <v>4</v>
      </c>
      <c r="B7" s="17">
        <f>B8+hstr4</f>
        <v>11.75</v>
      </c>
      <c r="C7" s="21">
        <f t="shared" si="0"/>
        <v>3.3510596854972207E-4</v>
      </c>
      <c r="D7" s="204">
        <f t="shared" si="7"/>
        <v>4.3870603304113319E-3</v>
      </c>
      <c r="E7" s="17">
        <f>mstr4</f>
        <v>67.278400000000005</v>
      </c>
      <c r="F7" s="21">
        <f t="shared" si="1"/>
        <v>0.29515439973354579</v>
      </c>
      <c r="G7" s="17">
        <f>((E7*D7)/(F12)*$J$15)</f>
        <v>19.704740054973801</v>
      </c>
      <c r="H7" s="205">
        <f>H6+G7</f>
        <v>70.182309958680236</v>
      </c>
      <c r="I7" s="206">
        <f>_xlfn.IFS((C7&lt;='Frame Capacities'!$BV$13),(C7*hstr4*'Frame Capacities'!$BP$13),(AND((C7&gt;'Frame Capacities'!$BV$13),(C7&lt;='Frame Capacities'!$BW$13))),((C7-'Frame Capacities'!$BV$13)*hstr4*('Frame Capacities'!$BQ$13)+'Frame Capacities'!$BJ$13),(AND((C7&gt;'Frame Capacities'!$BW$13),(C7&lt;='Frame Capacities'!$BX$13))),((C7-'Frame Capacities'!$BW$13)*hstr4*('Frame Capacities'!$BR$13)+'Frame Capacities'!$BK$13),(AND((C7&gt;'Frame Capacities'!$BX$13),(C7&lt;='Frame Capacities'!$BY$13))),((C7-'Frame Capacities'!$BX$13)*hstr4*('Frame Capacities'!$BS$13)+'Frame Capacities'!$BL$13))</f>
        <v>6.7117134717107989</v>
      </c>
      <c r="J7" s="207">
        <f>_xlfn.IFS((C7&lt;='Infill Capacities'!$CW$13),(C7*'Infill Capacities'!$CR$13*hstr4),(AND((C7&gt;'Infill Capacities'!$CW$13),(C7&lt;='Infill Capacities'!$CX$13))),((C7-'Infill Capacities'!$CW$13)*hstr4*('Infill Capacities'!$CS$13)+'Infill Capacities'!$CM$13),(AND((C7&gt;'Infill Capacities'!$CX$13),(C7&lt;='Infill Capacities'!$CY$13))),((C7-'Infill Capacities'!$CX$13)*hstr4*('Infill Capacities'!$CT$13)+'Infill Capacities'!$CN$13),(AND((C7&gt;'Infill Capacities'!$CY$13),(C7&lt;='Infill Capacities'!$CZ$13))),((C7-'Infill Capacities'!$CY$13)*hstr4*('Infill Capacities'!$CU$13)+'Infill Capacities'!$CP$13))</f>
        <v>62.160854866168876</v>
      </c>
      <c r="K7" s="21">
        <f>I7/$C$18</f>
        <v>3.7791179457831073E-2</v>
      </c>
      <c r="L7" s="208">
        <f>J7/$D$18</f>
        <v>0.18112137198767153</v>
      </c>
      <c r="M7" s="209">
        <f t="shared" si="8"/>
        <v>68.87256833787967</v>
      </c>
      <c r="N7" s="210">
        <f t="shared" si="9"/>
        <v>1.3097416208005654</v>
      </c>
      <c r="O7" s="193"/>
      <c r="P7" s="229">
        <f>_xlfn.IFS(('System Capacities'!$N$21+'System Capacities'!$N$34=2),(ABS(H7/$G$18)),('System Capacities'!$N$21+'System Capacities'!$N$34=3),((ABS(H7-'System Capacities'!$K$47)/ABS($G$18))+('System Capacities'!$L$47*hstr4)),('System Capacities'!$N$21+'System Capacities'!$N$34=4),((ABS(H7-'System Capacities'!$K$48)/ABS($G$18))+('System Capacities'!$L$48*hstr4)),('System Capacities'!$N$21+'System Capacities'!$N$34=5),((ABS((H7-N7)-'System Capacities'!$K$49)/ABS($G$18))+('System Capacities'!$L$49*hstr4)),('System Capacities'!$N$21+'System Capacities'!$N$34=6),((ABS(H7-'System Capacities'!$K$50)/ABS($G$18))+('System Capacities'!$L$50*hstr4)),('System Capacities'!$N$21+'System Capacities'!$N$34=7),((ABS((H7-N7)-'System Capacities'!$K$51)/ABS($G$18))+('System Capacities'!$L$51*hstr4)),('System Capacities'!$N$21+'System Capacities'!$N$34=8),((ABS((H7-N7)-'System Capacities'!$K$52)/ABS($G$18))+('System Capacities'!$L$52*hstr4)))</f>
        <v>1.0244359193219707E-3</v>
      </c>
      <c r="Q7" s="211">
        <f t="shared" ref="Q7:Q9" si="11">Q8+P7</f>
        <v>4.4174815839348779E-3</v>
      </c>
      <c r="R7" s="193"/>
      <c r="S7" s="587">
        <v>4</v>
      </c>
      <c r="T7" s="17">
        <f>T8+hstr4</f>
        <v>11.75</v>
      </c>
      <c r="U7" s="21">
        <f t="shared" si="2"/>
        <v>3.4147863977399023E-4</v>
      </c>
      <c r="V7" s="204">
        <f t="shared" si="3"/>
        <v>4.4174815839348779E-3</v>
      </c>
      <c r="W7" s="17">
        <f>mstr4</f>
        <v>67.278400000000005</v>
      </c>
      <c r="X7" s="21">
        <f t="shared" si="10"/>
        <v>0.2972010929966043</v>
      </c>
      <c r="Y7" s="17">
        <f>((W7*V7)/(X12)*$J$15)</f>
        <v>20.506216102746379</v>
      </c>
      <c r="Z7" s="205">
        <f t="shared" ref="Z7:Z10" si="12">Z6+Y7</f>
        <v>69.118852054995571</v>
      </c>
      <c r="AA7" s="206">
        <f>_xlfn.IFS((U7&lt;='Frame Capacities'!$BV$13),(U7*hstr4*'Frame Capacities'!$BP$13),(AND((U7&gt;'Frame Capacities'!$BV$13),(U7&lt;='Frame Capacities'!$BW$13))),((U7-'Frame Capacities'!$BV$13)*hstr4*('Frame Capacities'!$BQ$13)+'Frame Capacities'!$BJ$13),(AND((U7&gt;'Frame Capacities'!$BW$13),(U7&lt;='Frame Capacities'!$BX$13))),((U7-'Frame Capacities'!$BW$13)*hstr4*('Frame Capacities'!$BR$13)+'Frame Capacities'!$BK$13),(AND((U7&gt;'Frame Capacities'!$BX$13),(U7&lt;='Frame Capacities'!$BY$13))),((U7-'Frame Capacities'!$BX$13)*hstr4*('Frame Capacities'!$BS$13)+'Frame Capacities'!$BL$13))</f>
        <v>6.8393493460934955</v>
      </c>
      <c r="AB7" s="207">
        <f>_xlfn.IFS((U7&lt;='Infill Capacities'!$CW$13),(U7*'Infill Capacities'!$CR$13*hstr4),(AND((U7&gt;'Infill Capacities'!$CW$13),(U7&lt;='Infill Capacities'!$CX$13))),((U7-'Infill Capacities'!$CW$13)*hstr4*('Infill Capacities'!$CS$13)+'Infill Capacities'!$CM$13),(AND((U7&gt;'Infill Capacities'!$CX$13),(U7&lt;='Infill Capacities'!$CY$13))),((U7-'Infill Capacities'!$CX$13)*hstr4*('Infill Capacities'!$CT$13)+'Infill Capacities'!$CN$13),(AND((U7&gt;'Infill Capacities'!$CY$13),(U7&lt;='Infill Capacities'!$CZ$13))),((U7-'Infill Capacities'!$CY$13)*hstr4*('Infill Capacities'!$CU$13)+'Infill Capacities'!$CP$13))</f>
        <v>63.342960612586722</v>
      </c>
      <c r="AC7" s="21">
        <f>AA7/$C$18</f>
        <v>3.8509849921697613E-2</v>
      </c>
      <c r="AD7" s="208">
        <f>AB7/$D$18</f>
        <v>0.18456573605066059</v>
      </c>
      <c r="AE7" s="209">
        <f t="shared" si="4"/>
        <v>70.182309958680221</v>
      </c>
      <c r="AF7" s="209">
        <f t="shared" si="5"/>
        <v>-1.0634579036846503</v>
      </c>
      <c r="AG7" s="213">
        <f t="shared" si="6"/>
        <v>-1.5385931219437677E-2</v>
      </c>
      <c r="AH7" s="193"/>
    </row>
    <row r="8" spans="1:34" x14ac:dyDescent="0.25">
      <c r="A8" s="16">
        <v>3</v>
      </c>
      <c r="B8" s="17">
        <f>B9+hstr3</f>
        <v>8.75</v>
      </c>
      <c r="C8" s="21">
        <f t="shared" si="0"/>
        <v>3.8454330744416496E-4</v>
      </c>
      <c r="D8" s="204">
        <f t="shared" si="7"/>
        <v>3.3817424247621656E-3</v>
      </c>
      <c r="E8" s="17">
        <f>mstr3</f>
        <v>67.278400000000005</v>
      </c>
      <c r="F8" s="21">
        <f t="shared" si="1"/>
        <v>0.22751821955011889</v>
      </c>
      <c r="G8" s="17">
        <f>((E8*D8)/(F12)*$J$15)</f>
        <v>15.189295426572681</v>
      </c>
      <c r="H8" s="205">
        <f>H7+G8</f>
        <v>85.37160538525292</v>
      </c>
      <c r="I8" s="206">
        <f>_xlfn.IFS((C8&lt;='Frame Capacities'!$BV$14),(C8*hstr3*'Frame Capacities'!$BP$14),(AND((C8&gt;'Frame Capacities'!$BV$14),(C8&lt;='Frame Capacities'!$BW$14))),((C8-'Frame Capacities'!$BV$14)*hstr3*('Frame Capacities'!$BQ$14)+'Frame Capacities'!$BJ$14),(AND((C8&gt;'Frame Capacities'!$BW$14),(C8&lt;='Frame Capacities'!$BX$14))),((C8-'Frame Capacities'!$BW$14)*hstr3*('Frame Capacities'!$BR$14)+'Frame Capacities'!$BK$14),(AND((C8&gt;'Frame Capacities'!$BX$14),(C8&lt;='Frame Capacities'!$BY$14))),((C8-'Frame Capacities'!$BX$14)*hstr3*('Frame Capacities'!$BS$14)+'Frame Capacities'!$BL$14))</f>
        <v>11.720205148977847</v>
      </c>
      <c r="J8" s="207">
        <f>_xlfn.IFS((C8&lt;='Infill Capacities'!$CW$14),(C8*'Infill Capacities'!$CR$14*hstr3),(AND((C8&gt;'Infill Capacities'!$CW$14),(C8&lt;='Infill Capacities'!$CX$14))),((C8-'Infill Capacities'!$CW$14)*hstr3*('Infill Capacities'!$CS$14)+'Infill Capacities'!$CM$14),(AND((C8&gt;'Infill Capacities'!$CX$14),(C8&lt;='Infill Capacities'!$CY$14))),((C8-'Infill Capacities'!$CX$14)*hstr3*('Infill Capacities'!$CT$14)+'Infill Capacities'!$CN$14),(AND((C8&gt;'Infill Capacities'!$CY$14),(C8&lt;='Infill Capacities'!$CZ$14))),((C8-'Infill Capacities'!$CY$14)*hstr3*('Infill Capacities'!$CU$14)+'Infill Capacities'!$CP$14))</f>
        <v>73.008999156131168</v>
      </c>
      <c r="K8" s="21">
        <f>I8/$C$19</f>
        <v>4.6021747967190503E-2</v>
      </c>
      <c r="L8" s="208">
        <f>J8/$D$19</f>
        <v>0.21471214225758506</v>
      </c>
      <c r="M8" s="209">
        <f t="shared" si="8"/>
        <v>84.729204305109022</v>
      </c>
      <c r="N8" s="210">
        <f>H8-M8</f>
        <v>0.64240108014389818</v>
      </c>
      <c r="O8" s="193"/>
      <c r="P8" s="229">
        <f>_xlfn.IFS(('System Capacities'!$N$22+'System Capacities'!$N$35=2),(ABS(H8/$G$19)),('System Capacities'!$N$22+'System Capacities'!$N$35=3),((ABS(H8-'System Capacities'!$C$59)/ABS($G$19))+('System Capacities'!$D$59*hstr3)),('System Capacities'!$N$22+'System Capacities'!$N$35=4),((ABS(H8-'System Capacities'!$C$60)/ABS($G$19))+('System Capacities'!$D$60*hstr3)),('System Capacities'!$N$22+'System Capacities'!$N$35=5),((ABS((H8-N8)-'System Capacities'!$C$61)/ABS($G$19))+('System Capacities'!$D$61*hstr3)),('System Capacities'!$N$22+'System Capacities'!$N$35=6),((ABS((H8-N8)-'System Capacities'!$C$62)/ABS($G$19))+('System Capacities'!$D$62*hstr3)),('System Capacities'!$N$22+'System Capacities'!$N$35=7),((ABS((H8-N8)-'System Capacities'!$C$63)/ABS($G$19))+('System Capacities'!$D$63*hstr3)),('System Capacities'!$N$22+'System Capacities'!$N$35=8),((ABS((H8-N8)-'System Capacities'!$C$64)/ABS($G$19))+('System Capacities'!$D$64*hstr3)))</f>
        <v>1.1623765300018418E-3</v>
      </c>
      <c r="Q8" s="211">
        <f t="shared" si="11"/>
        <v>3.3930456646129072E-3</v>
      </c>
      <c r="R8" s="193"/>
      <c r="S8" s="587">
        <v>3</v>
      </c>
      <c r="T8" s="17">
        <f>T9+hstr3</f>
        <v>8.75</v>
      </c>
      <c r="U8" s="21">
        <f t="shared" si="2"/>
        <v>3.8745884333394725E-4</v>
      </c>
      <c r="V8" s="204">
        <f t="shared" si="3"/>
        <v>3.3930456646129072E-3</v>
      </c>
      <c r="W8" s="17">
        <f>mstr3</f>
        <v>67.278400000000005</v>
      </c>
      <c r="X8" s="21">
        <f t="shared" si="10"/>
        <v>0.22827868344209304</v>
      </c>
      <c r="Y8" s="17">
        <f>((W8*V8)/(X12)*$J$15)</f>
        <v>15.750722741680754</v>
      </c>
      <c r="Z8" s="205">
        <f t="shared" si="12"/>
        <v>84.869574796676318</v>
      </c>
      <c r="AA8" s="206">
        <f>_xlfn.IFS((U8&lt;='Frame Capacities'!$BV$14),(U8*hstr3*'Frame Capacities'!$BP$14),(AND((U8&gt;'Frame Capacities'!$BV$14),(U8&lt;='Frame Capacities'!$BW$14))),((U8-'Frame Capacities'!$BV$14)*hstr3*('Frame Capacities'!$BQ$14)+'Frame Capacities'!$BJ$14),(AND((U8&gt;'Frame Capacities'!$BW$14),(U8&lt;='Frame Capacities'!$BX$14))),((U8-'Frame Capacities'!$BW$14)*hstr3*('Frame Capacities'!$BR$14)+'Frame Capacities'!$BK$14),(AND((U8&gt;'Frame Capacities'!$BX$14),(U8&lt;='Frame Capacities'!$BY$14))),((U8-'Frame Capacities'!$BX$14)*hstr3*('Frame Capacities'!$BS$14)+'Frame Capacities'!$BL$14))</f>
        <v>11.809065566220756</v>
      </c>
      <c r="AB8" s="207">
        <f>_xlfn.IFS((U8&lt;='Infill Capacities'!$CW$14),(U8*'Infill Capacities'!$CR$14*hstr3),(AND((U8&gt;'Infill Capacities'!$CW$14),(U8&lt;='Infill Capacities'!$CX$14))),((U8-'Infill Capacities'!$CW$14)*hstr3*('Infill Capacities'!$CS$14)+'Infill Capacities'!$CM$14),(AND((U8&gt;'Infill Capacities'!$CX$14),(U8&lt;='Infill Capacities'!$CY$14))),((U8-'Infill Capacities'!$CX$14)*hstr3*('Infill Capacities'!$CT$14)+'Infill Capacities'!$CN$14),(AND((U8&gt;'Infill Capacities'!$CY$14),(U8&lt;='Infill Capacities'!$CZ$14))),((U8-'Infill Capacities'!$CY$14)*hstr3*('Infill Capacities'!$CU$14)+'Infill Capacities'!$CP$14))</f>
        <v>73.562539819032168</v>
      </c>
      <c r="AC8" s="21">
        <f>AA8/$C$19</f>
        <v>4.6370676307149569E-2</v>
      </c>
      <c r="AD8" s="208">
        <f>AB8/$D$19</f>
        <v>0.21634004981599425</v>
      </c>
      <c r="AE8" s="209">
        <f t="shared" si="4"/>
        <v>85.37160538525292</v>
      </c>
      <c r="AF8" s="209">
        <f t="shared" si="5"/>
        <v>-0.5020305885766021</v>
      </c>
      <c r="AG8" s="213">
        <f t="shared" si="6"/>
        <v>-5.9153187674066531E-3</v>
      </c>
      <c r="AH8" s="193"/>
    </row>
    <row r="9" spans="1:34" x14ac:dyDescent="0.25">
      <c r="A9" s="16">
        <v>2</v>
      </c>
      <c r="B9" s="17">
        <f>B10+hstr2</f>
        <v>5.75</v>
      </c>
      <c r="C9" s="21">
        <f t="shared" si="0"/>
        <v>3.9978715052544923E-4</v>
      </c>
      <c r="D9" s="204">
        <f t="shared" si="7"/>
        <v>2.2281125024296708E-3</v>
      </c>
      <c r="E9" s="17">
        <f>mstr2</f>
        <v>67.278400000000005</v>
      </c>
      <c r="F9" s="21">
        <f t="shared" si="1"/>
        <v>0.14990384418346436</v>
      </c>
      <c r="G9" s="17">
        <f>((E9*D9)/(F12)*$J$15)</f>
        <v>10.007698633471348</v>
      </c>
      <c r="H9" s="205">
        <f>H8+G9</f>
        <v>95.37930401872427</v>
      </c>
      <c r="I9" s="206">
        <f>_xlfn.IFS((C9&lt;='Frame Capacities'!$BV$15),(C9*hstr2*'Frame Capacities'!$BP$15),(AND((C9&gt;'Frame Capacities'!$BV$15),(C9&lt;='Frame Capacities'!$BW$15))),((C9-'Frame Capacities'!$BV$15)*hstr2*('Frame Capacities'!$BQ$15)+'Frame Capacities'!$BJ$15),(AND((C9&gt;'Frame Capacities'!$BW$15),(C9&lt;='Frame Capacities'!$BX$15))),((C9-'Frame Capacities'!$BW$15)*hstr2*('Frame Capacities'!$BR$15)+'Frame Capacities'!$BK$15),(AND((C9&gt;'Frame Capacities'!$BX$15),(C9&lt;='Frame Capacities'!$BY$15))),((C9-'Frame Capacities'!$BX$15)*hstr2*('Frame Capacities'!$BS$15)+'Frame Capacities'!$BL$15))</f>
        <v>16.820338409233649</v>
      </c>
      <c r="J9" s="207">
        <f>_xlfn.IFS((C9&lt;='Infill Capacities'!$CW$15),(C9*'Infill Capacities'!$CR$15*hstr2),(AND((C9&gt;'Infill Capacities'!$CW$15),(C9&lt;='Infill Capacities'!$CX$15))),((C9-'Infill Capacities'!$CW$15)*hstr2*('Infill Capacities'!$CS$15)+'Infill Capacities'!$CM$15),(AND((C9&gt;'Infill Capacities'!$CX$15),(C9&lt;='Infill Capacities'!$CY$15))),((C9-'Infill Capacities'!$CX$15)*hstr2*('Infill Capacities'!$CT$15)+'Infill Capacities'!$CN$15),(AND((C9&gt;'Infill Capacities'!$CY$15),(C9&lt;='Infill Capacities'!$CZ$15))),((C9-'Infill Capacities'!$CY$15)*hstr2*('Infill Capacities'!$CU$15)+'Infill Capacities'!$CP$15))</f>
        <v>78.356081734633804</v>
      </c>
      <c r="K9" s="21">
        <f>I9/$C$20</f>
        <v>6.231293557384656E-2</v>
      </c>
      <c r="L9" s="208">
        <f>J9/$D$20</f>
        <v>0.23043737570179806</v>
      </c>
      <c r="M9" s="209">
        <f t="shared" si="8"/>
        <v>95.17642014386746</v>
      </c>
      <c r="N9" s="210">
        <f t="shared" si="9"/>
        <v>0.20288387485680914</v>
      </c>
      <c r="O9" s="193"/>
      <c r="P9" s="229">
        <f>_xlfn.IFS(('System Capacities'!$N$23+'System Capacities'!$N$36=2),(ABS(H9/$G$20)),('System Capacities'!$N$23+'System Capacities'!$N$36=3),((ABS(H9-'System Capacities'!$G$59)/ABS($G$20))+('System Capacities'!$H$59*hstr2)),('System Capacities'!$N$23+'System Capacities'!$N$36=4),((ABS(H9-'System Capacities'!$G$60)/ABS($G$20))+('System Capacities'!$H$60*hstr2)),('System Capacities'!$N$23+'System Capacities'!$N$36=5),((ABS((H9-N9)-'System Capacities'!$G$61)/ABS($G$20))+('System Capacities'!$H$61*hstr2)),('System Capacities'!$N$23+'System Capacities'!$N$36=6),((ABS((H9-N9)-'System Capacities'!$G$62)/ABS($G$20))+('System Capacities'!$H$62*hstr2)),('System Capacities'!$N$23+'System Capacities'!$N$36=7),((ABS((H9-N9)-'System Capacities'!$G$63)/ABS($G$20))+('System Capacities'!$H$63*hstr2)),('System Capacities'!$N$23+'System Capacities'!$N$36=8),((ABS((H9-N9)-'System Capacities'!$G$64)/ABS($G$20))+('System Capacities'!$H$64*hstr2)))</f>
        <v>1.201918083757742E-3</v>
      </c>
      <c r="Q9" s="211">
        <f t="shared" si="11"/>
        <v>2.2306691346110651E-3</v>
      </c>
      <c r="R9" s="193"/>
      <c r="S9" s="587">
        <v>2</v>
      </c>
      <c r="T9" s="17">
        <f>T10+hstr2</f>
        <v>5.75</v>
      </c>
      <c r="U9" s="21">
        <f t="shared" si="2"/>
        <v>4.0063936125258069E-4</v>
      </c>
      <c r="V9" s="204">
        <f t="shared" si="3"/>
        <v>2.2306691346110651E-3</v>
      </c>
      <c r="W9" s="17">
        <f>mstr2</f>
        <v>67.278400000000005</v>
      </c>
      <c r="X9" s="21">
        <f t="shared" si="10"/>
        <v>0.15007585030601708</v>
      </c>
      <c r="Y9" s="17">
        <f>((W9*V9)/(X12)*$J$15)</f>
        <v>10.354900741276094</v>
      </c>
      <c r="Z9" s="205">
        <f t="shared" si="12"/>
        <v>95.224475537952415</v>
      </c>
      <c r="AA9" s="206">
        <f>_xlfn.IFS((U9&lt;='Frame Capacities'!$BV$15),(U9*hstr2*'Frame Capacities'!$BP$15),(AND((U9&gt;'Frame Capacities'!$BV$15),(U9&lt;='Frame Capacities'!$BW$15))),((U9-'Frame Capacities'!$BV$15)*hstr2*('Frame Capacities'!$BQ$15)+'Frame Capacities'!$BJ$15),(AND((U9&gt;'Frame Capacities'!$BW$15),(U9&lt;='Frame Capacities'!$BX$15))),((U9-'Frame Capacities'!$BW$15)*hstr2*('Frame Capacities'!$BR$15)+'Frame Capacities'!$BK$15),(AND((U9&gt;'Frame Capacities'!$BX$15),(U9&lt;='Frame Capacities'!$BY$15))),((U9-'Frame Capacities'!$BX$15)*hstr2*('Frame Capacities'!$BS$15)+'Frame Capacities'!$BL$15))</f>
        <v>16.856193670733401</v>
      </c>
      <c r="AB9" s="207">
        <f>_xlfn.IFS((U9&lt;='Infill Capacities'!$CW$15),(U9*'Infill Capacities'!$CR$15*hstr2),(AND((U9&gt;'Infill Capacities'!$CW$15),(U9&lt;='Infill Capacities'!$CX$15))),((U9-'Infill Capacities'!$CW$15)*hstr2*('Infill Capacities'!$CS$15)+'Infill Capacities'!$CM$15),(AND((U9&gt;'Infill Capacities'!$CX$15),(U9&lt;='Infill Capacities'!$CY$15))),((U9-'Infill Capacities'!$CX$15)*hstr2*('Infill Capacities'!$CT$15)+'Infill Capacities'!$CN$15),(AND((U9&gt;'Infill Capacities'!$CY$15),(U9&lt;='Infill Capacities'!$CZ$15))),((U9-'Infill Capacities'!$CY$15)*hstr2*('Infill Capacities'!$CU$15)+'Infill Capacities'!$CP$15))</f>
        <v>78.52311034799088</v>
      </c>
      <c r="AC9" s="21">
        <f>AA9/$C$20</f>
        <v>6.244576563620672E-2</v>
      </c>
      <c r="AD9" s="208">
        <f>AB9/$D$20</f>
        <v>0.23092859009737574</v>
      </c>
      <c r="AE9" s="209">
        <f t="shared" si="4"/>
        <v>95.379304018724284</v>
      </c>
      <c r="AF9" s="209">
        <f t="shared" si="5"/>
        <v>-0.15482848077186873</v>
      </c>
      <c r="AG9" s="213">
        <f t="shared" si="6"/>
        <v>-1.6259315674588379E-3</v>
      </c>
      <c r="AH9" s="193"/>
    </row>
    <row r="10" spans="1:34" x14ac:dyDescent="0.25">
      <c r="A10" s="16">
        <v>1</v>
      </c>
      <c r="B10" s="17">
        <f>B11+hstr1</f>
        <v>2.75</v>
      </c>
      <c r="C10" s="21">
        <f t="shared" si="0"/>
        <v>3.7409129121939024E-4</v>
      </c>
      <c r="D10" s="204">
        <f t="shared" si="7"/>
        <v>1.0287510508533231E-3</v>
      </c>
      <c r="E10" s="17">
        <f>mstr1</f>
        <v>67.278400000000005</v>
      </c>
      <c r="F10" s="21">
        <f t="shared" si="1"/>
        <v>6.9212724699730221E-2</v>
      </c>
      <c r="G10" s="17">
        <f>((E10*D10)/(F12)*$J$15)</f>
        <v>4.620695981275742</v>
      </c>
      <c r="H10" s="205">
        <f>H9+G10</f>
        <v>100.00000000000001</v>
      </c>
      <c r="I10" s="206">
        <f>_xlfn.IFS((C10&lt;='Frame Capacities'!$BV$16),(C10*hstr1*'Frame Capacities'!$BP$16),(AND((C10&gt;'Frame Capacities'!$BV$16),(C10&lt;='Frame Capacities'!$BW$16))),((C10-'Frame Capacities'!$BV$16)*hstr1*('Frame Capacities'!$BQ$16)+'Frame Capacities'!$BJ$16),(AND((C10&gt;'Frame Capacities'!$BW$16),(C10&lt;='Frame Capacities'!$BX$16))),((C10-'Frame Capacities'!$BW$16)*hstr1*('Frame Capacities'!$BR$16)+'Frame Capacities'!$BK$16),(AND((C10&gt;'Frame Capacities'!$BX$16),(C10&lt;='Frame Capacities'!$BY$16))),((C10-'Frame Capacities'!$BX$16)*hstr1*('Frame Capacities'!$BS$16)+'Frame Capacities'!$BL$16))</f>
        <v>31.123470349731146</v>
      </c>
      <c r="J10" s="207">
        <f>_xlfn.IFS((C10&lt;='Infill Capacities'!$CW$16),(C10*'Infill Capacities'!$CR$16*hstr1),(AND((C10&gt;'Infill Capacities'!$CW$16),(C10&lt;='Infill Capacities'!$CX$16))),((C10-'Infill Capacities'!$CW$16)*hstr1*('Infill Capacities'!$CS$16)+'Infill Capacities'!$CM$16),(AND((C10&gt;'Infill Capacities'!$CX$16),(C10&lt;='Infill Capacities'!$CY$16))),((C10-'Infill Capacities'!$CX$16)*hstr1*('Infill Capacities'!$CT$16)+'Infill Capacities'!$CN$16),(AND((C10&gt;'Infill Capacities'!$CY$16),(C10&lt;='Infill Capacities'!$CZ$16))),((C10-'Infill Capacities'!$CY$16)*hstr1*('Infill Capacities'!$CU$16)+'Infill Capacities'!$CP$16))</f>
        <v>68.876529650268878</v>
      </c>
      <c r="K10" s="21">
        <f>I10/$C$21</f>
        <v>7.7177225844689501E-2</v>
      </c>
      <c r="L10" s="208">
        <f>J10/$D$21</f>
        <v>0.21176618964688135</v>
      </c>
      <c r="M10" s="209">
        <f t="shared" si="8"/>
        <v>100.00000000000003</v>
      </c>
      <c r="N10" s="210">
        <f t="shared" si="9"/>
        <v>0</v>
      </c>
      <c r="O10" s="193"/>
      <c r="P10" s="229">
        <f>_xlfn.IFS(('System Capacities'!$N$24+'System Capacities'!$N$37=2),(H10/$G$21),('System Capacities'!$N$24+'System Capacities'!$N$37=3),((ABS(H10-'System Capacities'!$K$59)/ABS($G$21))+('System Capacities'!$L$59*hstr1)),('System Capacities'!$N$24+'System Capacities'!$N$37=4),((ABS(H10-'System Capacities'!$K$60)/ABS($G$21))+('System Capacities'!$L$60*hstr1)),('System Capacities'!$N$24+'System Capacities'!$N$37=5),((ABS((H10-N10)-'System Capacities'!$K$61)/ABS($G$21))+('System Capacities'!$L$61*hstr1)),('System Capacities'!$N$24+'System Capacities'!$N$37=6),((ABS(H10-'System Capacities'!$K$62)/ABS($G$21))+('System Capacities'!$L$62*hstr1)),('System Capacities'!$N$24+'System Capacities'!$N$37=7),((ABS((H10-N10)-'System Capacities'!$K$63)/ABS($G$21))+('System Capacities'!$L$63*hstr1)),('System Capacities'!$N$24+'System Capacities'!$N$37=8),((ABS((H10-N10)-'System Capacities'!$K$64)/ABS($G$21))+('System Capacities'!$L$64*hstr1)))</f>
        <v>1.0287510508533231E-3</v>
      </c>
      <c r="Q10" s="211">
        <f>Q11+P10</f>
        <v>1.0287510508533231E-3</v>
      </c>
      <c r="R10" s="193"/>
      <c r="S10" s="587">
        <v>1</v>
      </c>
      <c r="T10" s="17">
        <f>T11+hstr1</f>
        <v>2.75</v>
      </c>
      <c r="U10" s="21">
        <f t="shared" si="2"/>
        <v>3.7409129121939024E-4</v>
      </c>
      <c r="V10" s="204">
        <f t="shared" si="3"/>
        <v>1.0287510508533231E-3</v>
      </c>
      <c r="W10" s="17">
        <f>mstr1</f>
        <v>67.278400000000005</v>
      </c>
      <c r="X10" s="21">
        <f t="shared" si="10"/>
        <v>6.9212724699730221E-2</v>
      </c>
      <c r="Y10" s="17">
        <f>((W10*V10)/(X12)*$J$15)</f>
        <v>4.7755244620475752</v>
      </c>
      <c r="Z10" s="205">
        <f t="shared" si="12"/>
        <v>99.999999999999986</v>
      </c>
      <c r="AA10" s="206">
        <f>_xlfn.IFS((U10&lt;='Frame Capacities'!$BV$16),(U10*hstr1*'Frame Capacities'!$BP$16),(AND((U10&gt;'Frame Capacities'!$BV$16),(U10&lt;='Frame Capacities'!$BW$16))),((U10-'Frame Capacities'!$BV$16)*hstr1*('Frame Capacities'!$BQ$16)+'Frame Capacities'!$BJ$16),(AND((U10&gt;'Frame Capacities'!$BW$16),(U10&lt;='Frame Capacities'!$BX$16))),((U10-'Frame Capacities'!$BW$16)*hstr1*('Frame Capacities'!$BR$16)+'Frame Capacities'!$BK$16),(AND((U10&gt;'Frame Capacities'!$BX$16),(U10&lt;='Frame Capacities'!$BY$16))),((U10-'Frame Capacities'!$BX$16)*hstr1*('Frame Capacities'!$BS$16)+'Frame Capacities'!$BL$16))</f>
        <v>31.123470349731146</v>
      </c>
      <c r="AB10" s="207">
        <f>_xlfn.IFS((U10&lt;='Infill Capacities'!$CW$16),(U10*'Infill Capacities'!$CR$16*hstr1),(AND((U10&gt;'Infill Capacities'!$CW$16),(U10&lt;='Infill Capacities'!$CX$16))),((U10-'Infill Capacities'!$CW$16)*hstr1*('Infill Capacities'!$CS$16)+'Infill Capacities'!$CM$16),(AND((U10&gt;'Infill Capacities'!$CX$16),(U10&lt;='Infill Capacities'!$CY$16))),((U10-'Infill Capacities'!$CX$16)*hstr1*('Infill Capacities'!$CT$16)+'Infill Capacities'!$CN$16),(AND((U10&gt;'Infill Capacities'!$CY$16),(U10&lt;='Infill Capacities'!$CZ$16))),((U10-'Infill Capacities'!$CY$16)*hstr1*('Infill Capacities'!$CU$16)+'Infill Capacities'!$CP$16))</f>
        <v>68.876529650268878</v>
      </c>
      <c r="AC10" s="21">
        <f>AA10/$C$21</f>
        <v>7.7177225844689501E-2</v>
      </c>
      <c r="AD10" s="208">
        <f>AB10/$D$21</f>
        <v>0.21176618964688135</v>
      </c>
      <c r="AE10" s="209">
        <f t="shared" si="4"/>
        <v>100.00000000000003</v>
      </c>
      <c r="AF10" s="209">
        <f t="shared" si="5"/>
        <v>0</v>
      </c>
      <c r="AG10" s="213">
        <f t="shared" si="6"/>
        <v>-4.2632564145606019E-16</v>
      </c>
      <c r="AH10" s="193"/>
    </row>
    <row r="11" spans="1:34" x14ac:dyDescent="0.25">
      <c r="A11" s="16">
        <v>0</v>
      </c>
      <c r="B11" s="17">
        <f>hstr0</f>
        <v>0</v>
      </c>
      <c r="C11" s="21" t="s">
        <v>66</v>
      </c>
      <c r="D11" s="204">
        <f t="shared" si="7"/>
        <v>0</v>
      </c>
      <c r="E11" s="17" t="s">
        <v>66</v>
      </c>
      <c r="F11" s="21">
        <v>0</v>
      </c>
      <c r="G11" s="17" t="s">
        <v>66</v>
      </c>
      <c r="H11" s="17" t="s">
        <v>66</v>
      </c>
      <c r="I11" s="206" t="s">
        <v>66</v>
      </c>
      <c r="J11" s="206" t="s">
        <v>66</v>
      </c>
      <c r="K11" s="214" t="s">
        <v>66</v>
      </c>
      <c r="L11" s="215" t="s">
        <v>66</v>
      </c>
      <c r="M11" s="216" t="s">
        <v>66</v>
      </c>
      <c r="N11" s="217" t="s">
        <v>66</v>
      </c>
      <c r="O11" s="193"/>
      <c r="P11" s="229">
        <v>0</v>
      </c>
      <c r="Q11" s="211">
        <f>P11</f>
        <v>0</v>
      </c>
      <c r="R11" s="193"/>
      <c r="S11" s="587">
        <v>0</v>
      </c>
      <c r="T11" s="17">
        <f>hstr0</f>
        <v>0</v>
      </c>
      <c r="U11" s="21" t="s">
        <v>66</v>
      </c>
      <c r="V11" s="204">
        <f t="shared" si="3"/>
        <v>0</v>
      </c>
      <c r="W11" s="17" t="s">
        <v>66</v>
      </c>
      <c r="X11" s="21">
        <v>0</v>
      </c>
      <c r="Y11" s="17" t="s">
        <v>66</v>
      </c>
      <c r="Z11" s="17" t="s">
        <v>66</v>
      </c>
      <c r="AA11" s="206" t="s">
        <v>66</v>
      </c>
      <c r="AB11" s="206" t="s">
        <v>66</v>
      </c>
      <c r="AC11" s="214" t="s">
        <v>66</v>
      </c>
      <c r="AD11" s="215" t="s">
        <v>66</v>
      </c>
      <c r="AE11" s="216" t="s">
        <v>66</v>
      </c>
      <c r="AF11" s="216" t="s">
        <v>66</v>
      </c>
      <c r="AG11" s="193"/>
      <c r="AH11" s="193"/>
    </row>
    <row r="12" spans="1:34" x14ac:dyDescent="0.25">
      <c r="A12" s="5"/>
      <c r="B12" s="6"/>
      <c r="C12" s="6"/>
      <c r="D12" s="6"/>
      <c r="E12" s="300" t="s">
        <v>79</v>
      </c>
      <c r="F12" s="582">
        <f>SUM(F5:F11)</f>
        <v>1.4978852748633136</v>
      </c>
      <c r="G12" s="6"/>
      <c r="H12" s="6"/>
      <c r="I12" s="6"/>
      <c r="J12" s="6"/>
      <c r="K12" s="6"/>
      <c r="L12" s="6"/>
      <c r="M12" s="6"/>
      <c r="N12" s="7"/>
      <c r="O12" s="193"/>
      <c r="P12" s="193"/>
      <c r="Q12" s="193"/>
      <c r="R12" s="193"/>
      <c r="S12" s="579"/>
      <c r="T12" s="294"/>
      <c r="U12" s="294"/>
      <c r="V12" s="294"/>
      <c r="W12" s="300" t="s">
        <v>79</v>
      </c>
      <c r="X12" s="582">
        <f>SUM(X5:X11)</f>
        <v>1.44932195929019</v>
      </c>
      <c r="Y12" s="294"/>
      <c r="Z12" s="294"/>
      <c r="AA12" s="294"/>
      <c r="AB12" s="294"/>
      <c r="AC12" s="294"/>
      <c r="AD12" s="294"/>
      <c r="AE12" s="294"/>
      <c r="AF12" s="295"/>
      <c r="AG12" s="193"/>
      <c r="AH12" s="193"/>
    </row>
    <row r="13" spans="1:34" x14ac:dyDescent="0.25">
      <c r="A13" s="5"/>
      <c r="B13" s="193"/>
      <c r="C13" s="193"/>
      <c r="D13" s="193"/>
      <c r="E13" s="193"/>
      <c r="F13" s="193"/>
      <c r="H13" s="6"/>
      <c r="K13" s="6"/>
      <c r="L13" s="6"/>
      <c r="M13" s="6"/>
      <c r="N13" s="7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</row>
    <row r="14" spans="1:34" ht="15" customHeight="1" thickBot="1" x14ac:dyDescent="0.3">
      <c r="A14" s="5"/>
      <c r="B14" s="902" t="s">
        <v>84</v>
      </c>
      <c r="C14" s="902"/>
      <c r="D14" s="902"/>
      <c r="E14" s="902"/>
      <c r="F14" s="902"/>
      <c r="G14" s="902"/>
      <c r="H14" s="221"/>
      <c r="I14" s="894" t="s">
        <v>272</v>
      </c>
      <c r="J14" s="894"/>
      <c r="K14" s="6"/>
      <c r="L14" s="6"/>
      <c r="M14" s="6"/>
      <c r="N14" s="7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</row>
    <row r="15" spans="1:34" ht="15.75" thickBot="1" x14ac:dyDescent="0.3">
      <c r="A15" s="5"/>
      <c r="B15" s="8" t="s">
        <v>5</v>
      </c>
      <c r="C15" s="8" t="s">
        <v>191</v>
      </c>
      <c r="D15" s="8" t="s">
        <v>192</v>
      </c>
      <c r="E15" s="8" t="s">
        <v>68</v>
      </c>
      <c r="F15" s="8" t="s">
        <v>70</v>
      </c>
      <c r="G15" s="8" t="s">
        <v>179</v>
      </c>
      <c r="H15" s="6"/>
      <c r="I15" s="219" t="s">
        <v>273</v>
      </c>
      <c r="J15" s="206">
        <f>Q68</f>
        <v>100</v>
      </c>
      <c r="K15" s="6"/>
      <c r="L15" s="193"/>
      <c r="M15" s="193"/>
      <c r="N15" s="7"/>
      <c r="O15" s="193"/>
      <c r="P15" s="883" t="s">
        <v>247</v>
      </c>
      <c r="Q15" s="884"/>
      <c r="R15" s="203"/>
      <c r="S15" s="917" t="s">
        <v>247</v>
      </c>
      <c r="T15" s="918"/>
      <c r="U15" s="918"/>
      <c r="V15" s="918"/>
      <c r="W15" s="918"/>
      <c r="X15" s="918"/>
      <c r="Y15" s="918"/>
      <c r="Z15" s="918"/>
      <c r="AA15" s="918"/>
      <c r="AB15" s="918"/>
      <c r="AC15" s="918"/>
      <c r="AD15" s="918"/>
      <c r="AE15" s="918"/>
      <c r="AF15" s="919"/>
      <c r="AG15" s="193"/>
      <c r="AH15" s="193"/>
    </row>
    <row r="16" spans="1:34" x14ac:dyDescent="0.25">
      <c r="A16" s="5"/>
      <c r="B16" s="378">
        <v>6</v>
      </c>
      <c r="C16" s="17">
        <f>'System Capacities'!N6</f>
        <v>135.73333333333332</v>
      </c>
      <c r="D16" s="17">
        <f>'System Capacities'!O6</f>
        <v>343.20000000000005</v>
      </c>
      <c r="E16" s="206">
        <f>'System Capacities'!P6</f>
        <v>375.81834889301615</v>
      </c>
      <c r="F16" s="220">
        <f>'System Capacities'!Q6</f>
        <v>1.9976000809737945E-3</v>
      </c>
      <c r="G16" s="17">
        <f>'System Capacities'!R6</f>
        <v>62711.642914667114</v>
      </c>
      <c r="H16" s="6"/>
      <c r="I16" s="443" t="s">
        <v>263</v>
      </c>
      <c r="J16" s="212">
        <v>1</v>
      </c>
      <c r="K16" s="6"/>
      <c r="L16" s="193"/>
      <c r="M16" s="193"/>
      <c r="N16" s="7"/>
      <c r="O16" s="193"/>
      <c r="P16" s="629" t="s">
        <v>82</v>
      </c>
      <c r="Q16" s="625" t="s">
        <v>81</v>
      </c>
      <c r="R16" s="193"/>
      <c r="S16" s="625" t="s">
        <v>0</v>
      </c>
      <c r="T16" s="625" t="s">
        <v>72</v>
      </c>
      <c r="U16" s="625" t="s">
        <v>102</v>
      </c>
      <c r="V16" s="629" t="s">
        <v>74</v>
      </c>
      <c r="W16" s="625" t="s">
        <v>77</v>
      </c>
      <c r="X16" s="625" t="s">
        <v>78</v>
      </c>
      <c r="Y16" s="629" t="s">
        <v>75</v>
      </c>
      <c r="Z16" s="629" t="s">
        <v>76</v>
      </c>
      <c r="AA16" s="629" t="s">
        <v>188</v>
      </c>
      <c r="AB16" s="629" t="s">
        <v>187</v>
      </c>
      <c r="AC16" s="629" t="s">
        <v>189</v>
      </c>
      <c r="AD16" s="629" t="s">
        <v>190</v>
      </c>
      <c r="AE16" s="885" t="s">
        <v>352</v>
      </c>
      <c r="AF16" s="886" t="s">
        <v>396</v>
      </c>
      <c r="AG16" s="906" t="s">
        <v>242</v>
      </c>
      <c r="AH16" s="193"/>
    </row>
    <row r="17" spans="1:34" x14ac:dyDescent="0.25">
      <c r="A17" s="5"/>
      <c r="B17" s="378">
        <v>5</v>
      </c>
      <c r="C17" s="17">
        <f>'System Capacities'!N7</f>
        <v>161.60000000000002</v>
      </c>
      <c r="D17" s="17">
        <f>'System Capacities'!O7</f>
        <v>343.20000000000005</v>
      </c>
      <c r="E17" s="206">
        <f>'System Capacities'!P7</f>
        <v>375.59785651736638</v>
      </c>
      <c r="F17" s="220">
        <f>'System Capacities'!Q7</f>
        <v>1.9241439833606131E-3</v>
      </c>
      <c r="G17" s="17">
        <f>'System Capacities'!R7</f>
        <v>65067.524358089882</v>
      </c>
      <c r="H17" s="6"/>
      <c r="I17" s="6"/>
      <c r="J17" s="6"/>
      <c r="K17" s="6"/>
      <c r="L17" s="193"/>
      <c r="M17" s="193"/>
      <c r="N17" s="7"/>
      <c r="O17" s="193"/>
      <c r="P17" s="624"/>
      <c r="Q17" s="626"/>
      <c r="R17" s="193"/>
      <c r="S17" s="626"/>
      <c r="T17" s="626"/>
      <c r="U17" s="626"/>
      <c r="V17" s="624"/>
      <c r="W17" s="626"/>
      <c r="X17" s="626"/>
      <c r="Y17" s="624"/>
      <c r="Z17" s="624"/>
      <c r="AA17" s="624"/>
      <c r="AB17" s="624"/>
      <c r="AC17" s="624"/>
      <c r="AD17" s="624"/>
      <c r="AE17" s="886"/>
      <c r="AF17" s="909"/>
      <c r="AG17" s="906"/>
      <c r="AH17" s="193"/>
    </row>
    <row r="18" spans="1:34" x14ac:dyDescent="0.25">
      <c r="A18" s="5"/>
      <c r="B18" s="378">
        <v>4</v>
      </c>
      <c r="C18" s="17">
        <f>'System Capacities'!N8</f>
        <v>177.6</v>
      </c>
      <c r="D18" s="17">
        <f>'System Capacities'!O8</f>
        <v>343.20000000000005</v>
      </c>
      <c r="E18" s="206">
        <f>'System Capacities'!P8</f>
        <v>380.25644120323722</v>
      </c>
      <c r="F18" s="220">
        <f>'System Capacities'!Q8</f>
        <v>1.8501735321027263E-3</v>
      </c>
      <c r="G18" s="17">
        <f>'System Capacities'!R8</f>
        <v>68508.247939149602</v>
      </c>
      <c r="H18" s="6"/>
      <c r="I18" s="6"/>
      <c r="J18" s="222"/>
      <c r="K18" s="6"/>
      <c r="L18" s="193"/>
      <c r="M18" s="193"/>
      <c r="N18" s="7"/>
      <c r="O18" s="193"/>
      <c r="P18" s="21">
        <f>_xlfn.IFS(('System Capacities'!$N$19+'System Capacities'!$N$32=2),(ABS(Z5/$G$16)),('System Capacities'!$N$19+'System Capacities'!$N$32=3),((ABS(Z5-'System Capacities'!$C$47)/ABS($G$16))+('System Capacities'!$D$47*hstr6)),('System Capacities'!$N$19+'System Capacities'!$N$32=4),((ABS(Z5-'System Capacities'!$C$48)/ABS($G$16))+('System Capacities'!$D$48*hstr6)),('System Capacities'!$N$19+'System Capacities'!$N$32=5),((ABS((Z5-AF5)-'System Capacities'!$C$49)/ABS($G$16))+('System Capacities'!$D$49*hstr6)),('System Capacities'!$N$19+'System Capacities'!$N$32=6),((ABS((Z5-AF5)-'System Capacities'!$C$50)/ABS($G$16))+('System Capacities'!$D$50*hstr6)),('System Capacities'!$N$19+'System Capacities'!$N$32=7),((ABS((Z5-AF5)-'System Capacities'!$C$51)/ABS($G$16))+('System Capacities'!$D$51*hstr6)),('System Capacities'!$N$19+'System Capacities'!$N$32=8),((ABS((Z5-AF5)-'System Capacities'!$C$52)/ABS($G$16))+('System Capacities'!$D$52*hstr6)))</f>
        <v>3.9076059585080997E-4</v>
      </c>
      <c r="Q18" s="211">
        <f>Q19+P18</f>
        <v>5.5310432389418483E-3</v>
      </c>
      <c r="R18" s="193"/>
      <c r="S18" s="587">
        <v>6</v>
      </c>
      <c r="T18" s="17">
        <f>T19+hstr6</f>
        <v>17.75</v>
      </c>
      <c r="U18" s="21">
        <f t="shared" ref="U18:U23" si="13">P18/(T18-T19)</f>
        <v>1.3025353195026998E-4</v>
      </c>
      <c r="V18" s="204">
        <f t="shared" ref="V18:V24" si="14">Q18</f>
        <v>5.5310432389418483E-3</v>
      </c>
      <c r="W18" s="17">
        <f>mstr6</f>
        <v>63.074599999999997</v>
      </c>
      <c r="X18" s="21">
        <f t="shared" ref="X18:X23" si="15">W18*V18</f>
        <v>0.34886833987896149</v>
      </c>
      <c r="Y18" s="17">
        <f>((W18*V18)/(X25)*$J$15)</f>
        <v>24.27570871408755</v>
      </c>
      <c r="Z18" s="205">
        <f>Y18</f>
        <v>24.27570871408755</v>
      </c>
      <c r="AA18" s="206">
        <f>_xlfn.IFS((U18&lt;='Frame Capacities'!$BV$11),(U18*hstr6*'Frame Capacities'!$BP$11),(AND((U18&gt;'Frame Capacities'!$BV$11),(U18&lt;='Frame Capacities'!$BW$11))),((U18-'Frame Capacities'!$BV$11)*hstr6*('Frame Capacities'!$BQ$11)+'Frame Capacities'!$BJ$11),(AND((U18&gt;'Frame Capacities'!$BW$11),(U18&lt;='Frame Capacities'!$BX$11))),((U18-'Frame Capacities'!$BW$11)*hstr6*('Frame Capacities'!$BR$11)+'Frame Capacities'!$BK$11),(AND((U18&gt;'Frame Capacities'!$BX$11),(U18&lt;='Frame Capacities'!$BY$11))),((U18-'Frame Capacities'!$BX$11)*hstr6*('Frame Capacities'!$BS$11)+'Frame Capacities'!$BL$11))</f>
        <v>2.126879744433321</v>
      </c>
      <c r="AB18" s="207">
        <f>_xlfn.IFS((U18&lt;='Infill Capacities'!$CW$11),(U18*'Infill Capacities'!$CR$11*hstr6),(AND((U18&gt;'Infill Capacities'!$CW$11),(U18&lt;='Infill Capacities'!$CX$11))),((U18-'Infill Capacities'!$CW$11)*hstr6*('Infill Capacities'!$CS$11)+'Infill Capacities'!$CM$11),(AND((U18&gt;'Infill Capacities'!$CX$11),(U18&lt;='Infill Capacities'!$CY$11))),((U18-'Infill Capacities'!$CX$11)*hstr6*('Infill Capacities'!$CT$11)+'Infill Capacities'!$CN$11),(AND((U18&gt;'Infill Capacities'!$CY$11),(U18&lt;='Infill Capacities'!$CZ$11))),((U18-'Infill Capacities'!$CY$11)*hstr6*('Infill Capacities'!$CU$11)+'Infill Capacities'!$CP$11))</f>
        <v>22.378359207685222</v>
      </c>
      <c r="AC18" s="21">
        <f>AA18/$C$16</f>
        <v>1.566954625073665E-2</v>
      </c>
      <c r="AD18" s="208">
        <f>AB18/$D$16</f>
        <v>6.5205009346402151E-2</v>
      </c>
      <c r="AE18" s="209">
        <f t="shared" ref="AE18:AE23" si="16">AA18+AB18</f>
        <v>24.505238952118543</v>
      </c>
      <c r="AF18" s="209">
        <f t="shared" ref="AF18:AF23" si="17">Z18-AE18</f>
        <v>-0.22953023803099271</v>
      </c>
      <c r="AG18" s="213">
        <f t="shared" ref="AG18:AG23" si="18">(Z18-(AE18))/Z18</f>
        <v>-9.455140557762292E-3</v>
      </c>
      <c r="AH18" s="193"/>
    </row>
    <row r="19" spans="1:34" x14ac:dyDescent="0.25">
      <c r="A19" s="5"/>
      <c r="B19" s="128">
        <v>3</v>
      </c>
      <c r="C19" s="17">
        <f>'System Capacities'!N9</f>
        <v>254.66666666666663</v>
      </c>
      <c r="D19" s="17">
        <f>'System Capacities'!O9</f>
        <v>340.03200000000004</v>
      </c>
      <c r="E19" s="206">
        <f>'System Capacities'!P9</f>
        <v>394.61766537386319</v>
      </c>
      <c r="F19" s="220">
        <f>'System Capacities'!Q9</f>
        <v>1.7909714066512246E-3</v>
      </c>
      <c r="G19" s="17">
        <f>'System Capacities'!R9</f>
        <v>73445.740843646985</v>
      </c>
      <c r="H19" s="6"/>
      <c r="K19" s="6"/>
      <c r="L19" s="193"/>
      <c r="M19" s="193"/>
      <c r="N19" s="7"/>
      <c r="O19" s="193"/>
      <c r="P19" s="21">
        <f>_xlfn.IFS(('System Capacities'!$N$20+'System Capacities'!$N$33=2),(ABS(Z6/$G$17)),('System Capacities'!$N$20+'System Capacities'!$N$33=3),((ABS(Z6-'System Capacities'!$G$47)/ABS($G$17))+('System Capacities'!$H$47*hstr5)),('System Capacities'!$N$20+'System Capacities'!$N$33=4),((ABS(Z6-'System Capacities'!$G$48)/ABS($G$17))+('System Capacities'!$H$48*hstr5)),('System Capacities'!$N$20+'System Capacities'!$N$33=5),((ABS((Z6-AF6)-'System Capacities'!$G$49)/ABS($G$17))+('System Capacities'!$H$49*hstr5)),('System Capacities'!$N$20+'System Capacities'!$N$33=6),((ABS((Z6-AF6)-'System Capacities'!$G$50)/ABS($G$17))+('System Capacities'!$H$50*hstr5)),('System Capacities'!$N$20+'System Capacities'!$N$33=7),((ABS((Z6-AF6)-'System Capacities'!$G$51)/ABS($G$17))+('System Capacities'!$H$51*hstr5)),('System Capacities'!$N$20+'System Capacities'!$N$33=8),((ABS((Z6-AF6)-'System Capacities'!$G$52)/ABS($G$17))+('System Capacities'!$H$52*hstr5)))</f>
        <v>7.4711058138183422E-4</v>
      </c>
      <c r="Q19" s="211">
        <f>Q20+P19</f>
        <v>5.1402826430910382E-3</v>
      </c>
      <c r="R19" s="193"/>
      <c r="S19" s="587">
        <v>5</v>
      </c>
      <c r="T19" s="17">
        <f>T20+hstr5</f>
        <v>14.75</v>
      </c>
      <c r="U19" s="21">
        <f t="shared" si="13"/>
        <v>2.4903686046061141E-4</v>
      </c>
      <c r="V19" s="204">
        <f t="shared" si="14"/>
        <v>5.1402826430910382E-3</v>
      </c>
      <c r="W19" s="17">
        <f>mstr5</f>
        <v>67.278400000000005</v>
      </c>
      <c r="X19" s="21">
        <f t="shared" si="15"/>
        <v>0.34582999177493612</v>
      </c>
      <c r="Y19" s="17">
        <f>((W19*V19)/(X25)*$J$15)</f>
        <v>24.064287827999379</v>
      </c>
      <c r="Z19" s="205">
        <f>Z18+Y19</f>
        <v>48.339996542086929</v>
      </c>
      <c r="AA19" s="206">
        <f>_xlfn.IFS((U19&lt;='Frame Capacities'!$BV$12),(U19*hstr5*'Frame Capacities'!$BP$12),(AND((U19&gt;'Frame Capacities'!$BV$12),(U19&lt;='Frame Capacities'!$BW$12))),((U19-'Frame Capacities'!$BV$12)*hstr5*('Frame Capacities'!$BQ$12)+'Frame Capacities'!$BJ$12),(AND((U19&gt;'Frame Capacities'!$BW$12),(U19&lt;='Frame Capacities'!$BX$12))),((U19-'Frame Capacities'!$BW$12)*hstr5*('Frame Capacities'!$BR$12)+'Frame Capacities'!$BK$12),(AND((U19&gt;'Frame Capacities'!$BX$12),(U19&lt;='Frame Capacities'!$BY$12))),((U19-'Frame Capacities'!$BX$12)*hstr5*('Frame Capacities'!$BS$12)+'Frame Capacities'!$BL$12))</f>
        <v>4.1931687766144456</v>
      </c>
      <c r="AB19" s="207">
        <f>_xlfn.IFS((U19&lt;='Infill Capacities'!$CW$12),(U19*'Infill Capacities'!$CR$12*hstr5),(AND((U19&gt;'Infill Capacities'!$CW$12),(U19&lt;='Infill Capacities'!$CX$12))),((U19-'Infill Capacities'!$CW$12)*hstr5*('Infill Capacities'!$CS$12)+'Infill Capacities'!$CM$12),(AND((U19&gt;'Infill Capacities'!$CX$12),(U19&lt;='Infill Capacities'!$CY$12))),((U19-'Infill Capacities'!$CX$12)*hstr5*('Infill Capacities'!$CT$12)+'Infill Capacities'!$CN$12),(AND((U19&gt;'Infill Capacities'!$CY$12),(U19&lt;='Infill Capacities'!$CZ$12))),((U19-'Infill Capacities'!$CY$12)*hstr5*('Infill Capacities'!$CU$12)+'Infill Capacities'!$CP$12))</f>
        <v>44.41946717563475</v>
      </c>
      <c r="AC19" s="21">
        <f>AA19/$C$17</f>
        <v>2.5947826587960673E-2</v>
      </c>
      <c r="AD19" s="208">
        <f>AB19/$D$17</f>
        <v>0.12942735191035765</v>
      </c>
      <c r="AE19" s="209">
        <f t="shared" si="16"/>
        <v>48.612635952249192</v>
      </c>
      <c r="AF19" s="209">
        <f t="shared" si="17"/>
        <v>-0.27263941016226312</v>
      </c>
      <c r="AG19" s="213">
        <f t="shared" si="18"/>
        <v>-5.6400378499177435E-3</v>
      </c>
      <c r="AH19" s="193"/>
    </row>
    <row r="20" spans="1:34" x14ac:dyDescent="0.25">
      <c r="A20" s="5"/>
      <c r="B20" s="128">
        <v>2</v>
      </c>
      <c r="C20" s="17">
        <f>'System Capacities'!N10</f>
        <v>269.93333333333334</v>
      </c>
      <c r="D20" s="17">
        <f>'System Capacities'!O10</f>
        <v>340.03200000000004</v>
      </c>
      <c r="E20" s="206">
        <f>'System Capacities'!P10</f>
        <v>413.02510000388276</v>
      </c>
      <c r="F20" s="220">
        <f>'System Capacities'!Q10</f>
        <v>1.7349058472302754E-3</v>
      </c>
      <c r="G20" s="17">
        <f>'System Capacities'!R10</f>
        <v>79355.910612914013</v>
      </c>
      <c r="H20" s="6"/>
      <c r="K20" s="6"/>
      <c r="L20" s="193"/>
      <c r="M20" s="193"/>
      <c r="N20" s="7"/>
      <c r="O20" s="193"/>
      <c r="P20" s="21">
        <f>_xlfn.IFS(('System Capacities'!$N$21+'System Capacities'!$N$34=2),(ABS(Z7/$G$18)),('System Capacities'!$N$21+'System Capacities'!$N$34=3),((ABS(Z7-'System Capacities'!$K$47)/ABS($G$18))+('System Capacities'!$L$47*hstr4)),('System Capacities'!$N$21+'System Capacities'!$N$34=4),((ABS(Z7-'System Capacities'!$K$48)/ABS($G$18))+('System Capacities'!$L$48*hstr4)),('System Capacities'!$N$21+'System Capacities'!$N$34=5),((ABS((Z7-AF7)-'System Capacities'!$K$49)/ABS($G$18))+('System Capacities'!$L$49*hstr4)),('System Capacities'!$N$21+'System Capacities'!$N$34=6),((ABS(Z7-'System Capacities'!$K$50)/ABS($G$18))+('System Capacities'!$L$50*hstr4)),('System Capacities'!$N$21+'System Capacities'!$N$34=7),((ABS((Z7-AF7)-'System Capacities'!$K$51)/ABS($G$18))+('System Capacities'!$L$51*hstr4)),('System Capacities'!$N$21+'System Capacities'!$N$34=8),((ABS((Z7-AF7)-'System Capacities'!$K$52)/ABS($G$18))+('System Capacities'!$L$52*hstr4)))</f>
        <v>1.0089128555205253E-3</v>
      </c>
      <c r="Q20" s="211">
        <f t="shared" ref="Q20:Q22" si="19">Q21+P20</f>
        <v>4.3931720617092036E-3</v>
      </c>
      <c r="R20" s="193"/>
      <c r="S20" s="587">
        <v>4</v>
      </c>
      <c r="T20" s="17">
        <f>T21+hstr4</f>
        <v>11.75</v>
      </c>
      <c r="U20" s="21">
        <f t="shared" si="13"/>
        <v>3.3630428517350845E-4</v>
      </c>
      <c r="V20" s="204">
        <f t="shared" si="14"/>
        <v>4.3931720617092036E-3</v>
      </c>
      <c r="W20" s="17">
        <f>mstr4</f>
        <v>67.278400000000005</v>
      </c>
      <c r="X20" s="21">
        <f t="shared" si="15"/>
        <v>0.29556558723649651</v>
      </c>
      <c r="Y20" s="17">
        <f>((W20*V20)/(X25)*$J$15)</f>
        <v>20.566681700468386</v>
      </c>
      <c r="Z20" s="205">
        <f t="shared" ref="Z20:Z23" si="20">Z19+Y20</f>
        <v>68.906678242555316</v>
      </c>
      <c r="AA20" s="206">
        <f>_xlfn.IFS((U20&lt;='Frame Capacities'!$BV$13),(U20*hstr4*'Frame Capacities'!$BP$13),(AND((U20&gt;'Frame Capacities'!$BV$13),(U20&lt;='Frame Capacities'!$BW$13))),((U20-'Frame Capacities'!$BV$13)*hstr4*('Frame Capacities'!$BQ$13)+'Frame Capacities'!$BJ$13),(AND((U20&gt;'Frame Capacities'!$BW$13),(U20&lt;='Frame Capacities'!$BX$13))),((U20-'Frame Capacities'!$BW$13)*hstr4*('Frame Capacities'!$BR$13)+'Frame Capacities'!$BK$13),(AND((U20&gt;'Frame Capacities'!$BX$13),(U20&lt;='Frame Capacities'!$BY$13))),((U20-'Frame Capacities'!$BX$13)*hstr4*('Frame Capacities'!$BS$13)+'Frame Capacities'!$BL$13))</f>
        <v>6.7357141120516717</v>
      </c>
      <c r="AB20" s="207">
        <f>_xlfn.IFS((U20&lt;='Infill Capacities'!$CW$13),(U20*'Infill Capacities'!$CR$13*hstr4),(AND((U20&gt;'Infill Capacities'!$CW$13),(U20&lt;='Infill Capacities'!$CX$13))),((U20-'Infill Capacities'!$CW$13)*hstr4*('Infill Capacities'!$CS$13)+'Infill Capacities'!$CM$13),(AND((U20&gt;'Infill Capacities'!$CX$13),(U20&lt;='Infill Capacities'!$CY$13))),((U20-'Infill Capacities'!$CX$13)*hstr4*('Infill Capacities'!$CT$13)+'Infill Capacities'!$CN$13),(AND((U20&gt;'Infill Capacities'!$CY$13),(U20&lt;='Infill Capacities'!$CZ$13))),((U20-'Infill Capacities'!$CY$13)*hstr4*('Infill Capacities'!$CU$13)+'Infill Capacities'!$CP$13))</f>
        <v>62.383137942943897</v>
      </c>
      <c r="AC20" s="21">
        <f>AA20/$C$18</f>
        <v>3.7926318198489142E-2</v>
      </c>
      <c r="AD20" s="208">
        <f>AB20/$D$18</f>
        <v>0.18176904995030271</v>
      </c>
      <c r="AE20" s="209">
        <f t="shared" si="16"/>
        <v>69.118852054995571</v>
      </c>
      <c r="AF20" s="209">
        <f t="shared" si="17"/>
        <v>-0.21217381244025546</v>
      </c>
      <c r="AG20" s="213">
        <f t="shared" si="18"/>
        <v>-3.079147302579177E-3</v>
      </c>
      <c r="AH20" s="193"/>
    </row>
    <row r="21" spans="1:34" x14ac:dyDescent="0.25">
      <c r="A21" s="5"/>
      <c r="B21" s="128">
        <v>1</v>
      </c>
      <c r="C21" s="17">
        <f>'System Capacities'!N11</f>
        <v>403.27272727272725</v>
      </c>
      <c r="D21" s="17">
        <f>'System Capacities'!O11</f>
        <v>325.24800000000005</v>
      </c>
      <c r="E21" s="206">
        <f>'System Capacities'!P11</f>
        <v>472.21891354209725</v>
      </c>
      <c r="F21" s="220">
        <f>'System Capacities'!Q11</f>
        <v>1.7665298310518072E-3</v>
      </c>
      <c r="G21" s="17">
        <f>'System Capacities'!R11</f>
        <v>97205.247000284988</v>
      </c>
      <c r="H21" s="6"/>
      <c r="K21" s="6"/>
      <c r="L21" s="6"/>
      <c r="M21" s="6"/>
      <c r="N21" s="7"/>
      <c r="O21" s="193"/>
      <c r="P21" s="21">
        <f>_xlfn.IFS(('System Capacities'!$N$22+'System Capacities'!$N$35=2),(ABS(Z8/$G$19)),('System Capacities'!$N$22+'System Capacities'!$N$35=3),((ABS(Z8-'System Capacities'!$C$59)/ABS($G$19))+('System Capacities'!$D$59*hstr3)),('System Capacities'!$N$22+'System Capacities'!$N$35=4),((ABS(Z8-'System Capacities'!$C$60)/ABS($G$19))+('System Capacities'!$D$60*hstr3)),('System Capacities'!$N$22+'System Capacities'!$N$35=5),((ABS((Z8-AF8)-'System Capacities'!$C$61)/ABS($G$19))+('System Capacities'!$D$61*hstr3)),('System Capacities'!$N$22+'System Capacities'!$N$35=6),((ABS((Z8-AF8)-'System Capacities'!$C$62)/ABS($G$19))+('System Capacities'!$D$62*hstr3)),('System Capacities'!$N$22+'System Capacities'!$N$35=7),((ABS((Z8-AF8)-'System Capacities'!$C$63)/ABS($G$19))+('System Capacities'!$D$63*hstr3)),('System Capacities'!$N$22+'System Capacities'!$N$35=8),((ABS((Z8-AF8)-'System Capacities'!$C$64)/ABS($G$19))+('System Capacities'!$D$64*hstr3)))</f>
        <v>1.1555411358345293E-3</v>
      </c>
      <c r="Q21" s="211">
        <f t="shared" si="19"/>
        <v>3.3842592061886782E-3</v>
      </c>
      <c r="R21" s="193"/>
      <c r="S21" s="587">
        <v>3</v>
      </c>
      <c r="T21" s="17">
        <f>T22+hstr3</f>
        <v>8.75</v>
      </c>
      <c r="U21" s="21">
        <f t="shared" si="13"/>
        <v>3.8518037861150976E-4</v>
      </c>
      <c r="V21" s="204">
        <f t="shared" si="14"/>
        <v>3.3842592061886782E-3</v>
      </c>
      <c r="W21" s="17">
        <f>mstr3</f>
        <v>67.278400000000005</v>
      </c>
      <c r="X21" s="21">
        <f t="shared" si="15"/>
        <v>0.2276875445776444</v>
      </c>
      <c r="Y21" s="17">
        <f>((W21*V21)/(X25)*$J$15)</f>
        <v>15.843445443947099</v>
      </c>
      <c r="Z21" s="205">
        <f t="shared" si="20"/>
        <v>84.75012368650242</v>
      </c>
      <c r="AA21" s="206">
        <f>_xlfn.IFS((U21&lt;='Frame Capacities'!$BV$14),(U21*hstr3*'Frame Capacities'!$BP$14),(AND((U21&gt;'Frame Capacities'!$BV$14),(U21&lt;='Frame Capacities'!$BW$14))),((U21-'Frame Capacities'!$BV$14)*hstr3*('Frame Capacities'!$BQ$14)+'Frame Capacities'!$BJ$14),(AND((U21&gt;'Frame Capacities'!$BW$14),(U21&lt;='Frame Capacities'!$BX$14))),((U21-'Frame Capacities'!$BW$14)*hstr3*('Frame Capacities'!$BR$14)+'Frame Capacities'!$BK$14),(AND((U21&gt;'Frame Capacities'!$BX$14),(U21&lt;='Frame Capacities'!$BY$14))),((U21-'Frame Capacities'!$BX$14)*hstr3*('Frame Capacities'!$BS$14)+'Frame Capacities'!$BL$14))</f>
        <v>11.739621960117811</v>
      </c>
      <c r="AB21" s="207">
        <f>_xlfn.IFS((U21&lt;='Infill Capacities'!$CW$14),(U21*'Infill Capacities'!$CR$14*hstr3),(AND((U21&gt;'Infill Capacities'!$CW$14),(U21&lt;='Infill Capacities'!$CX$14))),((U21-'Infill Capacities'!$CW$14)*hstr3*('Infill Capacities'!$CS$14)+'Infill Capacities'!$CM$14),(AND((U21&gt;'Infill Capacities'!$CX$14),(U21&lt;='Infill Capacities'!$CY$14))),((U21-'Infill Capacities'!$CX$14)*hstr3*('Infill Capacities'!$CT$14)+'Infill Capacities'!$CN$14),(AND((U21&gt;'Infill Capacities'!$CY$14),(U21&lt;='Infill Capacities'!$CZ$14))),((U21-'Infill Capacities'!$CY$14)*hstr3*('Infill Capacities'!$CU$14)+'Infill Capacities'!$CP$14))</f>
        <v>73.129952836558516</v>
      </c>
      <c r="AC21" s="21">
        <f>AA21/$C$19</f>
        <v>4.6097991989991413E-2</v>
      </c>
      <c r="AD21" s="208">
        <f>AB21/$D$19</f>
        <v>0.21506785489765229</v>
      </c>
      <c r="AE21" s="209">
        <f t="shared" si="16"/>
        <v>84.869574796676332</v>
      </c>
      <c r="AF21" s="209">
        <f t="shared" si="17"/>
        <v>-0.11945111017391241</v>
      </c>
      <c r="AG21" s="213">
        <f t="shared" si="18"/>
        <v>-1.4094505704295105E-3</v>
      </c>
      <c r="AH21" s="193"/>
    </row>
    <row r="22" spans="1:34" ht="15.75" thickBot="1" x14ac:dyDescent="0.3">
      <c r="A22" s="5"/>
      <c r="H22" s="6"/>
      <c r="K22" s="6"/>
      <c r="L22" s="6"/>
      <c r="M22" s="6"/>
      <c r="N22" s="7"/>
      <c r="O22" s="193"/>
      <c r="P22" s="21">
        <f>_xlfn.IFS(('System Capacities'!$N$23+'System Capacities'!$N$36=2),(ABS(Z9/$G$20)),('System Capacities'!$N$23+'System Capacities'!$N$36=3),((ABS(Z9-'System Capacities'!$G$59)/ABS($G$20))+('System Capacities'!$H$59*hstr2)),('System Capacities'!$N$23+'System Capacities'!$N$36=4),((ABS(Z9-'System Capacities'!$G$60)/ABS($G$20))+('System Capacities'!$H$60*hstr2)),('System Capacities'!$N$23+'System Capacities'!$N$36=5),((ABS((Z9-AF9)-'System Capacities'!$G$61)/ABS($G$20))+('System Capacities'!$H$61*hstr2)),('System Capacities'!$N$23+'System Capacities'!$N$36=6),((ABS((Z9-AF9)-'System Capacities'!$G$62)/ABS($G$20))+('System Capacities'!$H$62*hstr2)),('System Capacities'!$N$23+'System Capacities'!$N$36=7),((ABS((Z9-AF9)-'System Capacities'!$G$63)/ABS($G$20))+('System Capacities'!$H$63*hstr2)),('System Capacities'!$N$23+'System Capacities'!$N$36=8),((ABS((Z9-AF9)-'System Capacities'!$G$64)/ABS($G$20))+('System Capacities'!$H$64*hstr2)))</f>
        <v>1.1999670195008262E-3</v>
      </c>
      <c r="Q22" s="211">
        <f t="shared" si="19"/>
        <v>2.2287180703541489E-3</v>
      </c>
      <c r="R22" s="193"/>
      <c r="S22" s="587">
        <v>2</v>
      </c>
      <c r="T22" s="17">
        <f>T23+hstr2</f>
        <v>5.75</v>
      </c>
      <c r="U22" s="21">
        <f t="shared" si="13"/>
        <v>3.9998900650027542E-4</v>
      </c>
      <c r="V22" s="204">
        <f t="shared" si="14"/>
        <v>2.2287180703541489E-3</v>
      </c>
      <c r="W22" s="17">
        <f>mstr2</f>
        <v>67.278400000000005</v>
      </c>
      <c r="X22" s="21">
        <f t="shared" si="15"/>
        <v>0.14994458582451459</v>
      </c>
      <c r="Y22" s="17">
        <f>((W22*V22)/(X25)*$J$15)</f>
        <v>10.433767334672172</v>
      </c>
      <c r="Z22" s="205">
        <f t="shared" si="20"/>
        <v>95.183891021174588</v>
      </c>
      <c r="AA22" s="206">
        <f>_xlfn.IFS((U22&lt;='Frame Capacities'!$BV$15),(U22*hstr2*'Frame Capacities'!$BP$15),(AND((U22&gt;'Frame Capacities'!$BV$15),(U22&lt;='Frame Capacities'!$BW$15))),((U22-'Frame Capacities'!$BV$15)*hstr2*('Frame Capacities'!$BQ$15)+'Frame Capacities'!$BJ$15),(AND((U22&gt;'Frame Capacities'!$BW$15),(U22&lt;='Frame Capacities'!$BX$15))),((U22-'Frame Capacities'!$BW$15)*hstr2*('Frame Capacities'!$BR$15)+'Frame Capacities'!$BK$15),(AND((U22&gt;'Frame Capacities'!$BX$15),(U22&lt;='Frame Capacities'!$BY$15))),((U22-'Frame Capacities'!$BX$15)*hstr2*('Frame Capacities'!$BS$15)+'Frame Capacities'!$BL$15))</f>
        <v>16.828831142934671</v>
      </c>
      <c r="AB22" s="207">
        <f>_xlfn.IFS((U22&lt;='Infill Capacities'!$CW$15),(U22*'Infill Capacities'!$CR$15*hstr2),(AND((U22&gt;'Infill Capacities'!$CW$15),(U22&lt;='Infill Capacities'!$CX$15))),((U22-'Infill Capacities'!$CW$15)*hstr2*('Infill Capacities'!$CS$15)+'Infill Capacities'!$CM$15),(AND((U22&gt;'Infill Capacities'!$CX$15),(U22&lt;='Infill Capacities'!$CY$15))),((U22-'Infill Capacities'!$CX$15)*hstr2*('Infill Capacities'!$CT$15)+'Infill Capacities'!$CN$15),(AND((U22&gt;'Infill Capacities'!$CY$15),(U22&lt;='Infill Capacities'!$CZ$15))),((U22-'Infill Capacities'!$CY$15)*hstr2*('Infill Capacities'!$CU$15)+'Infill Capacities'!$CP$15))</f>
        <v>78.395644395017754</v>
      </c>
      <c r="AC22" s="21">
        <f>AA22/$C$20</f>
        <v>6.2344397911588065E-2</v>
      </c>
      <c r="AD22" s="208">
        <f>AB22/$D$20</f>
        <v>0.23055372551706235</v>
      </c>
      <c r="AE22" s="209">
        <f t="shared" si="16"/>
        <v>95.224475537952429</v>
      </c>
      <c r="AF22" s="209">
        <f t="shared" si="17"/>
        <v>-4.0584516777840918E-2</v>
      </c>
      <c r="AG22" s="213">
        <f t="shared" si="18"/>
        <v>-4.2638009796019472E-4</v>
      </c>
      <c r="AH22" s="193"/>
    </row>
    <row r="23" spans="1:34" ht="15.75" thickBot="1" x14ac:dyDescent="0.3">
      <c r="A23" s="5"/>
      <c r="B23" s="899" t="s">
        <v>312</v>
      </c>
      <c r="C23" s="900"/>
      <c r="D23" s="901"/>
      <c r="H23" s="6"/>
      <c r="I23" s="6"/>
      <c r="J23" s="6"/>
      <c r="K23" s="6"/>
      <c r="L23" s="6"/>
      <c r="M23" s="6"/>
      <c r="N23" s="7"/>
      <c r="O23" s="193"/>
      <c r="P23" s="21">
        <f>_xlfn.IFS(('System Capacities'!$N$24+'System Capacities'!$N$37=2),(Z10/$G$21),('System Capacities'!$N$24+'System Capacities'!$N$37=3),((ABS(Z10-'System Capacities'!$K$59)/ABS($G$21))+('System Capacities'!$L$59*hstr1)),('System Capacities'!$N$24+'System Capacities'!$N$37=4),((ABS(Z10-'System Capacities'!$K$60)/ABS($G$21))+('System Capacities'!$L$60*hstr1)),('System Capacities'!$N$24+'System Capacities'!$N$37=5),((ABS((Z10-AF10)-'System Capacities'!$K$61)/ABS($G$21))+('System Capacities'!$L$61*hstr1)),('System Capacities'!$N$24+'System Capacities'!$N$37=6),((ABS(Z10-'System Capacities'!$K$62)/ABS($G$21))+('System Capacities'!$L$62*hstr1)),('System Capacities'!$N$24+'System Capacities'!$N$37=7),((ABS((Z10-AF10)-'System Capacities'!$K$63)/ABS($G$21))+('System Capacities'!$L$63*hstr1)),('System Capacities'!$N$24+'System Capacities'!$N$37=8),((ABS((Z10-AF10)-'System Capacities'!$K$64)/ABS($G$21))+('System Capacities'!$L$64*hstr1)))</f>
        <v>1.0287510508533229E-3</v>
      </c>
      <c r="Q23" s="211">
        <f>Q24+P23</f>
        <v>1.0287510508533229E-3</v>
      </c>
      <c r="R23" s="193"/>
      <c r="S23" s="587">
        <v>1</v>
      </c>
      <c r="T23" s="17">
        <f>T24+hstr1</f>
        <v>2.75</v>
      </c>
      <c r="U23" s="21">
        <f t="shared" si="13"/>
        <v>3.7409129121939014E-4</v>
      </c>
      <c r="V23" s="204">
        <f t="shared" si="14"/>
        <v>1.0287510508533229E-3</v>
      </c>
      <c r="W23" s="17">
        <f>mstr1</f>
        <v>67.278400000000005</v>
      </c>
      <c r="X23" s="21">
        <f t="shared" si="15"/>
        <v>6.9212724699730208E-2</v>
      </c>
      <c r="Y23" s="17">
        <f>((W23*V23)/(X25)*$J$15)</f>
        <v>4.8161089788254161</v>
      </c>
      <c r="Z23" s="205">
        <f t="shared" si="20"/>
        <v>100</v>
      </c>
      <c r="AA23" s="206">
        <f>_xlfn.IFS((U23&lt;='Frame Capacities'!$BV$16),(U23*hstr1*'Frame Capacities'!$BP$16),(AND((U23&gt;'Frame Capacities'!$BV$16),(U23&lt;='Frame Capacities'!$BW$16))),((U23-'Frame Capacities'!$BV$16)*hstr1*('Frame Capacities'!$BQ$16)+'Frame Capacities'!$BJ$16),(AND((U23&gt;'Frame Capacities'!$BW$16),(U23&lt;='Frame Capacities'!$BX$16))),((U23-'Frame Capacities'!$BW$16)*hstr1*('Frame Capacities'!$BR$16)+'Frame Capacities'!$BK$16),(AND((U23&gt;'Frame Capacities'!$BX$16),(U23&lt;='Frame Capacities'!$BY$16))),((U23-'Frame Capacities'!$BX$16)*hstr1*('Frame Capacities'!$BS$16)+'Frame Capacities'!$BL$16))</f>
        <v>31.123470349731139</v>
      </c>
      <c r="AB23" s="207">
        <f>_xlfn.IFS((U23&lt;='Infill Capacities'!$CW$16),(U23*'Infill Capacities'!$CR$16*hstr1),(AND((U23&gt;'Infill Capacities'!$CW$16),(U23&lt;='Infill Capacities'!$CX$16))),((U23-'Infill Capacities'!$CW$16)*hstr1*('Infill Capacities'!$CS$16)+'Infill Capacities'!$CM$16),(AND((U23&gt;'Infill Capacities'!$CX$16),(U23&lt;='Infill Capacities'!$CY$16))),((U23-'Infill Capacities'!$CX$16)*hstr1*('Infill Capacities'!$CT$16)+'Infill Capacities'!$CN$16),(AND((U23&gt;'Infill Capacities'!$CY$16),(U23&lt;='Infill Capacities'!$CZ$16))),((U23-'Infill Capacities'!$CY$16)*hstr1*('Infill Capacities'!$CU$16)+'Infill Capacities'!$CP$16))</f>
        <v>68.87652965026885</v>
      </c>
      <c r="AC23" s="21">
        <f>AA23/$C$21</f>
        <v>7.7177225844689487E-2</v>
      </c>
      <c r="AD23" s="208">
        <f>AB23/$D$21</f>
        <v>0.21176618964688126</v>
      </c>
      <c r="AE23" s="209">
        <f t="shared" si="16"/>
        <v>99.999999999999986</v>
      </c>
      <c r="AF23" s="209">
        <f t="shared" si="17"/>
        <v>0</v>
      </c>
      <c r="AG23" s="213">
        <f t="shared" si="18"/>
        <v>1.4210854715202004E-16</v>
      </c>
      <c r="AH23" s="193"/>
    </row>
    <row r="24" spans="1:34" ht="15.75" thickBot="1" x14ac:dyDescent="0.3">
      <c r="A24" s="5"/>
      <c r="B24" s="223" t="s">
        <v>311</v>
      </c>
      <c r="C24" s="224">
        <v>3</v>
      </c>
      <c r="D24" s="225"/>
      <c r="H24" s="6"/>
      <c r="I24" s="6"/>
      <c r="J24" s="6"/>
      <c r="K24" s="6"/>
      <c r="L24" s="6"/>
      <c r="M24" s="6"/>
      <c r="N24" s="7"/>
      <c r="O24" s="193"/>
      <c r="P24" s="21">
        <v>0</v>
      </c>
      <c r="Q24" s="211">
        <f>P24</f>
        <v>0</v>
      </c>
      <c r="R24" s="193"/>
      <c r="S24" s="587">
        <v>0</v>
      </c>
      <c r="T24" s="17">
        <f>hstr0</f>
        <v>0</v>
      </c>
      <c r="U24" s="229" t="s">
        <v>66</v>
      </c>
      <c r="V24" s="204">
        <f t="shared" si="14"/>
        <v>0</v>
      </c>
      <c r="W24" s="17" t="s">
        <v>66</v>
      </c>
      <c r="X24" s="21">
        <v>0</v>
      </c>
      <c r="Y24" s="17" t="s">
        <v>66</v>
      </c>
      <c r="Z24" s="17" t="s">
        <v>66</v>
      </c>
      <c r="AA24" s="206" t="s">
        <v>66</v>
      </c>
      <c r="AB24" s="206" t="s">
        <v>66</v>
      </c>
      <c r="AC24" s="214" t="s">
        <v>66</v>
      </c>
      <c r="AD24" s="215" t="s">
        <v>66</v>
      </c>
      <c r="AE24" s="216" t="s">
        <v>66</v>
      </c>
      <c r="AF24" s="216" t="s">
        <v>66</v>
      </c>
      <c r="AG24" s="193"/>
      <c r="AH24" s="193"/>
    </row>
    <row r="25" spans="1:34" x14ac:dyDescent="0.25">
      <c r="A25" s="5"/>
      <c r="B25" s="897" t="s">
        <v>309</v>
      </c>
      <c r="C25" s="898"/>
      <c r="D25" s="226">
        <v>1</v>
      </c>
      <c r="E25" s="6"/>
      <c r="F25" s="6"/>
      <c r="G25" s="6"/>
      <c r="H25" s="6"/>
      <c r="I25" s="6"/>
      <c r="J25" s="6"/>
      <c r="K25" s="6"/>
      <c r="L25" s="6"/>
      <c r="M25" s="6"/>
      <c r="N25" s="7"/>
      <c r="O25" s="193"/>
      <c r="P25" s="193"/>
      <c r="Q25" s="193"/>
      <c r="R25" s="193"/>
      <c r="S25" s="579"/>
      <c r="T25" s="294"/>
      <c r="U25" s="294"/>
      <c r="V25" s="294"/>
      <c r="W25" s="300" t="s">
        <v>79</v>
      </c>
      <c r="X25" s="582">
        <f>SUM(X18:X24)</f>
        <v>1.4371087739922832</v>
      </c>
      <c r="Y25" s="294"/>
      <c r="Z25" s="294"/>
      <c r="AA25" s="294"/>
      <c r="AB25" s="294"/>
      <c r="AC25" s="294"/>
      <c r="AD25" s="294"/>
      <c r="AE25" s="294"/>
      <c r="AF25" s="295"/>
      <c r="AG25" s="193"/>
      <c r="AH25" s="193"/>
    </row>
    <row r="26" spans="1:34" x14ac:dyDescent="0.25">
      <c r="A26" s="5"/>
      <c r="B26" s="897" t="s">
        <v>310</v>
      </c>
      <c r="C26" s="898"/>
      <c r="D26" s="227">
        <v>2</v>
      </c>
      <c r="E26" s="6"/>
      <c r="F26" s="6"/>
      <c r="G26" s="6"/>
      <c r="H26" s="6"/>
      <c r="I26" s="6"/>
      <c r="J26" s="6"/>
      <c r="K26" s="6"/>
      <c r="L26" s="6"/>
      <c r="M26" s="6"/>
      <c r="N26" s="7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</row>
    <row r="27" spans="1:34" ht="15.75" thickBot="1" x14ac:dyDescent="0.3">
      <c r="A27" s="5"/>
      <c r="B27" s="895" t="s">
        <v>322</v>
      </c>
      <c r="C27" s="896"/>
      <c r="D27" s="228">
        <v>3</v>
      </c>
      <c r="E27" s="6"/>
      <c r="F27" s="6"/>
      <c r="G27" s="6"/>
      <c r="H27" s="6"/>
      <c r="I27" s="6"/>
      <c r="J27" s="6"/>
      <c r="K27" s="6"/>
      <c r="L27" s="6"/>
      <c r="M27" s="6"/>
      <c r="N27" s="7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</row>
    <row r="28" spans="1:34" ht="15.75" thickBot="1" x14ac:dyDescent="0.3">
      <c r="A28" s="5"/>
      <c r="B28" s="193"/>
      <c r="C28" s="193"/>
      <c r="D28" s="193"/>
      <c r="E28" s="6"/>
      <c r="F28" s="6"/>
      <c r="G28" s="6"/>
      <c r="H28" s="6"/>
      <c r="I28" s="6"/>
      <c r="J28" s="6"/>
      <c r="K28" s="6"/>
      <c r="L28" s="6"/>
      <c r="M28" s="6"/>
      <c r="N28" s="7"/>
      <c r="O28" s="193"/>
      <c r="P28" s="880" t="s">
        <v>248</v>
      </c>
      <c r="Q28" s="881"/>
      <c r="R28" s="203"/>
      <c r="S28" s="923" t="s">
        <v>248</v>
      </c>
      <c r="T28" s="924"/>
      <c r="U28" s="924"/>
      <c r="V28" s="924"/>
      <c r="W28" s="924"/>
      <c r="X28" s="924"/>
      <c r="Y28" s="924"/>
      <c r="Z28" s="924"/>
      <c r="AA28" s="924"/>
      <c r="AB28" s="924"/>
      <c r="AC28" s="924"/>
      <c r="AD28" s="924"/>
      <c r="AE28" s="924"/>
      <c r="AF28" s="925"/>
      <c r="AG28" s="193"/>
      <c r="AH28" s="193"/>
    </row>
    <row r="29" spans="1:34" x14ac:dyDescent="0.25">
      <c r="A29" s="5"/>
      <c r="B29" s="892" t="s">
        <v>323</v>
      </c>
      <c r="C29" s="893"/>
      <c r="D29" s="193"/>
      <c r="E29" s="6"/>
      <c r="F29" s="6"/>
      <c r="G29" s="6"/>
      <c r="H29" s="6"/>
      <c r="I29" s="6"/>
      <c r="J29" s="6"/>
      <c r="K29" s="6"/>
      <c r="L29" s="6"/>
      <c r="M29" s="6"/>
      <c r="N29" s="7"/>
      <c r="O29" s="193"/>
      <c r="P29" s="629" t="s">
        <v>82</v>
      </c>
      <c r="Q29" s="625" t="s">
        <v>81</v>
      </c>
      <c r="R29" s="193"/>
      <c r="S29" s="625" t="s">
        <v>0</v>
      </c>
      <c r="T29" s="625" t="s">
        <v>72</v>
      </c>
      <c r="U29" s="625" t="s">
        <v>102</v>
      </c>
      <c r="V29" s="629" t="s">
        <v>74</v>
      </c>
      <c r="W29" s="625" t="s">
        <v>77</v>
      </c>
      <c r="X29" s="625" t="s">
        <v>78</v>
      </c>
      <c r="Y29" s="629" t="s">
        <v>75</v>
      </c>
      <c r="Z29" s="629" t="s">
        <v>76</v>
      </c>
      <c r="AA29" s="882" t="s">
        <v>188</v>
      </c>
      <c r="AB29" s="882" t="s">
        <v>187</v>
      </c>
      <c r="AC29" s="882" t="s">
        <v>189</v>
      </c>
      <c r="AD29" s="882" t="s">
        <v>190</v>
      </c>
      <c r="AE29" s="885" t="s">
        <v>352</v>
      </c>
      <c r="AF29" s="886" t="s">
        <v>396</v>
      </c>
      <c r="AG29" s="906" t="s">
        <v>242</v>
      </c>
      <c r="AH29" s="193"/>
    </row>
    <row r="30" spans="1:34" ht="15.75" thickBot="1" x14ac:dyDescent="0.3">
      <c r="A30" s="5"/>
      <c r="B30" s="230" t="s">
        <v>321</v>
      </c>
      <c r="C30" s="231">
        <f>0.0005</f>
        <v>5.0000000000000001E-4</v>
      </c>
      <c r="D30" s="193"/>
      <c r="E30" s="6"/>
      <c r="F30" s="6"/>
      <c r="G30" s="6"/>
      <c r="H30" s="6"/>
      <c r="I30" s="6"/>
      <c r="J30" s="6"/>
      <c r="K30" s="6"/>
      <c r="L30" s="6"/>
      <c r="M30" s="6"/>
      <c r="N30" s="7"/>
      <c r="O30" s="193"/>
      <c r="P30" s="624"/>
      <c r="Q30" s="626"/>
      <c r="R30" s="193"/>
      <c r="S30" s="626"/>
      <c r="T30" s="626"/>
      <c r="U30" s="626"/>
      <c r="V30" s="624"/>
      <c r="W30" s="626"/>
      <c r="X30" s="626"/>
      <c r="Y30" s="624"/>
      <c r="Z30" s="624"/>
      <c r="AA30" s="629"/>
      <c r="AB30" s="629"/>
      <c r="AC30" s="629"/>
      <c r="AD30" s="629"/>
      <c r="AE30" s="886"/>
      <c r="AF30" s="909"/>
      <c r="AG30" s="906"/>
      <c r="AH30" s="193"/>
    </row>
    <row r="31" spans="1:34" ht="15.75" thickBot="1" x14ac:dyDescent="0.3">
      <c r="A31" s="5"/>
      <c r="B31" s="193"/>
      <c r="C31" s="193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193"/>
      <c r="P31" s="21">
        <f>_xlfn.IFS(('System Capacities'!$N$19+'System Capacities'!$N$32=2),(ABS(Z18/$G$16)),('System Capacities'!$N$19+'System Capacities'!$N$32=3),((ABS(Z18-'System Capacities'!$C$47)/ABS($G$16))+('System Capacities'!$D$47*hstr6)),('System Capacities'!$N$19+'System Capacities'!$N$32=4),((ABS(Z18-'System Capacities'!$C$48)/ABS($G$16))+('System Capacities'!$D$48*hstr6)),('System Capacities'!$N$19+'System Capacities'!$N$32=5),((ABS((Z18-AF18)-'System Capacities'!$C$49)/ABS($G$16))+('System Capacities'!$D$49*hstr6)),('System Capacities'!$N$19+'System Capacities'!$N$32=6),((ABS((Z18-AF18)-'System Capacities'!$C$50)/ABS($G$16))+('System Capacities'!$D$50*hstr6)),('System Capacities'!$N$19+'System Capacities'!$N$32=7),((ABS((Z18-AF18)-'System Capacities'!$C$51)/ABS($G$16))+('System Capacities'!$D$51*hstr6)),('System Capacities'!$N$19+'System Capacities'!$N$32=8),((ABS((Z18-AF18)-'System Capacities'!$C$52)/ABS($G$16))+('System Capacities'!$D$52*hstr6)))</f>
        <v>3.8710050615513222E-4</v>
      </c>
      <c r="Q31" s="211">
        <f>Q32+P31</f>
        <v>5.517958184803641E-3</v>
      </c>
      <c r="R31" s="193"/>
      <c r="S31" s="587">
        <v>6</v>
      </c>
      <c r="T31" s="17">
        <f>T32+hstr6</f>
        <v>17.75</v>
      </c>
      <c r="U31" s="21">
        <f t="shared" ref="U31:U36" si="21">P31/(T31-T32)</f>
        <v>1.2903350205171075E-4</v>
      </c>
      <c r="V31" s="204">
        <f t="shared" ref="V31:V37" si="22">Q31</f>
        <v>5.517958184803641E-3</v>
      </c>
      <c r="W31" s="17">
        <f>mstr6</f>
        <v>63.074599999999997</v>
      </c>
      <c r="X31" s="21">
        <f t="shared" ref="X31:X36" si="23">W31*V31</f>
        <v>0.34804300532321569</v>
      </c>
      <c r="Y31" s="17">
        <f>((W31*V31)/(X38)*$J$15)</f>
        <v>24.251858301135201</v>
      </c>
      <c r="Z31" s="205">
        <f>Y31</f>
        <v>24.251858301135201</v>
      </c>
      <c r="AA31" s="206">
        <f>_xlfn.IFS((U31&lt;='Frame Capacities'!$BV$11),(U31*hstr6*'Frame Capacities'!$BP$11),(AND((U31&gt;'Frame Capacities'!$BV$11),(U31&lt;='Frame Capacities'!$BW$11))),((U31-'Frame Capacities'!$BV$11)*hstr6*('Frame Capacities'!$BQ$11)+'Frame Capacities'!$BJ$11),(AND((U31&gt;'Frame Capacities'!$BW$11),(U31&lt;='Frame Capacities'!$BX$11))),((U31-'Frame Capacities'!$BW$11)*hstr6*('Frame Capacities'!$BR$11)+'Frame Capacities'!$BK$11),(AND((U31&gt;'Frame Capacities'!$BX$11),(U31&lt;='Frame Capacities'!$BY$11))),((U31-'Frame Capacities'!$BX$11)*hstr6*('Frame Capacities'!$BS$11)+'Frame Capacities'!$BL$11))</f>
        <v>2.1069581588916759</v>
      </c>
      <c r="AB31" s="207">
        <f>_xlfn.IFS((U31&lt;='Infill Capacities'!$CW$11),(U31*'Infill Capacities'!$CR$11*hstr6),(AND((U31&gt;'Infill Capacities'!$CW$11),(U31&lt;='Infill Capacities'!$CX$11))),((U31-'Infill Capacities'!$CW$11)*hstr6*('Infill Capacities'!$CS$11)+'Infill Capacities'!$CM$11),(AND((U31&gt;'Infill Capacities'!$CX$11),(U31&lt;='Infill Capacities'!$CY$11))),((U31-'Infill Capacities'!$CX$11)*hstr6*('Infill Capacities'!$CT$11)+'Infill Capacities'!$CN$11),(AND((U31&gt;'Infill Capacities'!$CY$11),(U31&lt;='Infill Capacities'!$CZ$11))),((U31-'Infill Capacities'!$CY$11)*hstr6*('Infill Capacities'!$CU$11)+'Infill Capacities'!$CP$11))</f>
        <v>22.168750555195878</v>
      </c>
      <c r="AC31" s="21">
        <f>AA31/$C$16</f>
        <v>1.5522776219732389E-2</v>
      </c>
      <c r="AD31" s="208">
        <f>AB31/$D$16</f>
        <v>6.45942615244635E-2</v>
      </c>
      <c r="AE31" s="209">
        <f t="shared" ref="AE31:AE36" si="24">AA31+AB31</f>
        <v>24.275708714087553</v>
      </c>
      <c r="AF31" s="209">
        <f t="shared" ref="AF31:AF36" si="25">Z31-AE31</f>
        <v>-2.3850412952352684E-2</v>
      </c>
      <c r="AG31" s="213">
        <f t="shared" ref="AG31:AG36" si="26">(Z31-(AE31))/Z31</f>
        <v>-9.8344682111375665E-4</v>
      </c>
      <c r="AH31" s="193"/>
    </row>
    <row r="32" spans="1:34" ht="16.5" thickBot="1" x14ac:dyDescent="0.3">
      <c r="A32" s="5"/>
      <c r="B32" s="890" t="s">
        <v>324</v>
      </c>
      <c r="C32" s="891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193"/>
      <c r="P32" s="21">
        <f>_xlfn.IFS(('System Capacities'!$N$20+'System Capacities'!$N$33=2),(ABS(Z19/$G$17)),('System Capacities'!$N$20+'System Capacities'!$N$33=3),((ABS(Z19-'System Capacities'!$G$47)/ABS($G$17))+('System Capacities'!$H$47*hstr5)),('System Capacities'!$N$20+'System Capacities'!$N$33=4),((ABS(Z19-'System Capacities'!$G$48)/ABS($G$17))+('System Capacities'!$H$48*hstr5)),('System Capacities'!$N$20+'System Capacities'!$N$33=5),((ABS((Z19-AF19)-'System Capacities'!$G$49)/ABS($G$17))+('System Capacities'!$H$49*hstr5)),('System Capacities'!$N$20+'System Capacities'!$N$33=6),((ABS((Z19-AF19)-'System Capacities'!$G$50)/ABS($G$17))+('System Capacities'!$H$50*hstr5)),('System Capacities'!$N$20+'System Capacities'!$N$33=7),((ABS((Z19-AF19)-'System Capacities'!$G$51)/ABS($G$17))+('System Capacities'!$H$51*hstr5)),('System Capacities'!$N$20+'System Capacities'!$N$33=8),((ABS((Z19-AF19)-'System Capacities'!$G$52)/ABS($G$17))+('System Capacities'!$H$52*hstr5)))</f>
        <v>7.4292048174531161E-4</v>
      </c>
      <c r="Q32" s="211">
        <f>Q33+P32</f>
        <v>5.1308576786485089E-3</v>
      </c>
      <c r="R32" s="193"/>
      <c r="S32" s="587">
        <v>5</v>
      </c>
      <c r="T32" s="17">
        <f>T33+hstr5</f>
        <v>14.75</v>
      </c>
      <c r="U32" s="21">
        <f t="shared" si="21"/>
        <v>2.4764016058177052E-4</v>
      </c>
      <c r="V32" s="204">
        <f t="shared" si="22"/>
        <v>5.1308576786485089E-3</v>
      </c>
      <c r="W32" s="17">
        <f>mstr5</f>
        <v>67.278400000000005</v>
      </c>
      <c r="X32" s="21">
        <f t="shared" si="23"/>
        <v>0.34519589524718586</v>
      </c>
      <c r="Y32" s="17">
        <f>((W32*V32)/(X38)*$J$15)</f>
        <v>24.05346985753615</v>
      </c>
      <c r="Z32" s="205">
        <f>Z31+Y32</f>
        <v>48.305328158671351</v>
      </c>
      <c r="AA32" s="206">
        <f>_xlfn.IFS((U32&lt;='Frame Capacities'!$BV$12),(U32*hstr5*'Frame Capacities'!$BP$12),(AND((U32&gt;'Frame Capacities'!$BV$12),(U32&lt;='Frame Capacities'!$BW$12))),((U32-'Frame Capacities'!$BV$12)*hstr5*('Frame Capacities'!$BQ$12)+'Frame Capacities'!$BJ$12),(AND((U32&gt;'Frame Capacities'!$BW$12),(U32&lt;='Frame Capacities'!$BX$12))),((U32-'Frame Capacities'!$BW$12)*hstr5*('Frame Capacities'!$BR$12)+'Frame Capacities'!$BK$12),(AND((U32&gt;'Frame Capacities'!$BX$12),(U32&lt;='Frame Capacities'!$BY$12))),((U32-'Frame Capacities'!$BX$12)*hstr5*('Frame Capacities'!$BS$12)+'Frame Capacities'!$BL$12))</f>
        <v>4.1696517827388222</v>
      </c>
      <c r="AB32" s="207">
        <f>_xlfn.IFS((U32&lt;='Infill Capacities'!$CW$12),(U32*'Infill Capacities'!$CR$12*hstr5),(AND((U32&gt;'Infill Capacities'!$CW$12),(U32&lt;='Infill Capacities'!$CX$12))),((U32-'Infill Capacities'!$CW$12)*hstr5*('Infill Capacities'!$CS$12)+'Infill Capacities'!$CM$12),(AND((U32&gt;'Infill Capacities'!$CX$12),(U32&lt;='Infill Capacities'!$CY$12))),((U32-'Infill Capacities'!$CX$12)*hstr5*('Infill Capacities'!$CT$12)+'Infill Capacities'!$CN$12),(AND((U32&gt;'Infill Capacities'!$CY$12),(U32&lt;='Infill Capacities'!$CZ$12))),((U32-'Infill Capacities'!$CY$12)*hstr5*('Infill Capacities'!$CU$12)+'Infill Capacities'!$CP$12))</f>
        <v>44.170344759348112</v>
      </c>
      <c r="AC32" s="21">
        <f>AA32/$C$17</f>
        <v>2.5802300635760035E-2</v>
      </c>
      <c r="AD32" s="208">
        <f>AB32/$D$17</f>
        <v>0.12870147074402127</v>
      </c>
      <c r="AE32" s="209">
        <f t="shared" si="24"/>
        <v>48.339996542086936</v>
      </c>
      <c r="AF32" s="209">
        <f t="shared" si="25"/>
        <v>-3.4668383415585424E-2</v>
      </c>
      <c r="AG32" s="213">
        <f t="shared" si="26"/>
        <v>-7.1769274192089421E-4</v>
      </c>
      <c r="AH32" s="193"/>
    </row>
    <row r="33" spans="1:34" x14ac:dyDescent="0.25">
      <c r="A33" s="5"/>
      <c r="B33" s="887" t="s">
        <v>0</v>
      </c>
      <c r="C33" s="889" t="s">
        <v>74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193"/>
      <c r="P33" s="21">
        <f>_xlfn.IFS(('System Capacities'!$N$21+'System Capacities'!$N$34=2),(ABS(Z20/$G$18)),('System Capacities'!$N$21+'System Capacities'!$N$34=3),((ABS(Z20-'System Capacities'!$K$47)/ABS($G$18))+('System Capacities'!$L$47*hstr4)),('System Capacities'!$N$21+'System Capacities'!$N$34=4),((ABS(Z20-'System Capacities'!$K$48)/ABS($G$18))+('System Capacities'!$L$48*hstr4)),('System Capacities'!$N$21+'System Capacities'!$N$34=5),((ABS((Z20-AF20)-'System Capacities'!$K$49)/ABS($G$18))+('System Capacities'!$L$49*hstr4)),('System Capacities'!$N$21+'System Capacities'!$N$34=6),((ABS(Z20-'System Capacities'!$K$50)/ABS($G$18))+('System Capacities'!$L$50*hstr4)),('System Capacities'!$N$21+'System Capacities'!$N$34=7),((ABS((Z20-AF20)-'System Capacities'!$K$51)/ABS($G$18))+('System Capacities'!$L$51*hstr4)),('System Capacities'!$N$21+'System Capacities'!$N$34=8),((ABS((Z20-AF20)-'System Capacities'!$K$52)/ABS($G$18))+('System Capacities'!$L$52*hstr4)))</f>
        <v>1.0058158005114889E-3</v>
      </c>
      <c r="Q33" s="211">
        <f t="shared" ref="Q33:Q35" si="27">Q34+P33</f>
        <v>4.3879371969031975E-3</v>
      </c>
      <c r="R33" s="193"/>
      <c r="S33" s="587">
        <v>4</v>
      </c>
      <c r="T33" s="17">
        <f>T34+hstr4</f>
        <v>11.75</v>
      </c>
      <c r="U33" s="21">
        <f t="shared" si="21"/>
        <v>3.3527193350382963E-4</v>
      </c>
      <c r="V33" s="204">
        <f t="shared" si="22"/>
        <v>4.3879371969031975E-3</v>
      </c>
      <c r="W33" s="17">
        <f>mstr4</f>
        <v>67.278400000000005</v>
      </c>
      <c r="X33" s="21">
        <f t="shared" si="23"/>
        <v>0.29521339390813212</v>
      </c>
      <c r="Y33" s="17">
        <f>((W33*V33)/(X38)*$J$15)</f>
        <v>20.570657327270435</v>
      </c>
      <c r="Z33" s="205">
        <f t="shared" ref="Z33:Z36" si="28">Z32+Y33</f>
        <v>68.875985485941783</v>
      </c>
      <c r="AA33" s="206">
        <f>_xlfn.IFS((U33&lt;='Frame Capacities'!$BV$13),(U33*hstr4*'Frame Capacities'!$BP$13),(AND((U33&gt;'Frame Capacities'!$BV$13),(U33&lt;='Frame Capacities'!$BW$13))),((U33-'Frame Capacities'!$BV$13)*hstr4*('Frame Capacities'!$BQ$13)+'Frame Capacities'!$BJ$13),(AND((U33&gt;'Frame Capacities'!$BW$13),(U33&lt;='Frame Capacities'!$BX$13))),((U33-'Frame Capacities'!$BW$13)*hstr4*('Frame Capacities'!$BR$13)+'Frame Capacities'!$BK$13),(AND((U33&gt;'Frame Capacities'!$BX$13),(U33&lt;='Frame Capacities'!$BY$13))),((U33-'Frame Capacities'!$BX$13)*hstr4*('Frame Capacities'!$BS$13)+'Frame Capacities'!$BL$13))</f>
        <v>6.7150375223779237</v>
      </c>
      <c r="AB33" s="207">
        <f>_xlfn.IFS((U33&lt;='Infill Capacities'!$CW$13),(U33*'Infill Capacities'!$CR$13*hstr4),(AND((U33&gt;'Infill Capacities'!$CW$13),(U33&lt;='Infill Capacities'!$CX$13))),((U33-'Infill Capacities'!$CW$13)*hstr4*('Infill Capacities'!$CS$13)+'Infill Capacities'!$CM$13),(AND((U33&gt;'Infill Capacities'!$CX$13),(U33&lt;='Infill Capacities'!$CY$13))),((U33-'Infill Capacities'!$CX$13)*hstr4*('Infill Capacities'!$CT$13)+'Infill Capacities'!$CN$13),(AND((U33&gt;'Infill Capacities'!$CY$13),(U33&lt;='Infill Capacities'!$CZ$13))),((U33-'Infill Capacities'!$CY$13)*hstr4*('Infill Capacities'!$CU$13)+'Infill Capacities'!$CP$13))</f>
        <v>62.191640720177389</v>
      </c>
      <c r="AC33" s="21">
        <f>AA33/$C$18</f>
        <v>3.7809895959335156E-2</v>
      </c>
      <c r="AD33" s="208">
        <f>AB33/$D$18</f>
        <v>0.18121107435949121</v>
      </c>
      <c r="AE33" s="209">
        <f t="shared" si="24"/>
        <v>68.906678242555316</v>
      </c>
      <c r="AF33" s="209">
        <f t="shared" si="25"/>
        <v>-3.0692756613532879E-2</v>
      </c>
      <c r="AG33" s="213">
        <f t="shared" si="26"/>
        <v>-4.456234839615841E-4</v>
      </c>
      <c r="AH33" s="193"/>
    </row>
    <row r="34" spans="1:34" x14ac:dyDescent="0.25">
      <c r="A34" s="5"/>
      <c r="B34" s="888"/>
      <c r="C34" s="623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193"/>
      <c r="P34" s="21">
        <f>_xlfn.IFS(('System Capacities'!$N$22+'System Capacities'!$N$35=2),(ABS(Z21/$G$19)),('System Capacities'!$N$22+'System Capacities'!$N$35=3),((ABS(Z21-'System Capacities'!$C$59)/ABS($G$19))+('System Capacities'!$D$59*hstr3)),('System Capacities'!$N$22+'System Capacities'!$N$35=4),((ABS(Z21-'System Capacities'!$C$60)/ABS($G$19))+('System Capacities'!$D$60*hstr3)),('System Capacities'!$N$22+'System Capacities'!$N$35=5),((ABS((Z21-AF21)-'System Capacities'!$C$61)/ABS($G$19))+('System Capacities'!$D$61*hstr3)),('System Capacities'!$N$22+'System Capacities'!$N$35=6),((ABS((Z21-AF21)-'System Capacities'!$C$62)/ABS($G$19))+('System Capacities'!$D$62*hstr3)),('System Capacities'!$N$22+'System Capacities'!$N$35=7),((ABS((Z21-AF21)-'System Capacities'!$C$63)/ABS($G$19))+('System Capacities'!$D$63*hstr3)),('System Capacities'!$N$22+'System Capacities'!$N$35=8),((ABS((Z21-AF21)-'System Capacities'!$C$64)/ABS($G$19))+('System Capacities'!$D$64*hstr3)))</f>
        <v>1.15391475003187E-3</v>
      </c>
      <c r="Q34" s="211">
        <f t="shared" si="27"/>
        <v>3.3821213963917086E-3</v>
      </c>
      <c r="R34" s="193"/>
      <c r="S34" s="587">
        <v>3</v>
      </c>
      <c r="T34" s="17">
        <f>T35+hstr3</f>
        <v>8.75</v>
      </c>
      <c r="U34" s="21">
        <f t="shared" si="21"/>
        <v>3.8463825001062334E-4</v>
      </c>
      <c r="V34" s="204">
        <f t="shared" si="22"/>
        <v>3.3821213963917086E-3</v>
      </c>
      <c r="W34" s="17">
        <f>mstr3</f>
        <v>67.278400000000005</v>
      </c>
      <c r="X34" s="21">
        <f t="shared" si="23"/>
        <v>0.22754371615499994</v>
      </c>
      <c r="Y34" s="17">
        <f>((W34*V34)/(X38)*$J$15)</f>
        <v>15.8553910784102</v>
      </c>
      <c r="Z34" s="205">
        <f t="shared" si="28"/>
        <v>84.73137656435199</v>
      </c>
      <c r="AA34" s="206">
        <f>_xlfn.IFS((U34&lt;='Frame Capacities'!$BV$14),(U34*hstr3*'Frame Capacities'!$BP$14),(AND((U34&gt;'Frame Capacities'!$BV$14),(U34&lt;='Frame Capacities'!$BW$14))),((U34-'Frame Capacities'!$BV$14)*hstr3*('Frame Capacities'!$BQ$14)+'Frame Capacities'!$BJ$14),(AND((U34&gt;'Frame Capacities'!$BW$14),(U34&lt;='Frame Capacities'!$BX$14))),((U34-'Frame Capacities'!$BW$14)*hstr3*('Frame Capacities'!$BR$14)+'Frame Capacities'!$BK$14),(AND((U34&gt;'Frame Capacities'!$BX$14),(U34&lt;='Frame Capacities'!$BY$14))),((U34-'Frame Capacities'!$BX$14)*hstr3*('Frame Capacities'!$BS$14)+'Frame Capacities'!$BL$14))</f>
        <v>11.723098831782155</v>
      </c>
      <c r="AB34" s="207">
        <f>_xlfn.IFS((U34&lt;='Infill Capacities'!$CW$14),(U34*'Infill Capacities'!$CR$14*hstr3),(AND((U34&gt;'Infill Capacities'!$CW$14),(U34&lt;='Infill Capacities'!$CX$14))),((U34-'Infill Capacities'!$CW$14)*hstr3*('Infill Capacities'!$CS$14)+'Infill Capacities'!$CM$14),(AND((U34&gt;'Infill Capacities'!$CX$14),(U34&lt;='Infill Capacities'!$CY$14))),((U34-'Infill Capacities'!$CX$14)*hstr3*('Infill Capacities'!$CT$14)+'Infill Capacities'!$CN$14),(AND((U34&gt;'Infill Capacities'!$CY$14),(U34&lt;='Infill Capacities'!$CZ$14))),((U34-'Infill Capacities'!$CY$14)*hstr3*('Infill Capacities'!$CU$14)+'Infill Capacities'!$CP$14))</f>
        <v>73.027024854720267</v>
      </c>
      <c r="AC34" s="21">
        <f>AA34/$C$19</f>
        <v>4.6033110596003228E-2</v>
      </c>
      <c r="AD34" s="208">
        <f>AB34/$D$19</f>
        <v>0.21476515402879806</v>
      </c>
      <c r="AE34" s="209">
        <f t="shared" si="24"/>
        <v>84.75012368650242</v>
      </c>
      <c r="AF34" s="209">
        <f t="shared" si="25"/>
        <v>-1.8747122150429618E-2</v>
      </c>
      <c r="AG34" s="213">
        <f t="shared" si="26"/>
        <v>-2.2125360062091648E-4</v>
      </c>
      <c r="AH34" s="193"/>
    </row>
    <row r="35" spans="1:34" x14ac:dyDescent="0.25">
      <c r="A35" s="5"/>
      <c r="B35" s="375">
        <v>6</v>
      </c>
      <c r="C35" s="430">
        <v>5.5160747101637136E-3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193"/>
      <c r="P35" s="21">
        <f>_xlfn.IFS(('System Capacities'!$N$23+'System Capacities'!$N$36=2),(ABS(Z22/$G$20)),('System Capacities'!$N$23+'System Capacities'!$N$36=3),((ABS(Z22-'System Capacities'!$G$59)/ABS($G$20))+('System Capacities'!$H$59*hstr2)),('System Capacities'!$N$23+'System Capacities'!$N$36=4),((ABS(Z22-'System Capacities'!$G$60)/ABS($G$20))+('System Capacities'!$H$60*hstr2)),('System Capacities'!$N$23+'System Capacities'!$N$36=5),((ABS((Z22-AF22)-'System Capacities'!$G$61)/ABS($G$20))+('System Capacities'!$H$61*hstr2)),('System Capacities'!$N$23+'System Capacities'!$N$36=6),((ABS((Z22-AF22)-'System Capacities'!$G$62)/ABS($G$20))+('System Capacities'!$H$62*hstr2)),('System Capacities'!$N$23+'System Capacities'!$N$36=7),((ABS((Z22-AF22)-'System Capacities'!$G$63)/ABS($G$20))+('System Capacities'!$H$63*hstr2)),('System Capacities'!$N$23+'System Capacities'!$N$36=8),((ABS((Z22-AF22)-'System Capacities'!$G$64)/ABS($G$20))+('System Capacities'!$H$64*hstr2)))</f>
        <v>1.1994555955065155E-3</v>
      </c>
      <c r="Q35" s="211">
        <f t="shared" si="27"/>
        <v>2.2282066463598384E-3</v>
      </c>
      <c r="R35" s="193"/>
      <c r="S35" s="587">
        <v>2</v>
      </c>
      <c r="T35" s="17">
        <f>T36+hstr2</f>
        <v>5.75</v>
      </c>
      <c r="U35" s="21">
        <f t="shared" si="21"/>
        <v>3.9981853183550519E-4</v>
      </c>
      <c r="V35" s="204">
        <f t="shared" si="22"/>
        <v>2.2282066463598384E-3</v>
      </c>
      <c r="W35" s="17">
        <f>mstr2</f>
        <v>67.278400000000005</v>
      </c>
      <c r="X35" s="21">
        <f t="shared" si="23"/>
        <v>0.14991017803645576</v>
      </c>
      <c r="Y35" s="17">
        <f>((W35*V35)/(X38)*$J$15)</f>
        <v>10.445836692686346</v>
      </c>
      <c r="Z35" s="205">
        <f t="shared" si="28"/>
        <v>95.177213257038332</v>
      </c>
      <c r="AA35" s="206">
        <f>_xlfn.IFS((U35&lt;='Frame Capacities'!$BV$15),(U35*hstr2*'Frame Capacities'!$BP$15),(AND((U35&gt;'Frame Capacities'!$BV$15),(U35&lt;='Frame Capacities'!$BW$15))),((U35-'Frame Capacities'!$BV$15)*hstr2*('Frame Capacities'!$BQ$15)+'Frame Capacities'!$BJ$15),(AND((U35&gt;'Frame Capacities'!$BW$15),(U35&lt;='Frame Capacities'!$BX$15))),((U35-'Frame Capacities'!$BW$15)*hstr2*('Frame Capacities'!$BR$15)+'Frame Capacities'!$BK$15),(AND((U35&gt;'Frame Capacities'!$BX$15),(U35&lt;='Frame Capacities'!$BY$15))),((U35-'Frame Capacities'!$BX$15)*hstr2*('Frame Capacities'!$BS$15)+'Frame Capacities'!$BL$15))</f>
        <v>16.821658722440745</v>
      </c>
      <c r="AB35" s="207">
        <f>_xlfn.IFS((U35&lt;='Infill Capacities'!$CW$15),(U35*'Infill Capacities'!$CR$15*hstr2),(AND((U35&gt;'Infill Capacities'!$CW$15),(U35&lt;='Infill Capacities'!$CX$15))),((U35-'Infill Capacities'!$CW$15)*hstr2*('Infill Capacities'!$CS$15)+'Infill Capacities'!$CM$15),(AND((U35&gt;'Infill Capacities'!$CX$15),(U35&lt;='Infill Capacities'!$CY$15))),((U35-'Infill Capacities'!$CX$15)*hstr2*('Infill Capacities'!$CT$15)+'Infill Capacities'!$CN$15),(AND((U35&gt;'Infill Capacities'!$CY$15),(U35&lt;='Infill Capacities'!$CZ$15))),((U35-'Infill Capacities'!$CY$15)*hstr2*('Infill Capacities'!$CU$15)+'Infill Capacities'!$CP$15))</f>
        <v>78.362232298733858</v>
      </c>
      <c r="AC35" s="21">
        <f>AA35/$C$20</f>
        <v>6.2317826830479421E-2</v>
      </c>
      <c r="AD35" s="208">
        <f>AB35/$D$20</f>
        <v>0.2304554638937919</v>
      </c>
      <c r="AE35" s="209">
        <f t="shared" si="24"/>
        <v>95.183891021174603</v>
      </c>
      <c r="AF35" s="209">
        <f t="shared" si="25"/>
        <v>-6.6777641362705253E-3</v>
      </c>
      <c r="AG35" s="213">
        <f t="shared" si="26"/>
        <v>-7.0161374847531658E-5</v>
      </c>
      <c r="AH35" s="193"/>
    </row>
    <row r="36" spans="1:34" x14ac:dyDescent="0.25">
      <c r="A36" s="5"/>
      <c r="B36" s="375">
        <v>5</v>
      </c>
      <c r="C36" s="430">
        <v>5.1293919115609496E-3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193"/>
      <c r="P36" s="21">
        <f>_xlfn.IFS(('System Capacities'!$N$24+'System Capacities'!$N$37=2),(Z23/$G$21),('System Capacities'!$N$24+'System Capacities'!$N$37=3),((ABS(Z23-'System Capacities'!$K$59)/ABS($G$21))+('System Capacities'!$L$59*hstr1)),('System Capacities'!$N$24+'System Capacities'!$N$37=4),((ABS(Z23-'System Capacities'!$K$60)/ABS($G$21))+('System Capacities'!$L$60*hstr1)),('System Capacities'!$N$24+'System Capacities'!$N$37=5),((ABS((Z23-AF23)-'System Capacities'!$K$61)/ABS($G$21))+('System Capacities'!$L$61*hstr1)),('System Capacities'!$N$24+'System Capacities'!$N$37=6),((ABS(Z23-'System Capacities'!$K$62)/ABS($G$21))+('System Capacities'!$L$62*hstr1)),('System Capacities'!$N$24+'System Capacities'!$N$37=7),((ABS((Z23-AF23)-'System Capacities'!$K$63)/ABS($G$21))+('System Capacities'!$L$63*hstr1)),('System Capacities'!$N$24+'System Capacities'!$N$37=8),((ABS((Z23-AF23)-'System Capacities'!$K$64)/ABS($G$21))+('System Capacities'!$L$64*hstr1)))</f>
        <v>1.0287510508533229E-3</v>
      </c>
      <c r="Q36" s="211">
        <f>Q37+P36</f>
        <v>1.0287510508533229E-3</v>
      </c>
      <c r="R36" s="193"/>
      <c r="S36" s="587">
        <v>1</v>
      </c>
      <c r="T36" s="17">
        <f>T37+hstr1</f>
        <v>2.75</v>
      </c>
      <c r="U36" s="21">
        <f t="shared" si="21"/>
        <v>3.7409129121939014E-4</v>
      </c>
      <c r="V36" s="204">
        <f t="shared" si="22"/>
        <v>1.0287510508533229E-3</v>
      </c>
      <c r="W36" s="17">
        <f>mstr1</f>
        <v>67.278400000000005</v>
      </c>
      <c r="X36" s="21">
        <f t="shared" si="23"/>
        <v>6.9212724699730208E-2</v>
      </c>
      <c r="Y36" s="17">
        <f>((W36*V36)/(X38)*$J$15)</f>
        <v>4.8227867429616555</v>
      </c>
      <c r="Z36" s="205">
        <f t="shared" si="28"/>
        <v>99.999999999999986</v>
      </c>
      <c r="AA36" s="206">
        <f>_xlfn.IFS((U36&lt;='Frame Capacities'!$BV$16),(U36*hstr1*'Frame Capacities'!$BP$16),(AND((U36&gt;'Frame Capacities'!$BV$16),(U36&lt;='Frame Capacities'!$BW$16))),((U36-'Frame Capacities'!$BV$16)*hstr1*('Frame Capacities'!$BQ$16)+'Frame Capacities'!$BJ$16),(AND((U36&gt;'Frame Capacities'!$BW$16),(U36&lt;='Frame Capacities'!$BX$16))),((U36-'Frame Capacities'!$BW$16)*hstr1*('Frame Capacities'!$BR$16)+'Frame Capacities'!$BK$16),(AND((U36&gt;'Frame Capacities'!$BX$16),(U36&lt;='Frame Capacities'!$BY$16))),((U36-'Frame Capacities'!$BX$16)*hstr1*('Frame Capacities'!$BS$16)+'Frame Capacities'!$BL$16))</f>
        <v>31.123470349731139</v>
      </c>
      <c r="AB36" s="207">
        <f>_xlfn.IFS((U36&lt;='Infill Capacities'!$CW$16),(U36*'Infill Capacities'!$CR$16*hstr1),(AND((U36&gt;'Infill Capacities'!$CW$16),(U36&lt;='Infill Capacities'!$CX$16))),((U36-'Infill Capacities'!$CW$16)*hstr1*('Infill Capacities'!$CS$16)+'Infill Capacities'!$CM$16),(AND((U36&gt;'Infill Capacities'!$CX$16),(U36&lt;='Infill Capacities'!$CY$16))),((U36-'Infill Capacities'!$CX$16)*hstr1*('Infill Capacities'!$CT$16)+'Infill Capacities'!$CN$16),(AND((U36&gt;'Infill Capacities'!$CY$16),(U36&lt;='Infill Capacities'!$CZ$16))),((U36-'Infill Capacities'!$CY$16)*hstr1*('Infill Capacities'!$CU$16)+'Infill Capacities'!$CP$16))</f>
        <v>68.87652965026885</v>
      </c>
      <c r="AC36" s="21">
        <f>AA36/$C$21</f>
        <v>7.7177225844689487E-2</v>
      </c>
      <c r="AD36" s="208">
        <f>AB36/$D$21</f>
        <v>0.21176618964688126</v>
      </c>
      <c r="AE36" s="209">
        <f t="shared" si="24"/>
        <v>99.999999999999986</v>
      </c>
      <c r="AF36" s="209">
        <f t="shared" si="25"/>
        <v>0</v>
      </c>
      <c r="AG36" s="213">
        <f t="shared" si="26"/>
        <v>0</v>
      </c>
      <c r="AH36" s="193"/>
    </row>
    <row r="37" spans="1:34" x14ac:dyDescent="0.25">
      <c r="A37" s="5"/>
      <c r="B37" s="375">
        <v>4</v>
      </c>
      <c r="C37" s="430">
        <v>4.3870603304113319E-3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193"/>
      <c r="P37" s="21">
        <v>0</v>
      </c>
      <c r="Q37" s="211">
        <f>P37</f>
        <v>0</v>
      </c>
      <c r="R37" s="193"/>
      <c r="S37" s="587">
        <v>0</v>
      </c>
      <c r="T37" s="17">
        <f>hstr0</f>
        <v>0</v>
      </c>
      <c r="U37" s="229" t="s">
        <v>66</v>
      </c>
      <c r="V37" s="204">
        <f t="shared" si="22"/>
        <v>0</v>
      </c>
      <c r="W37" s="17" t="s">
        <v>66</v>
      </c>
      <c r="X37" s="21">
        <v>0</v>
      </c>
      <c r="Y37" s="17" t="s">
        <v>66</v>
      </c>
      <c r="Z37" s="17" t="s">
        <v>66</v>
      </c>
      <c r="AA37" s="206" t="s">
        <v>66</v>
      </c>
      <c r="AB37" s="206" t="s">
        <v>66</v>
      </c>
      <c r="AC37" s="214" t="s">
        <v>66</v>
      </c>
      <c r="AD37" s="215" t="s">
        <v>66</v>
      </c>
      <c r="AE37" s="216" t="s">
        <v>66</v>
      </c>
      <c r="AF37" s="216" t="s">
        <v>66</v>
      </c>
      <c r="AH37" s="193"/>
    </row>
    <row r="38" spans="1:34" x14ac:dyDescent="0.25">
      <c r="A38" s="5"/>
      <c r="B38" s="375">
        <v>3</v>
      </c>
      <c r="C38" s="430">
        <v>3.3817424247621656E-3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193"/>
      <c r="P38" s="193"/>
      <c r="Q38" s="193"/>
      <c r="R38" s="193"/>
      <c r="S38" s="579"/>
      <c r="T38" s="294"/>
      <c r="U38" s="294"/>
      <c r="V38" s="294"/>
      <c r="W38" s="300" t="s">
        <v>79</v>
      </c>
      <c r="X38" s="582">
        <f>SUM(X31:X37)</f>
        <v>1.4351189133697198</v>
      </c>
      <c r="Y38" s="294"/>
      <c r="Z38" s="294"/>
      <c r="AA38" s="294"/>
      <c r="AB38" s="294"/>
      <c r="AC38" s="294"/>
      <c r="AD38" s="294"/>
      <c r="AE38" s="294"/>
      <c r="AF38" s="295"/>
      <c r="AG38" s="193"/>
      <c r="AH38" s="193"/>
    </row>
    <row r="39" spans="1:34" x14ac:dyDescent="0.25">
      <c r="A39" s="5"/>
      <c r="B39" s="375">
        <v>2</v>
      </c>
      <c r="C39" s="430">
        <v>2.2281125024296708E-3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</row>
    <row r="40" spans="1:34" ht="15.75" thickBot="1" x14ac:dyDescent="0.3">
      <c r="A40" s="5"/>
      <c r="B40" s="376">
        <v>1</v>
      </c>
      <c r="C40" s="431">
        <v>1.0287510508533231E-3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</row>
    <row r="41" spans="1:34" ht="15.75" thickBot="1" x14ac:dyDescent="0.3">
      <c r="A41" s="5"/>
      <c r="B41" s="193"/>
      <c r="C41" s="193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193"/>
      <c r="P41" s="934" t="s">
        <v>249</v>
      </c>
      <c r="Q41" s="935"/>
      <c r="R41" s="203"/>
      <c r="S41" s="926" t="s">
        <v>249</v>
      </c>
      <c r="T41" s="927"/>
      <c r="U41" s="927"/>
      <c r="V41" s="927"/>
      <c r="W41" s="927"/>
      <c r="X41" s="927"/>
      <c r="Y41" s="927"/>
      <c r="Z41" s="927"/>
      <c r="AA41" s="927"/>
      <c r="AB41" s="927"/>
      <c r="AC41" s="927"/>
      <c r="AD41" s="927"/>
      <c r="AE41" s="927"/>
      <c r="AF41" s="928"/>
      <c r="AG41" s="193"/>
      <c r="AH41" s="193"/>
    </row>
    <row r="42" spans="1:34" ht="16.5" thickBot="1" x14ac:dyDescent="0.3">
      <c r="A42" s="5"/>
      <c r="B42" s="995" t="s">
        <v>490</v>
      </c>
      <c r="C42" s="994">
        <v>1E-3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193"/>
      <c r="P42" s="629" t="s">
        <v>82</v>
      </c>
      <c r="Q42" s="625" t="s">
        <v>81</v>
      </c>
      <c r="R42" s="193"/>
      <c r="S42" s="625" t="s">
        <v>0</v>
      </c>
      <c r="T42" s="625" t="s">
        <v>72</v>
      </c>
      <c r="U42" s="625" t="s">
        <v>102</v>
      </c>
      <c r="V42" s="629" t="s">
        <v>74</v>
      </c>
      <c r="W42" s="625" t="s">
        <v>77</v>
      </c>
      <c r="X42" s="625" t="s">
        <v>78</v>
      </c>
      <c r="Y42" s="629" t="s">
        <v>75</v>
      </c>
      <c r="Z42" s="629" t="s">
        <v>76</v>
      </c>
      <c r="AA42" s="882" t="s">
        <v>188</v>
      </c>
      <c r="AB42" s="882" t="s">
        <v>187</v>
      </c>
      <c r="AC42" s="882" t="s">
        <v>189</v>
      </c>
      <c r="AD42" s="882" t="s">
        <v>190</v>
      </c>
      <c r="AE42" s="885" t="s">
        <v>352</v>
      </c>
      <c r="AF42" s="886" t="s">
        <v>396</v>
      </c>
      <c r="AG42" s="906" t="s">
        <v>242</v>
      </c>
      <c r="AH42" s="193"/>
    </row>
    <row r="43" spans="1:34" x14ac:dyDescent="0.25">
      <c r="A43" s="5"/>
      <c r="B43" s="193"/>
      <c r="C43" s="193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193"/>
      <c r="P43" s="624"/>
      <c r="Q43" s="626"/>
      <c r="R43" s="193"/>
      <c r="S43" s="626"/>
      <c r="T43" s="626"/>
      <c r="U43" s="626"/>
      <c r="V43" s="624"/>
      <c r="W43" s="626"/>
      <c r="X43" s="626"/>
      <c r="Y43" s="624"/>
      <c r="Z43" s="624"/>
      <c r="AA43" s="629"/>
      <c r="AB43" s="629"/>
      <c r="AC43" s="629"/>
      <c r="AD43" s="629"/>
      <c r="AE43" s="886"/>
      <c r="AF43" s="909"/>
      <c r="AG43" s="906"/>
      <c r="AH43" s="193"/>
    </row>
    <row r="44" spans="1:34" ht="15.75" thickBot="1" x14ac:dyDescent="0.3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8"/>
      <c r="O44" s="193"/>
      <c r="P44" s="21">
        <f>_xlfn.IFS(('System Capacities'!$N$19+'System Capacities'!$N$32=2),(ABS(Z31/$G$16)),('System Capacities'!$N$19+'System Capacities'!$N$32=3),((ABS(Z31-'System Capacities'!$C$47)/ABS($G$16))+('System Capacities'!$D$47*hstr6)),('System Capacities'!$N$19+'System Capacities'!$N$32=4),((ABS(Z31-'System Capacities'!$C$48)/ABS($G$16))+('System Capacities'!$D$48*hstr6)),('System Capacities'!$N$19+'System Capacities'!$N$32=5),((ABS((Z31-AF31)-'System Capacities'!$C$49)/ABS($G$16))+('System Capacities'!$D$49*hstr6)),('System Capacities'!$N$19+'System Capacities'!$N$32=6),((ABS((Z31-AF31)-'System Capacities'!$C$50)/ABS($G$16))+('System Capacities'!$D$50*hstr6)),('System Capacities'!$N$19+'System Capacities'!$N$32=7),((ABS((Z31-AF31)-'System Capacities'!$C$51)/ABS($G$16))+('System Capacities'!$D$51*hstr6)),('System Capacities'!$N$19+'System Capacities'!$N$32=8),((ABS((Z31-AF31)-'System Capacities'!$C$52)/ABS($G$16))+('System Capacities'!$D$52*hstr6)))</f>
        <v>3.8672018741615731E-4</v>
      </c>
      <c r="Q44" s="211">
        <f>Q45+P44</f>
        <v>5.5162576434556647E-3</v>
      </c>
      <c r="R44" s="193"/>
      <c r="S44" s="587">
        <v>6</v>
      </c>
      <c r="T44" s="17">
        <f>T45+hstr6</f>
        <v>17.75</v>
      </c>
      <c r="U44" s="21">
        <f t="shared" ref="U44:U49" si="29">P44/(T44-T45)</f>
        <v>1.289067291387191E-4</v>
      </c>
      <c r="V44" s="204">
        <f t="shared" ref="V44:V50" si="30">Q44</f>
        <v>5.5162576434556647E-3</v>
      </c>
      <c r="W44" s="17">
        <f>mstr6</f>
        <v>63.074599999999997</v>
      </c>
      <c r="X44" s="21">
        <f t="shared" ref="X44:X49" si="31">W44*V44</f>
        <v>0.34793574435790864</v>
      </c>
      <c r="Y44" s="17">
        <f>((W44*V44)/(X51)*$J$15)</f>
        <v>24.249074116115018</v>
      </c>
      <c r="Z44" s="205">
        <f>Y44</f>
        <v>24.249074116115018</v>
      </c>
      <c r="AA44" s="206">
        <f>_xlfn.IFS((U44&lt;='Frame Capacities'!$BV$11),(U44*hstr6*'Frame Capacities'!$BP$11),(AND((U44&gt;'Frame Capacities'!$BV$11),(U44&lt;='Frame Capacities'!$BW$11))),((U44-'Frame Capacities'!$BV$11)*hstr6*('Frame Capacities'!$BQ$11)+'Frame Capacities'!$BJ$11),(AND((U44&gt;'Frame Capacities'!$BW$11),(U44&lt;='Frame Capacities'!$BX$11))),((U44-'Frame Capacities'!$BW$11)*hstr6*('Frame Capacities'!$BR$11)+'Frame Capacities'!$BK$11),(AND((U44&gt;'Frame Capacities'!$BX$11),(U44&lt;='Frame Capacities'!$BY$11))),((U44-'Frame Capacities'!$BX$11)*hstr6*('Frame Capacities'!$BS$11)+'Frame Capacities'!$BL$11))</f>
        <v>2.1048881133677839</v>
      </c>
      <c r="AB44" s="207">
        <f>_xlfn.IFS((U44&lt;='Infill Capacities'!$CW$11),(U44*'Infill Capacities'!$CR$11*hstr6),(AND((U44&gt;'Infill Capacities'!$CW$11),(U44&lt;='Infill Capacities'!$CX$11))),((U44-'Infill Capacities'!$CW$11)*hstr6*('Infill Capacities'!$CS$11)+'Infill Capacities'!$CM$11),(AND((U44&gt;'Infill Capacities'!$CX$11),(U44&lt;='Infill Capacities'!$CY$11))),((U44-'Infill Capacities'!$CX$11)*hstr6*('Infill Capacities'!$CT$11)+'Infill Capacities'!$CN$11),(AND((U44&gt;'Infill Capacities'!$CY$11),(U44&lt;='Infill Capacities'!$CZ$11))),((U44-'Infill Capacities'!$CY$11)*hstr6*('Infill Capacities'!$CU$11)+'Infill Capacities'!$CP$11))</f>
        <v>22.146970187767415</v>
      </c>
      <c r="AC44" s="21">
        <f>AA44/$C$16</f>
        <v>1.5507525393181121E-2</v>
      </c>
      <c r="AD44" s="208">
        <f>AB44/$D$16</f>
        <v>6.4530798915406209E-2</v>
      </c>
      <c r="AE44" s="209">
        <f t="shared" ref="AE44:AE49" si="32">AA44+AB44</f>
        <v>24.251858301135201</v>
      </c>
      <c r="AF44" s="209">
        <f t="shared" ref="AF44:AF49" si="33">Z44-AE44</f>
        <v>-2.7841850201824059E-3</v>
      </c>
      <c r="AG44" s="213">
        <f t="shared" ref="AG44:AG49" si="34">(Z44-(AE44))/Z44</f>
        <v>-1.148161371791157E-4</v>
      </c>
      <c r="AH44" s="193"/>
    </row>
    <row r="45" spans="1:3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93"/>
      <c r="P45" s="21">
        <f>_xlfn.IFS(('System Capacities'!$N$20+'System Capacities'!$N$33=2),(ABS(Z32/$G$17)),('System Capacities'!$N$20+'System Capacities'!$N$33=3),((ABS(Z32-'System Capacities'!$G$47)/ABS($G$17))+('System Capacities'!$H$47*hstr5)),('System Capacities'!$N$20+'System Capacities'!$N$33=4),((ABS(Z32-'System Capacities'!$G$48)/ABS($G$17))+('System Capacities'!$H$48*hstr5)),('System Capacities'!$N$20+'System Capacities'!$N$33=5),((ABS((Z32-AF32)-'System Capacities'!$G$49)/ABS($G$17))+('System Capacities'!$H$49*hstr5)),('System Capacities'!$N$20+'System Capacities'!$N$33=6),((ABS((Z32-AF32)-'System Capacities'!$G$50)/ABS($G$17))+('System Capacities'!$H$50*hstr5)),('System Capacities'!$N$20+'System Capacities'!$N$33=7),((ABS((Z32-AF32)-'System Capacities'!$G$51)/ABS($G$17))+('System Capacities'!$H$51*hstr5)),('System Capacities'!$N$20+'System Capacities'!$N$33=8),((ABS((Z32-AF32)-'System Capacities'!$G$52)/ABS($G$17))+('System Capacities'!$H$52*hstr5)))</f>
        <v>7.4238767549891457E-4</v>
      </c>
      <c r="Q45" s="211">
        <f>Q46+P45</f>
        <v>5.1295374560395074E-3</v>
      </c>
      <c r="R45" s="193"/>
      <c r="S45" s="587">
        <v>5</v>
      </c>
      <c r="T45" s="17">
        <f>T46+hstr5</f>
        <v>14.75</v>
      </c>
      <c r="U45" s="21">
        <f t="shared" si="29"/>
        <v>2.4746255849963819E-4</v>
      </c>
      <c r="V45" s="204">
        <f t="shared" si="30"/>
        <v>5.1295374560395074E-3</v>
      </c>
      <c r="W45" s="17">
        <f>mstr5</f>
        <v>67.278400000000005</v>
      </c>
      <c r="X45" s="21">
        <f t="shared" si="31"/>
        <v>0.34510707278240843</v>
      </c>
      <c r="Y45" s="17">
        <f>((W45*V45)/(X51)*$J$15)</f>
        <v>24.051932351301417</v>
      </c>
      <c r="Z45" s="205">
        <f>Z44+Y45</f>
        <v>48.301006467416435</v>
      </c>
      <c r="AA45" s="206">
        <f>_xlfn.IFS((U45&lt;='Frame Capacities'!$BV$12),(U45*hstr5*'Frame Capacities'!$BP$12),(AND((U45&gt;'Frame Capacities'!$BV$12),(U45&lt;='Frame Capacities'!$BW$12))),((U45-'Frame Capacities'!$BV$12)*hstr5*('Frame Capacities'!$BQ$12)+'Frame Capacities'!$BJ$12),(AND((U45&gt;'Frame Capacities'!$BW$12),(U45&lt;='Frame Capacities'!$BX$12))),((U45-'Frame Capacities'!$BW$12)*hstr5*('Frame Capacities'!$BR$12)+'Frame Capacities'!$BK$12),(AND((U45&gt;'Frame Capacities'!$BX$12),(U45&lt;='Frame Capacities'!$BY$12))),((U45-'Frame Capacities'!$BX$12)*hstr5*('Frame Capacities'!$BS$12)+'Frame Capacities'!$BL$12))</f>
        <v>4.1666614000939326</v>
      </c>
      <c r="AB45" s="207">
        <f>_xlfn.IFS((U45&lt;='Infill Capacities'!$CW$12),(U45*'Infill Capacities'!$CR$12*hstr5),(AND((U45&gt;'Infill Capacities'!$CW$12),(U45&lt;='Infill Capacities'!$CX$12))),((U45-'Infill Capacities'!$CW$12)*hstr5*('Infill Capacities'!$CS$12)+'Infill Capacities'!$CM$12),(AND((U45&gt;'Infill Capacities'!$CX$12),(U45&lt;='Infill Capacities'!$CY$12))),((U45-'Infill Capacities'!$CX$12)*hstr5*('Infill Capacities'!$CT$12)+'Infill Capacities'!$CN$12),(AND((U45&gt;'Infill Capacities'!$CY$12),(U45&lt;='Infill Capacities'!$CZ$12))),((U45-'Infill Capacities'!$CY$12)*hstr5*('Infill Capacities'!$CU$12)+'Infill Capacities'!$CP$12))</f>
        <v>44.138666758577415</v>
      </c>
      <c r="AC45" s="21">
        <f>AA45/$C$17</f>
        <v>2.578379579266047E-2</v>
      </c>
      <c r="AD45" s="208">
        <f>AB45/$D$17</f>
        <v>0.1286091688769738</v>
      </c>
      <c r="AE45" s="209">
        <f t="shared" si="32"/>
        <v>48.305328158671344</v>
      </c>
      <c r="AF45" s="209">
        <f t="shared" si="33"/>
        <v>-4.3216912549084441E-3</v>
      </c>
      <c r="AG45" s="213">
        <f t="shared" si="34"/>
        <v>-8.9474144970950667E-5</v>
      </c>
      <c r="AH45" s="193"/>
    </row>
    <row r="46" spans="1:34" x14ac:dyDescent="0.25">
      <c r="A46" s="6"/>
      <c r="B46" s="6"/>
      <c r="C46" s="6"/>
      <c r="D46" s="6"/>
      <c r="E46" s="903" t="s">
        <v>355</v>
      </c>
      <c r="F46" s="904"/>
      <c r="G46" s="904"/>
      <c r="H46" s="904"/>
      <c r="I46" s="905"/>
      <c r="J46" s="6"/>
      <c r="K46" s="6"/>
      <c r="L46" s="6"/>
      <c r="M46" s="6"/>
      <c r="N46" s="6"/>
      <c r="O46" s="193"/>
      <c r="P46" s="21">
        <f>_xlfn.IFS(('System Capacities'!$N$21+'System Capacities'!$N$34=2),(ABS(Z33/$G$18)),('System Capacities'!$N$21+'System Capacities'!$N$34=3),((ABS(Z33-'System Capacities'!$K$47)/ABS($G$18))+('System Capacities'!$L$47*hstr4)),('System Capacities'!$N$21+'System Capacities'!$N$34=4),((ABS(Z33-'System Capacities'!$K$48)/ABS($G$18))+('System Capacities'!$L$48*hstr4)),('System Capacities'!$N$21+'System Capacities'!$N$34=5),((ABS((Z33-AF33)-'System Capacities'!$K$49)/ABS($G$18))+('System Capacities'!$L$49*hstr4)),('System Capacities'!$N$21+'System Capacities'!$N$34=6),((ABS(Z33-'System Capacities'!$K$50)/ABS($G$18))+('System Capacities'!$L$50*hstr4)),('System Capacities'!$N$21+'System Capacities'!$N$34=7),((ABS((Z33-AF33)-'System Capacities'!$K$51)/ABS($G$18))+('System Capacities'!$L$51*hstr4)),('System Capacities'!$N$21+'System Capacities'!$N$34=8),((ABS((Z33-AF33)-'System Capacities'!$K$52)/ABS($G$18))+('System Capacities'!$L$52*hstr4)))</f>
        <v>1.005367785016467E-3</v>
      </c>
      <c r="Q46" s="211">
        <f t="shared" ref="Q46:Q48" si="35">Q47+P46</f>
        <v>4.387149780540593E-3</v>
      </c>
      <c r="R46" s="193"/>
      <c r="S46" s="587">
        <v>4</v>
      </c>
      <c r="T46" s="17">
        <f>T47+hstr4</f>
        <v>11.75</v>
      </c>
      <c r="U46" s="21">
        <f t="shared" si="29"/>
        <v>3.3512259500548903E-4</v>
      </c>
      <c r="V46" s="204">
        <f t="shared" si="30"/>
        <v>4.387149780540593E-3</v>
      </c>
      <c r="W46" s="17">
        <f>mstr4</f>
        <v>67.278400000000005</v>
      </c>
      <c r="X46" s="21">
        <f t="shared" si="31"/>
        <v>0.29516041779512225</v>
      </c>
      <c r="Y46" s="17">
        <f>((W46*V46)/(X51)*$J$15)</f>
        <v>20.570944386486705</v>
      </c>
      <c r="Z46" s="205">
        <f t="shared" ref="Z46:Z49" si="36">Z45+Y46</f>
        <v>68.871950853903144</v>
      </c>
      <c r="AA46" s="206">
        <f>_xlfn.IFS((U46&lt;='Frame Capacities'!$BV$13),(U46*hstr4*'Frame Capacities'!$BP$13),(AND((U46&gt;'Frame Capacities'!$BV$13),(U46&lt;='Frame Capacities'!$BW$13))),((U46-'Frame Capacities'!$BV$13)*hstr4*('Frame Capacities'!$BQ$13)+'Frame Capacities'!$BJ$13),(AND((U46&gt;'Frame Capacities'!$BW$13),(U46&lt;='Frame Capacities'!$BX$13))),((U46-'Frame Capacities'!$BW$13)*hstr4*('Frame Capacities'!$BR$13)+'Frame Capacities'!$BK$13),(AND((U46&gt;'Frame Capacities'!$BX$13),(U46&lt;='Frame Capacities'!$BY$13))),((U46-'Frame Capacities'!$BX$13)*hstr4*('Frame Capacities'!$BS$13)+'Frame Capacities'!$BL$13))</f>
        <v>6.7120464768424011</v>
      </c>
      <c r="AB46" s="207">
        <f>_xlfn.IFS((U46&lt;='Infill Capacities'!$CW$13),(U46*'Infill Capacities'!$CR$13*hstr4),(AND((U46&gt;'Infill Capacities'!$CW$13),(U46&lt;='Infill Capacities'!$CX$13))),((U46-'Infill Capacities'!$CW$13)*hstr4*('Infill Capacities'!$CS$13)+'Infill Capacities'!$CM$13),(AND((U46&gt;'Infill Capacities'!$CX$13),(U46&lt;='Infill Capacities'!$CY$13))),((U46-'Infill Capacities'!$CX$13)*hstr4*('Infill Capacities'!$CT$13)+'Infill Capacities'!$CN$13),(AND((U46&gt;'Infill Capacities'!$CY$13),(U46&lt;='Infill Capacities'!$CZ$13))),((U46-'Infill Capacities'!$CY$13)*hstr4*('Infill Capacities'!$CU$13)+'Infill Capacities'!$CP$13))</f>
        <v>62.163939009099373</v>
      </c>
      <c r="AC46" s="21">
        <f>AA46/$C$18</f>
        <v>3.7793054486725229E-2</v>
      </c>
      <c r="AD46" s="208">
        <f>AB46/$D$18</f>
        <v>0.1811303584181217</v>
      </c>
      <c r="AE46" s="209">
        <f t="shared" si="32"/>
        <v>68.875985485941769</v>
      </c>
      <c r="AF46" s="209">
        <f t="shared" si="33"/>
        <v>-4.0346320386248635E-3</v>
      </c>
      <c r="AG46" s="213">
        <f t="shared" si="34"/>
        <v>-5.8581643014344943E-5</v>
      </c>
      <c r="AH46" s="193"/>
    </row>
    <row r="47" spans="1:34" x14ac:dyDescent="0.25">
      <c r="A47" s="6"/>
      <c r="B47" s="6"/>
      <c r="C47" s="6"/>
      <c r="D47" s="6"/>
      <c r="E47" s="432" t="s">
        <v>5</v>
      </c>
      <c r="F47" s="439" t="s">
        <v>2</v>
      </c>
      <c r="G47" s="435" t="s">
        <v>356</v>
      </c>
      <c r="H47" s="410" t="s">
        <v>357</v>
      </c>
      <c r="I47" s="432" t="s">
        <v>354</v>
      </c>
      <c r="J47" s="6"/>
      <c r="K47" s="6"/>
      <c r="L47" s="6"/>
      <c r="M47" s="6"/>
      <c r="N47" s="6"/>
      <c r="O47" s="193"/>
      <c r="P47" s="21">
        <f>_xlfn.IFS(('System Capacities'!$N$22+'System Capacities'!$N$35=2),(ABS(Z34/$G$19)),('System Capacities'!$N$22+'System Capacities'!$N$35=3),((ABS(Z34-'System Capacities'!$C$59)/ABS($G$19))+('System Capacities'!$D$59*hstr3)),('System Capacities'!$N$22+'System Capacities'!$N$35=4),((ABS(Z34-'System Capacities'!$C$60)/ABS($G$19))+('System Capacities'!$D$60*hstr3)),('System Capacities'!$N$22+'System Capacities'!$N$35=5),((ABS((Z34-AF34)-'System Capacities'!$C$61)/ABS($G$19))+('System Capacities'!$D$61*hstr3)),('System Capacities'!$N$22+'System Capacities'!$N$35=6),((ABS((Z34-AF34)-'System Capacities'!$C$62)/ABS($G$19))+('System Capacities'!$D$62*hstr3)),('System Capacities'!$N$22+'System Capacities'!$N$35=7),((ABS((Z34-AF34)-'System Capacities'!$C$63)/ABS($G$19))+('System Capacities'!$D$63*hstr3)),('System Capacities'!$N$22+'System Capacities'!$N$35=8),((ABS((Z34-AF34)-'System Capacities'!$C$64)/ABS($G$19))+('System Capacities'!$D$64*hstr3)))</f>
        <v>1.153659498713889E-3</v>
      </c>
      <c r="Q47" s="211">
        <f t="shared" si="35"/>
        <v>3.3817819955241262E-3</v>
      </c>
      <c r="R47" s="193"/>
      <c r="S47" s="587">
        <v>3</v>
      </c>
      <c r="T47" s="17">
        <f>T48+hstr3</f>
        <v>8.75</v>
      </c>
      <c r="U47" s="21">
        <f t="shared" si="29"/>
        <v>3.84553166237963E-4</v>
      </c>
      <c r="V47" s="204">
        <f t="shared" si="30"/>
        <v>3.3817819955241262E-3</v>
      </c>
      <c r="W47" s="17">
        <f>mstr3</f>
        <v>67.278400000000005</v>
      </c>
      <c r="X47" s="21">
        <f t="shared" si="31"/>
        <v>0.22752088180767038</v>
      </c>
      <c r="Y47" s="17">
        <f>((W47*V47)/(X51)*$J$15)</f>
        <v>15.856866721467785</v>
      </c>
      <c r="Z47" s="205">
        <f t="shared" si="36"/>
        <v>84.728817575370925</v>
      </c>
      <c r="AA47" s="206">
        <f>_xlfn.IFS((U47&lt;='Frame Capacities'!$BV$14),(U47*hstr3*'Frame Capacities'!$BP$14),(AND((U47&gt;'Frame Capacities'!$BV$14),(U47&lt;='Frame Capacities'!$BW$14))),((U47-'Frame Capacities'!$BV$14)*hstr3*('Frame Capacities'!$BQ$14)+'Frame Capacities'!$BJ$14),(AND((U47&gt;'Frame Capacities'!$BW$14),(U47&lt;='Frame Capacities'!$BX$14))),((U47-'Frame Capacities'!$BW$14)*hstr3*('Frame Capacities'!$BR$14)+'Frame Capacities'!$BK$14),(AND((U47&gt;'Frame Capacities'!$BX$14),(U47&lt;='Frame Capacities'!$BY$14))),((U47-'Frame Capacities'!$BX$14)*hstr3*('Frame Capacities'!$BS$14)+'Frame Capacities'!$BL$14))</f>
        <v>11.720505627710926</v>
      </c>
      <c r="AB47" s="207">
        <f>_xlfn.IFS((U47&lt;='Infill Capacities'!$CW$14),(U47*'Infill Capacities'!$CR$14*hstr3),(AND((U47&gt;'Infill Capacities'!$CW$14),(U47&lt;='Infill Capacities'!$CX$14))),((U47-'Infill Capacities'!$CW$14)*hstr3*('Infill Capacities'!$CS$14)+'Infill Capacities'!$CM$14),(AND((U47&gt;'Infill Capacities'!$CX$14),(U47&lt;='Infill Capacities'!$CY$14))),((U47-'Infill Capacities'!$CX$14)*hstr3*('Infill Capacities'!$CT$14)+'Infill Capacities'!$CN$14),(AND((U47&gt;'Infill Capacities'!$CY$14),(U47&lt;='Infill Capacities'!$CZ$14))),((U47-'Infill Capacities'!$CY$14)*hstr3*('Infill Capacities'!$CU$14)+'Infill Capacities'!$CP$14))</f>
        <v>73.010870936641069</v>
      </c>
      <c r="AC47" s="21">
        <f>AA47/$C$19</f>
        <v>4.6022927857503643E-2</v>
      </c>
      <c r="AD47" s="208">
        <f>AB47/$D$19</f>
        <v>0.2147176469762877</v>
      </c>
      <c r="AE47" s="209">
        <f t="shared" si="32"/>
        <v>84.73137656435199</v>
      </c>
      <c r="AF47" s="209">
        <f t="shared" si="33"/>
        <v>-2.5589889810646582E-3</v>
      </c>
      <c r="AG47" s="213">
        <f t="shared" si="34"/>
        <v>-3.0202108967097261E-5</v>
      </c>
      <c r="AH47" s="193"/>
    </row>
    <row r="48" spans="1:34" x14ac:dyDescent="0.25">
      <c r="A48" s="6"/>
      <c r="B48" s="6"/>
      <c r="C48" s="6"/>
      <c r="D48" s="6"/>
      <c r="E48" s="440">
        <v>6</v>
      </c>
      <c r="F48" s="436">
        <v>17.75</v>
      </c>
      <c r="G48" s="433">
        <f t="shared" ref="G48:G53" si="37">Y57</f>
        <v>24.248735576531601</v>
      </c>
      <c r="H48" s="433">
        <f t="shared" ref="H48:H50" si="38">G48/$Z$62</f>
        <v>0.24248735576531602</v>
      </c>
      <c r="I48" s="434">
        <f t="shared" ref="I48:I54" si="39">H48/MAX($H$48:$H$54)</f>
        <v>1</v>
      </c>
      <c r="J48" s="6"/>
      <c r="K48" s="6"/>
      <c r="L48" s="6"/>
      <c r="M48" s="6"/>
      <c r="N48" s="6"/>
      <c r="O48" s="193"/>
      <c r="P48" s="21">
        <f>_xlfn.IFS(('System Capacities'!$N$23+'System Capacities'!$N$36=2),(ABS(Z35/$G$20)),('System Capacities'!$N$23+'System Capacities'!$N$36=3),((ABS(Z35-'System Capacities'!$G$59)/ABS($G$20))+('System Capacities'!$H$59*hstr2)),('System Capacities'!$N$23+'System Capacities'!$N$36=4),((ABS(Z35-'System Capacities'!$G$60)/ABS($G$20))+('System Capacities'!$H$60*hstr2)),('System Capacities'!$N$23+'System Capacities'!$N$36=5),((ABS((Z35-AF35)-'System Capacities'!$G$61)/ABS($G$20))+('System Capacities'!$H$61*hstr2)),('System Capacities'!$N$23+'System Capacities'!$N$36=6),((ABS((Z35-AF35)-'System Capacities'!$G$62)/ABS($G$20))+('System Capacities'!$H$62*hstr2)),('System Capacities'!$N$23+'System Capacities'!$N$36=7),((ABS((Z35-AF35)-'System Capacities'!$G$63)/ABS($G$20))+('System Capacities'!$H$63*hstr2)),('System Capacities'!$N$23+'System Capacities'!$N$36=8),((ABS((Z35-AF35)-'System Capacities'!$G$64)/ABS($G$20))+('System Capacities'!$H$64*hstr2)))</f>
        <v>1.1993714459569145E-3</v>
      </c>
      <c r="Q48" s="211">
        <f t="shared" si="35"/>
        <v>2.2281224968102374E-3</v>
      </c>
      <c r="R48" s="193"/>
      <c r="S48" s="587">
        <v>2</v>
      </c>
      <c r="T48" s="17">
        <f>T49+hstr2</f>
        <v>5.75</v>
      </c>
      <c r="U48" s="21">
        <f t="shared" si="29"/>
        <v>3.9979048198563816E-4</v>
      </c>
      <c r="V48" s="204">
        <f t="shared" si="30"/>
        <v>2.2281224968102374E-3</v>
      </c>
      <c r="W48" s="17">
        <f>mstr2</f>
        <v>67.278400000000005</v>
      </c>
      <c r="X48" s="21">
        <f t="shared" si="31"/>
        <v>0.14990451658939788</v>
      </c>
      <c r="Y48" s="17">
        <f>((W48*V48)/(X51)*$J$15)</f>
        <v>10.447462763059679</v>
      </c>
      <c r="Z48" s="205">
        <f t="shared" si="36"/>
        <v>95.176280338430601</v>
      </c>
      <c r="AA48" s="206">
        <f>_xlfn.IFS((U48&lt;='Frame Capacities'!$BV$15),(U48*hstr2*'Frame Capacities'!$BP$15),(AND((U48&gt;'Frame Capacities'!$BV$15),(U48&lt;='Frame Capacities'!$BW$15))),((U48-'Frame Capacities'!$BV$15)*hstr2*('Frame Capacities'!$BQ$15)+'Frame Capacities'!$BJ$15),(AND((U48&gt;'Frame Capacities'!$BW$15),(U48&lt;='Frame Capacities'!$BX$15))),((U48-'Frame Capacities'!$BW$15)*hstr2*('Frame Capacities'!$BR$15)+'Frame Capacities'!$BK$15),(AND((U48&gt;'Frame Capacities'!$BX$15),(U48&lt;='Frame Capacities'!$BY$15))),((U48-'Frame Capacities'!$BX$15)*hstr2*('Frame Capacities'!$BS$15)+'Frame Capacities'!$BL$15))</f>
        <v>16.820478574538367</v>
      </c>
      <c r="AB48" s="207">
        <f>_xlfn.IFS((U48&lt;='Infill Capacities'!$CW$15),(U48*'Infill Capacities'!$CR$15*hstr2),(AND((U48&gt;'Infill Capacities'!$CW$15),(U48&lt;='Infill Capacities'!$CX$15))),((U48-'Infill Capacities'!$CW$15)*hstr2*('Infill Capacities'!$CS$15)+'Infill Capacities'!$CM$15),(AND((U48&gt;'Infill Capacities'!$CX$15),(U48&lt;='Infill Capacities'!$CY$15))),((U48-'Infill Capacities'!$CX$15)*hstr2*('Infill Capacities'!$CT$15)+'Infill Capacities'!$CN$15),(AND((U48&gt;'Infill Capacities'!$CY$15),(U48&lt;='Infill Capacities'!$CZ$15))),((U48-'Infill Capacities'!$CY$15)*hstr2*('Infill Capacities'!$CU$15)+'Infill Capacities'!$CP$15))</f>
        <v>78.356734682499976</v>
      </c>
      <c r="AC48" s="21">
        <f>AA48/$C$20</f>
        <v>6.2313454832816868E-2</v>
      </c>
      <c r="AD48" s="208">
        <f>AB48/$D$20</f>
        <v>0.23043929595596876</v>
      </c>
      <c r="AE48" s="209">
        <f t="shared" si="32"/>
        <v>95.177213257038346</v>
      </c>
      <c r="AF48" s="209">
        <f t="shared" si="33"/>
        <v>-9.329186077451368E-4</v>
      </c>
      <c r="AG48" s="213">
        <f t="shared" si="34"/>
        <v>-9.8020074374396382E-6</v>
      </c>
      <c r="AH48" s="193"/>
    </row>
    <row r="49" spans="1:34" x14ac:dyDescent="0.25">
      <c r="A49" s="6"/>
      <c r="B49" s="6"/>
      <c r="C49" s="6"/>
      <c r="D49" s="6"/>
      <c r="E49" s="441">
        <v>5</v>
      </c>
      <c r="F49" s="437">
        <v>14.75</v>
      </c>
      <c r="G49" s="232">
        <f t="shared" si="37"/>
        <v>24.051733635433845</v>
      </c>
      <c r="H49" s="232">
        <f t="shared" si="38"/>
        <v>0.24051733635433845</v>
      </c>
      <c r="I49" s="233">
        <f t="shared" si="39"/>
        <v>0.99187578500841833</v>
      </c>
      <c r="J49" s="6"/>
      <c r="K49" s="6"/>
      <c r="L49" s="6"/>
      <c r="M49" s="6"/>
      <c r="N49" s="6"/>
      <c r="O49" s="193"/>
      <c r="P49" s="21">
        <f>_xlfn.IFS(('System Capacities'!$N$24+'System Capacities'!$N$37=2),(Z36/$G$21),('System Capacities'!$N$24+'System Capacities'!$N$37=3),((ABS(Z36-'System Capacities'!$K$59)/ABS($G$21))+('System Capacities'!$L$59*hstr1)),('System Capacities'!$N$24+'System Capacities'!$N$37=4),((ABS(Z36-'System Capacities'!$K$60)/ABS($G$21))+('System Capacities'!$L$60*hstr1)),('System Capacities'!$N$24+'System Capacities'!$N$37=5),((ABS((Z36-AF36)-'System Capacities'!$K$61)/ABS($G$21))+('System Capacities'!$L$61*hstr1)),('System Capacities'!$N$24+'System Capacities'!$N$37=6),((ABS(Z36-'System Capacities'!$K$62)/ABS($G$21))+('System Capacities'!$L$62*hstr1)),('System Capacities'!$N$24+'System Capacities'!$N$37=7),((ABS((Z36-AF36)-'System Capacities'!$K$63)/ABS($G$21))+('System Capacities'!$L$63*hstr1)),('System Capacities'!$N$24+'System Capacities'!$N$37=8),((ABS((Z36-AF36)-'System Capacities'!$K$64)/ABS($G$21))+('System Capacities'!$L$64*hstr1)))</f>
        <v>1.0287510508533229E-3</v>
      </c>
      <c r="Q49" s="211">
        <f>Q50+P49</f>
        <v>1.0287510508533229E-3</v>
      </c>
      <c r="R49" s="193"/>
      <c r="S49" s="587">
        <v>1</v>
      </c>
      <c r="T49" s="17">
        <f>T50+hstr1</f>
        <v>2.75</v>
      </c>
      <c r="U49" s="21">
        <f t="shared" si="29"/>
        <v>3.7409129121939014E-4</v>
      </c>
      <c r="V49" s="204">
        <f t="shared" si="30"/>
        <v>1.0287510508533229E-3</v>
      </c>
      <c r="W49" s="17">
        <f>mstr1</f>
        <v>67.278400000000005</v>
      </c>
      <c r="X49" s="21">
        <f t="shared" si="31"/>
        <v>6.9212724699730208E-2</v>
      </c>
      <c r="Y49" s="17">
        <f>((W49*V49)/(X51)*$J$15)</f>
        <v>4.8237196615693829</v>
      </c>
      <c r="Z49" s="205">
        <f t="shared" si="36"/>
        <v>99.999999999999986</v>
      </c>
      <c r="AA49" s="206">
        <f>_xlfn.IFS((U49&lt;='Frame Capacities'!$BV$16),(U49*hstr1*'Frame Capacities'!$BP$16),(AND((U49&gt;'Frame Capacities'!$BV$16),(U49&lt;='Frame Capacities'!$BW$16))),((U49-'Frame Capacities'!$BV$16)*hstr1*('Frame Capacities'!$BQ$16)+'Frame Capacities'!$BJ$16),(AND((U49&gt;'Frame Capacities'!$BW$16),(U49&lt;='Frame Capacities'!$BX$16))),((U49-'Frame Capacities'!$BW$16)*hstr1*('Frame Capacities'!$BR$16)+'Frame Capacities'!$BK$16),(AND((U49&gt;'Frame Capacities'!$BX$16),(U49&lt;='Frame Capacities'!$BY$16))),((U49-'Frame Capacities'!$BX$16)*hstr1*('Frame Capacities'!$BS$16)+'Frame Capacities'!$BL$16))</f>
        <v>31.123470349731139</v>
      </c>
      <c r="AB49" s="207">
        <f>_xlfn.IFS((U49&lt;='Infill Capacities'!$CW$16),(U49*'Infill Capacities'!$CR$16*hstr1),(AND((U49&gt;'Infill Capacities'!$CW$16),(U49&lt;='Infill Capacities'!$CX$16))),((U49-'Infill Capacities'!$CW$16)*hstr1*('Infill Capacities'!$CS$16)+'Infill Capacities'!$CM$16),(AND((U49&gt;'Infill Capacities'!$CX$16),(U49&lt;='Infill Capacities'!$CY$16))),((U49-'Infill Capacities'!$CX$16)*hstr1*('Infill Capacities'!$CT$16)+'Infill Capacities'!$CN$16),(AND((U49&gt;'Infill Capacities'!$CY$16),(U49&lt;='Infill Capacities'!$CZ$16))),((U49-'Infill Capacities'!$CY$16)*hstr1*('Infill Capacities'!$CU$16)+'Infill Capacities'!$CP$16))</f>
        <v>68.87652965026885</v>
      </c>
      <c r="AC49" s="21">
        <f>AA49/$C$21</f>
        <v>7.7177225844689487E-2</v>
      </c>
      <c r="AD49" s="208">
        <f>AB49/$D$21</f>
        <v>0.21176618964688126</v>
      </c>
      <c r="AE49" s="209">
        <f t="shared" si="32"/>
        <v>99.999999999999986</v>
      </c>
      <c r="AF49" s="209">
        <f t="shared" si="33"/>
        <v>0</v>
      </c>
      <c r="AG49" s="213">
        <f t="shared" si="34"/>
        <v>0</v>
      </c>
      <c r="AH49" s="193"/>
    </row>
    <row r="50" spans="1:34" x14ac:dyDescent="0.25">
      <c r="A50" s="6"/>
      <c r="B50" s="6"/>
      <c r="C50" s="6"/>
      <c r="D50" s="6"/>
      <c r="E50" s="441">
        <v>4</v>
      </c>
      <c r="F50" s="437">
        <v>11.75</v>
      </c>
      <c r="G50" s="232">
        <f t="shared" si="37"/>
        <v>20.570969205425659</v>
      </c>
      <c r="H50" s="232">
        <f t="shared" si="38"/>
        <v>0.2057096920542566</v>
      </c>
      <c r="I50" s="233">
        <f t="shared" si="39"/>
        <v>0.84833162292118214</v>
      </c>
      <c r="J50" s="6"/>
      <c r="K50" s="6"/>
      <c r="L50" s="6"/>
      <c r="M50" s="6"/>
      <c r="N50" s="6"/>
      <c r="O50" s="193"/>
      <c r="P50" s="21">
        <v>0</v>
      </c>
      <c r="Q50" s="211">
        <f>P50</f>
        <v>0</v>
      </c>
      <c r="R50" s="193"/>
      <c r="S50" s="587">
        <v>0</v>
      </c>
      <c r="T50" s="17">
        <f>hstr0</f>
        <v>0</v>
      </c>
      <c r="U50" s="229" t="s">
        <v>66</v>
      </c>
      <c r="V50" s="204">
        <f t="shared" si="30"/>
        <v>0</v>
      </c>
      <c r="W50" s="17" t="s">
        <v>66</v>
      </c>
      <c r="X50" s="21">
        <v>0</v>
      </c>
      <c r="Y50" s="17" t="s">
        <v>66</v>
      </c>
      <c r="Z50" s="17" t="s">
        <v>66</v>
      </c>
      <c r="AA50" s="206" t="s">
        <v>66</v>
      </c>
      <c r="AB50" s="206" t="s">
        <v>66</v>
      </c>
      <c r="AC50" s="214" t="s">
        <v>66</v>
      </c>
      <c r="AD50" s="215" t="s">
        <v>66</v>
      </c>
      <c r="AE50" s="216" t="s">
        <v>66</v>
      </c>
      <c r="AF50" s="216" t="s">
        <v>66</v>
      </c>
      <c r="AH50" s="193"/>
    </row>
    <row r="51" spans="1:34" x14ac:dyDescent="0.25">
      <c r="A51" s="193"/>
      <c r="B51" s="193"/>
      <c r="C51" s="193"/>
      <c r="D51" s="193"/>
      <c r="E51" s="441">
        <v>3</v>
      </c>
      <c r="F51" s="437">
        <v>8.75</v>
      </c>
      <c r="G51" s="232">
        <f t="shared" si="37"/>
        <v>15.857048647417727</v>
      </c>
      <c r="H51" s="232">
        <f>G51/$Z$62</f>
        <v>0.15857048647417726</v>
      </c>
      <c r="I51" s="233">
        <f t="shared" si="39"/>
        <v>0.65393301013041216</v>
      </c>
      <c r="J51" s="193"/>
      <c r="K51" s="193"/>
      <c r="L51" s="193"/>
      <c r="M51" s="193"/>
      <c r="N51" s="193"/>
      <c r="O51" s="193"/>
      <c r="P51" s="193"/>
      <c r="Q51" s="193"/>
      <c r="R51" s="193"/>
      <c r="S51" s="579"/>
      <c r="T51" s="294"/>
      <c r="U51" s="294"/>
      <c r="V51" s="580"/>
      <c r="W51" s="300" t="s">
        <v>79</v>
      </c>
      <c r="X51" s="582">
        <f>SUM(X44:X50)</f>
        <v>1.4348413580322379</v>
      </c>
      <c r="Y51" s="294"/>
      <c r="Z51" s="294"/>
      <c r="AA51" s="294"/>
      <c r="AB51" s="294"/>
      <c r="AC51" s="294"/>
      <c r="AD51" s="294"/>
      <c r="AE51" s="294"/>
      <c r="AF51" s="295"/>
      <c r="AG51" s="193"/>
      <c r="AH51" s="193"/>
    </row>
    <row r="52" spans="1:34" x14ac:dyDescent="0.25">
      <c r="A52" s="193"/>
      <c r="B52" s="193"/>
      <c r="C52" s="193"/>
      <c r="D52" s="193"/>
      <c r="E52" s="441">
        <v>2</v>
      </c>
      <c r="F52" s="437">
        <v>5.75</v>
      </c>
      <c r="G52" s="232">
        <f t="shared" si="37"/>
        <v>10.447671462688</v>
      </c>
      <c r="H52" s="232">
        <f>G52/$Z$62</f>
        <v>0.10447671462687999</v>
      </c>
      <c r="I52" s="233">
        <f t="shared" si="39"/>
        <v>0.43085427814221616</v>
      </c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</row>
    <row r="53" spans="1:34" ht="15.75" thickBot="1" x14ac:dyDescent="0.3">
      <c r="A53" s="193"/>
      <c r="B53" s="193"/>
      <c r="C53" s="193"/>
      <c r="D53" s="193"/>
      <c r="E53" s="441">
        <v>1</v>
      </c>
      <c r="F53" s="437">
        <v>2.75</v>
      </c>
      <c r="G53" s="232">
        <f t="shared" si="37"/>
        <v>4.8238414725031742</v>
      </c>
      <c r="H53" s="232">
        <f>G53/$Z$62</f>
        <v>4.8238414725031743E-2</v>
      </c>
      <c r="I53" s="233">
        <f t="shared" si="39"/>
        <v>0.19893167036601206</v>
      </c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</row>
    <row r="54" spans="1:34" ht="15.75" customHeight="1" thickBot="1" x14ac:dyDescent="0.3">
      <c r="A54" s="193"/>
      <c r="B54" s="193"/>
      <c r="C54" s="193"/>
      <c r="D54" s="236"/>
      <c r="E54" s="442">
        <v>0</v>
      </c>
      <c r="F54" s="438">
        <v>0</v>
      </c>
      <c r="G54" s="234">
        <v>0</v>
      </c>
      <c r="H54" s="234">
        <f>G54/$Z$62</f>
        <v>0</v>
      </c>
      <c r="I54" s="235">
        <f t="shared" si="39"/>
        <v>0</v>
      </c>
      <c r="J54" s="236"/>
      <c r="K54" s="236"/>
      <c r="L54" s="236"/>
      <c r="M54" s="236"/>
      <c r="N54" s="236"/>
      <c r="O54" s="193"/>
      <c r="P54" s="932" t="s">
        <v>250</v>
      </c>
      <c r="Q54" s="933"/>
      <c r="R54" s="203"/>
      <c r="S54" s="929" t="s">
        <v>250</v>
      </c>
      <c r="T54" s="930"/>
      <c r="U54" s="930"/>
      <c r="V54" s="930"/>
      <c r="W54" s="930"/>
      <c r="X54" s="930"/>
      <c r="Y54" s="930"/>
      <c r="Z54" s="930"/>
      <c r="AA54" s="930"/>
      <c r="AB54" s="930"/>
      <c r="AC54" s="930"/>
      <c r="AD54" s="930"/>
      <c r="AE54" s="930"/>
      <c r="AF54" s="931"/>
      <c r="AG54" s="193"/>
      <c r="AH54" s="193"/>
    </row>
    <row r="55" spans="1:34" ht="15" customHeight="1" x14ac:dyDescent="0.25">
      <c r="A55" s="193"/>
      <c r="B55" s="193"/>
      <c r="C55" s="193"/>
      <c r="D55" s="236"/>
      <c r="E55" s="193"/>
      <c r="F55" s="193"/>
      <c r="G55" s="193"/>
      <c r="H55" s="193"/>
      <c r="I55" s="193"/>
      <c r="J55" s="236"/>
      <c r="K55" s="236"/>
      <c r="L55" s="236"/>
      <c r="M55" s="236"/>
      <c r="N55" s="236"/>
      <c r="O55" s="193"/>
      <c r="P55" s="629" t="s">
        <v>82</v>
      </c>
      <c r="Q55" s="625" t="s">
        <v>81</v>
      </c>
      <c r="R55" s="193"/>
      <c r="S55" s="625" t="s">
        <v>0</v>
      </c>
      <c r="T55" s="625" t="s">
        <v>72</v>
      </c>
      <c r="U55" s="625" t="s">
        <v>102</v>
      </c>
      <c r="V55" s="907" t="s">
        <v>74</v>
      </c>
      <c r="W55" s="625" t="s">
        <v>77</v>
      </c>
      <c r="X55" s="625" t="s">
        <v>78</v>
      </c>
      <c r="Y55" s="629" t="s">
        <v>75</v>
      </c>
      <c r="Z55" s="629" t="s">
        <v>76</v>
      </c>
      <c r="AA55" s="882" t="s">
        <v>188</v>
      </c>
      <c r="AB55" s="882" t="s">
        <v>187</v>
      </c>
      <c r="AC55" s="882" t="s">
        <v>189</v>
      </c>
      <c r="AD55" s="882" t="s">
        <v>190</v>
      </c>
      <c r="AE55" s="885" t="s">
        <v>352</v>
      </c>
      <c r="AF55" s="886" t="s">
        <v>396</v>
      </c>
      <c r="AG55" s="906" t="s">
        <v>242</v>
      </c>
      <c r="AH55" s="193"/>
    </row>
    <row r="56" spans="1:34" ht="15" customHeight="1" x14ac:dyDescent="0.25">
      <c r="A56" s="193"/>
      <c r="B56" s="193"/>
      <c r="C56" s="193"/>
      <c r="D56" s="237"/>
      <c r="E56" s="193"/>
      <c r="F56" s="193"/>
      <c r="G56" s="193"/>
      <c r="H56" s="193"/>
      <c r="I56" s="193"/>
      <c r="J56" s="237"/>
      <c r="K56" s="237"/>
      <c r="L56" s="238"/>
      <c r="M56" s="238"/>
      <c r="N56" s="238"/>
      <c r="O56" s="193"/>
      <c r="P56" s="624"/>
      <c r="Q56" s="626"/>
      <c r="R56" s="193"/>
      <c r="S56" s="626"/>
      <c r="T56" s="626"/>
      <c r="U56" s="626"/>
      <c r="V56" s="908"/>
      <c r="W56" s="626"/>
      <c r="X56" s="626"/>
      <c r="Y56" s="624"/>
      <c r="Z56" s="624"/>
      <c r="AA56" s="629"/>
      <c r="AB56" s="629"/>
      <c r="AC56" s="629"/>
      <c r="AD56" s="629"/>
      <c r="AE56" s="886"/>
      <c r="AF56" s="909"/>
      <c r="AG56" s="906"/>
      <c r="AH56" s="193"/>
    </row>
    <row r="57" spans="1:34" ht="15" customHeight="1" x14ac:dyDescent="0.25">
      <c r="A57" s="193"/>
      <c r="B57" s="193"/>
      <c r="C57" s="193"/>
      <c r="D57" s="239"/>
      <c r="E57" s="193"/>
      <c r="F57" s="193"/>
      <c r="G57" s="193"/>
      <c r="H57" s="193"/>
      <c r="I57" s="193"/>
      <c r="J57" s="239"/>
      <c r="K57" s="240"/>
      <c r="L57" s="238"/>
      <c r="M57" s="238"/>
      <c r="N57" s="238"/>
      <c r="O57" s="193"/>
      <c r="P57" s="21">
        <f>_xlfn.IFS(('System Capacities'!$N$19+'System Capacities'!$N$32=2),(ABS(Z44/$G$16)),('System Capacities'!$N$19+'System Capacities'!$N$32=3),((ABS(Z44-'System Capacities'!$C$47)/ABS($G$16))+('System Capacities'!$D$47*hstr6)),('System Capacities'!$N$19+'System Capacities'!$N$32=4),((ABS(Z44-'System Capacities'!$C$48)/ABS($G$16))+('System Capacities'!$D$48*hstr6)),('System Capacities'!$N$19+'System Capacities'!$N$32=5),((ABS((Z44-AF44)-'System Capacities'!$C$49)/ABS($G$16))+('System Capacities'!$D$49*hstr6)),('System Capacities'!$N$19+'System Capacities'!$N$32=6),((ABS((Z44-AF44)-'System Capacities'!$C$50)/ABS($G$16))+('System Capacities'!$D$50*hstr6)),('System Capacities'!$N$19+'System Capacities'!$N$32=7),((ABS((Z44-AF44)-'System Capacities'!$C$51)/ABS($G$16))+('System Capacities'!$D$51*hstr6)),('System Capacities'!$N$19+'System Capacities'!$N$32=8),((ABS((Z44-AF44)-'System Capacities'!$C$52)/ABS($G$16))+('System Capacities'!$D$52*hstr6)))</f>
        <v>3.8667579079551751E-4</v>
      </c>
      <c r="Q57" s="211">
        <f>Q58+P57</f>
        <v>5.5160413375984225E-3</v>
      </c>
      <c r="R57" s="193"/>
      <c r="S57" s="583">
        <v>6</v>
      </c>
      <c r="T57" s="17">
        <f>T58+hstr6</f>
        <v>17.75</v>
      </c>
      <c r="U57" s="21">
        <f t="shared" ref="U57:U62" si="40">P57/(T57-T58)</f>
        <v>1.2889193026517249E-4</v>
      </c>
      <c r="V57" s="241">
        <f t="shared" ref="V57:V63" si="41">Q57</f>
        <v>5.5160413375984225E-3</v>
      </c>
      <c r="W57" s="17">
        <f>mstr6</f>
        <v>63.074599999999997</v>
      </c>
      <c r="X57" s="21">
        <f t="shared" ref="X57:X62" si="42">W57*V57</f>
        <v>0.34792210095248544</v>
      </c>
      <c r="Y57" s="17">
        <f>((W57*V57)/(X64)*$J$15)</f>
        <v>24.248735576531601</v>
      </c>
      <c r="Z57" s="205">
        <f>Y57</f>
        <v>24.248735576531601</v>
      </c>
      <c r="AA57" s="206">
        <f>_xlfn.IFS((U57&lt;='Frame Capacities'!$BV$11),(U57*hstr6*'Frame Capacities'!$BP$11),(AND((U57&gt;'Frame Capacities'!$BV$11),(U57&lt;='Frame Capacities'!$BW$11))),((U57-'Frame Capacities'!$BV$11)*hstr6*('Frame Capacities'!$BQ$11)+'Frame Capacities'!$BJ$11),(AND((U57&gt;'Frame Capacities'!$BW$11),(U57&lt;='Frame Capacities'!$BX$11))),((U57-'Frame Capacities'!$BW$11)*hstr6*('Frame Capacities'!$BR$11)+'Frame Capacities'!$BK$11),(AND((U57&gt;'Frame Capacities'!$BX$11),(U57&lt;='Frame Capacities'!$BY$11))),((U57-'Frame Capacities'!$BX$11)*hstr6*('Frame Capacities'!$BS$11)+'Frame Capacities'!$BL$11))</f>
        <v>2.1046464659904314</v>
      </c>
      <c r="AB57" s="207">
        <f>_xlfn.IFS((U57&lt;='Infill Capacities'!$CW$11),(U57*'Infill Capacities'!$CR$11*hstr6),(AND((U57&gt;'Infill Capacities'!$CW$11),(U57&lt;='Infill Capacities'!$CX$11))),((U57-'Infill Capacities'!$CW$11)*hstr6*('Infill Capacities'!$CS$11)+'Infill Capacities'!$CM$11),(AND((U57&gt;'Infill Capacities'!$CX$11),(U57&lt;='Infill Capacities'!$CY$11))),((U57-'Infill Capacities'!$CX$11)*hstr6*('Infill Capacities'!$CT$11)+'Infill Capacities'!$CN$11),(AND((U57&gt;'Infill Capacities'!$CY$11),(U57&lt;='Infill Capacities'!$CZ$11))),((U57-'Infill Capacities'!$CY$11)*hstr6*('Infill Capacities'!$CU$11)+'Infill Capacities'!$CP$11))</f>
        <v>22.144427650124587</v>
      </c>
      <c r="AC57" s="21">
        <f>AA57/$C$16</f>
        <v>1.5505745083426559E-2</v>
      </c>
      <c r="AD57" s="208">
        <f>AB57/$D$16</f>
        <v>6.452339058894109E-2</v>
      </c>
      <c r="AE57" s="209">
        <f t="shared" ref="AE57:AE62" si="43">AA57+AB57</f>
        <v>24.249074116115018</v>
      </c>
      <c r="AF57" s="209">
        <f t="shared" ref="AF57:AF62" si="44">Z57-AE57</f>
        <v>-3.3853958341723001E-4</v>
      </c>
      <c r="AG57" s="213">
        <f t="shared" ref="AG57:AG62" si="45">(Z57-(AE57))/Z57</f>
        <v>-1.3961123141813431E-5</v>
      </c>
      <c r="AH57" s="193"/>
    </row>
    <row r="58" spans="1:34" ht="15" customHeight="1" x14ac:dyDescent="0.25">
      <c r="A58" s="193"/>
      <c r="B58" s="193"/>
      <c r="C58" s="193"/>
      <c r="D58" s="239"/>
      <c r="E58" s="193"/>
      <c r="F58" s="193"/>
      <c r="G58" s="193"/>
      <c r="H58" s="193"/>
      <c r="I58" s="193"/>
      <c r="J58" s="239"/>
      <c r="K58" s="240"/>
      <c r="L58" s="238"/>
      <c r="M58" s="238"/>
      <c r="N58" s="238"/>
      <c r="O58" s="193"/>
      <c r="P58" s="21">
        <f>_xlfn.IFS(('System Capacities'!$N$20+'System Capacities'!$N$33=2),(ABS(Z45/$G$17)),('System Capacities'!$N$20+'System Capacities'!$N$33=3),((ABS(Z45-'System Capacities'!$G$47)/ABS($G$17))+('System Capacities'!$H$47*hstr5)),('System Capacities'!$N$20+'System Capacities'!$N$33=4),((ABS(Z45-'System Capacities'!$G$48)/ABS($G$17))+('System Capacities'!$H$48*hstr5)),('System Capacities'!$N$20+'System Capacities'!$N$33=5),((ABS((Z45-AF45)-'System Capacities'!$G$49)/ABS($G$17))+('System Capacities'!$H$49*hstr5)),('System Capacities'!$N$20+'System Capacities'!$N$33=6),((ABS((Z45-AF45)-'System Capacities'!$G$50)/ABS($G$17))+('System Capacities'!$H$50*hstr5)),('System Capacities'!$N$20+'System Capacities'!$N$33=7),((ABS((Z45-AF45)-'System Capacities'!$G$51)/ABS($G$17))+('System Capacities'!$H$51*hstr5)),('System Capacities'!$N$20+'System Capacities'!$N$33=8),((ABS((Z45-AF45)-'System Capacities'!$G$52)/ABS($G$17))+('System Capacities'!$H$52*hstr5)))</f>
        <v>7.4232125693915604E-4</v>
      </c>
      <c r="Q58" s="211">
        <f>Q59+P58</f>
        <v>5.1293655468029054E-3</v>
      </c>
      <c r="R58" s="193"/>
      <c r="S58" s="583">
        <v>5</v>
      </c>
      <c r="T58" s="17">
        <f>T59+hstr5</f>
        <v>14.75</v>
      </c>
      <c r="U58" s="21">
        <f t="shared" si="40"/>
        <v>2.4744041897971868E-4</v>
      </c>
      <c r="V58" s="241">
        <f t="shared" si="41"/>
        <v>5.1293655468029054E-3</v>
      </c>
      <c r="W58" s="17">
        <f>mstr5</f>
        <v>67.278400000000005</v>
      </c>
      <c r="X58" s="21">
        <f t="shared" si="42"/>
        <v>0.34509550700402464</v>
      </c>
      <c r="Y58" s="17">
        <f>((W58*V58)/(X64)*$J$15)</f>
        <v>24.051733635433845</v>
      </c>
      <c r="Z58" s="205">
        <f>Z57+Y58</f>
        <v>48.300469211965449</v>
      </c>
      <c r="AA58" s="206">
        <f>_xlfn.IFS((U58&lt;='Frame Capacities'!$BV$12),(U58*hstr5*'Frame Capacities'!$BP$12),(AND((U58&gt;'Frame Capacities'!$BV$12),(U58&lt;='Frame Capacities'!$BW$12))),((U58-'Frame Capacities'!$BV$12)*hstr5*('Frame Capacities'!$BQ$12)+'Frame Capacities'!$BJ$12),(AND((U58&gt;'Frame Capacities'!$BW$12),(U58&lt;='Frame Capacities'!$BX$12))),((U58-'Frame Capacities'!$BW$12)*hstr5*('Frame Capacities'!$BR$12)+'Frame Capacities'!$BK$12),(AND((U58&gt;'Frame Capacities'!$BX$12),(U58&lt;='Frame Capacities'!$BY$12))),((U58-'Frame Capacities'!$BX$12)*hstr5*('Frame Capacities'!$BS$12)+'Frame Capacities'!$BL$12))</f>
        <v>4.1662886249815099</v>
      </c>
      <c r="AB58" s="207">
        <f>_xlfn.IFS((U58&lt;='Infill Capacities'!$CW$12),(U58*'Infill Capacities'!$CR$12*hstr5),(AND((U58&gt;'Infill Capacities'!$CW$12),(U58&lt;='Infill Capacities'!$CX$12))),((U58-'Infill Capacities'!$CW$12)*hstr5*('Infill Capacities'!$CS$12)+'Infill Capacities'!$CM$12),(AND((U58&gt;'Infill Capacities'!$CX$12),(U58&lt;='Infill Capacities'!$CY$12))),((U58-'Infill Capacities'!$CX$12)*hstr5*('Infill Capacities'!$CT$12)+'Infill Capacities'!$CN$12),(AND((U58&gt;'Infill Capacities'!$CY$12),(U58&lt;='Infill Capacities'!$CZ$12))),((U58-'Infill Capacities'!$CY$12)*hstr5*('Infill Capacities'!$CU$12)+'Infill Capacities'!$CP$12))</f>
        <v>44.134717842434924</v>
      </c>
      <c r="AC58" s="21">
        <f>AA58/$C$17</f>
        <v>2.5781489015974685E-2</v>
      </c>
      <c r="AD58" s="208">
        <f>AB58/$D$17</f>
        <v>0.12859766271105746</v>
      </c>
      <c r="AE58" s="209">
        <f t="shared" si="43"/>
        <v>48.301006467416435</v>
      </c>
      <c r="AF58" s="209">
        <f t="shared" si="44"/>
        <v>-5.3725545098615157E-4</v>
      </c>
      <c r="AG58" s="213">
        <f t="shared" si="45"/>
        <v>-1.1123193206020813E-5</v>
      </c>
      <c r="AH58" s="193"/>
    </row>
    <row r="59" spans="1:34" ht="15" customHeight="1" x14ac:dyDescent="0.25">
      <c r="A59" s="193"/>
      <c r="B59" s="193"/>
      <c r="C59" s="193"/>
      <c r="D59" s="239"/>
      <c r="E59" s="193"/>
      <c r="F59" s="193"/>
      <c r="G59" s="193"/>
      <c r="H59" s="193"/>
      <c r="I59" s="193"/>
      <c r="J59" s="239"/>
      <c r="K59" s="240"/>
      <c r="L59" s="238"/>
      <c r="M59" s="238"/>
      <c r="N59" s="238"/>
      <c r="O59" s="193"/>
      <c r="P59" s="21">
        <f>_xlfn.IFS(('System Capacities'!$N$21+'System Capacities'!$N$34=2),(ABS(Z46/$G$18)),('System Capacities'!$N$21+'System Capacities'!$N$34=3),((ABS(Z46-'System Capacities'!$K$47)/ABS($G$18))+('System Capacities'!$L$47*hstr4)),('System Capacities'!$N$21+'System Capacities'!$N$34=4),((ABS(Z46-'System Capacities'!$K$48)/ABS($G$18))+('System Capacities'!$L$48*hstr4)),('System Capacities'!$N$21+'System Capacities'!$N$34=5),((ABS((Z46-AF46)-'System Capacities'!$K$49)/ABS($G$18))+('System Capacities'!$L$49*hstr4)),('System Capacities'!$N$21+'System Capacities'!$N$34=6),((ABS(Z46-'System Capacities'!$K$50)/ABS($G$18))+('System Capacities'!$L$50*hstr4)),('System Capacities'!$N$21+'System Capacities'!$N$34=7),((ABS((Z46-AF46)-'System Capacities'!$K$51)/ABS($G$18))+('System Capacities'!$L$51*hstr4)),('System Capacities'!$N$21+'System Capacities'!$N$34=8),((ABS((Z46-AF46)-'System Capacities'!$K$52)/ABS($G$18))+('System Capacities'!$L$52*hstr4)))</f>
        <v>1.0053088923698149E-3</v>
      </c>
      <c r="Q59" s="211">
        <f t="shared" ref="Q59:Q61" si="46">Q60+P59</f>
        <v>4.387044289863749E-3</v>
      </c>
      <c r="R59" s="193"/>
      <c r="S59" s="583">
        <v>4</v>
      </c>
      <c r="T59" s="17">
        <f>T60+hstr4</f>
        <v>11.75</v>
      </c>
      <c r="U59" s="21">
        <f t="shared" si="40"/>
        <v>3.3510296412327161E-4</v>
      </c>
      <c r="V59" s="241">
        <f t="shared" si="41"/>
        <v>4.387044289863749E-3</v>
      </c>
      <c r="W59" s="17">
        <f>mstr4</f>
        <v>67.278400000000005</v>
      </c>
      <c r="X59" s="21">
        <f t="shared" si="42"/>
        <v>0.29515332055116927</v>
      </c>
      <c r="Y59" s="17">
        <f>((W59*V59)/(X64)*$J$15)</f>
        <v>20.570969205425659</v>
      </c>
      <c r="Z59" s="205">
        <f t="shared" ref="Z59:Z62" si="47">Z58+Y59</f>
        <v>68.871438417391104</v>
      </c>
      <c r="AA59" s="206">
        <f>_xlfn.IFS((U59&lt;='Frame Capacities'!$BV$13),(U59*hstr4*'Frame Capacities'!$BP$13),(AND((U59&gt;'Frame Capacities'!$BV$13),(U59&lt;='Frame Capacities'!$BW$13))),((U59-'Frame Capacities'!$BV$13)*hstr4*('Frame Capacities'!$BQ$13)+'Frame Capacities'!$BJ$13),(AND((U59&gt;'Frame Capacities'!$BW$13),(U59&lt;='Frame Capacities'!$BX$13))),((U59-'Frame Capacities'!$BW$13)*hstr4*('Frame Capacities'!$BR$13)+'Frame Capacities'!$BK$13),(AND((U59&gt;'Frame Capacities'!$BX$13),(U59&lt;='Frame Capacities'!$BY$13))),((U59-'Frame Capacities'!$BX$13)*hstr4*('Frame Capacities'!$BS$13)+'Frame Capacities'!$BL$13))</f>
        <v>6.7116532971649088</v>
      </c>
      <c r="AB59" s="207">
        <f>_xlfn.IFS((U59&lt;='Infill Capacities'!$CW$13),(U59*'Infill Capacities'!$CR$13*hstr4),(AND((U59&gt;'Infill Capacities'!$CW$13),(U59&lt;='Infill Capacities'!$CX$13))),((U59-'Infill Capacities'!$CW$13)*hstr4*('Infill Capacities'!$CS$13)+'Infill Capacities'!$CM$13),(AND((U59&gt;'Infill Capacities'!$CX$13),(U59&lt;='Infill Capacities'!$CY$13))),((U59-'Infill Capacities'!$CX$13)*hstr4*('Infill Capacities'!$CT$13)+'Infill Capacities'!$CN$13),(AND((U59&gt;'Infill Capacities'!$CY$13),(U59&lt;='Infill Capacities'!$CZ$13))),((U59-'Infill Capacities'!$CY$13)*hstr4*('Infill Capacities'!$CU$13)+'Infill Capacities'!$CP$13))</f>
        <v>62.160297556738222</v>
      </c>
      <c r="AC59" s="21">
        <f>AA59/$C$18</f>
        <v>3.77908406371898E-2</v>
      </c>
      <c r="AD59" s="208">
        <f>AB59/$D$18</f>
        <v>0.18111974812569409</v>
      </c>
      <c r="AE59" s="209">
        <f t="shared" si="43"/>
        <v>68.87195085390313</v>
      </c>
      <c r="AF59" s="209">
        <f t="shared" si="44"/>
        <v>-5.1243651202526053E-4</v>
      </c>
      <c r="AG59" s="213">
        <f t="shared" si="45"/>
        <v>-7.440479301734206E-6</v>
      </c>
      <c r="AH59" s="193"/>
    </row>
    <row r="60" spans="1:34" ht="15" customHeight="1" x14ac:dyDescent="0.25">
      <c r="A60" s="193"/>
      <c r="B60" s="193"/>
      <c r="C60" s="193"/>
      <c r="D60" s="239"/>
      <c r="E60" s="193"/>
      <c r="F60" s="193"/>
      <c r="G60" s="193"/>
      <c r="H60" s="193"/>
      <c r="I60" s="193"/>
      <c r="J60" s="239"/>
      <c r="K60" s="240"/>
      <c r="L60" s="238"/>
      <c r="M60" s="238"/>
      <c r="N60" s="238"/>
      <c r="O60" s="193"/>
      <c r="P60" s="21">
        <f>_xlfn.IFS(('System Capacities'!$N$22+'System Capacities'!$N$35=2),(ABS(Z47/$G$19)),('System Capacities'!$N$22+'System Capacities'!$N$35=3),((ABS(Z47-'System Capacities'!$C$59)/ABS($G$19))+('System Capacities'!$D$59*hstr3)),('System Capacities'!$N$22+'System Capacities'!$N$35=4),((ABS(Z47-'System Capacities'!$C$60)/ABS($G$19))+('System Capacities'!$D$60*hstr3)),('System Capacities'!$N$22+'System Capacities'!$N$35=5),((ABS((Z47-AF47)-'System Capacities'!$C$61)/ABS($G$19))+('System Capacities'!$D$61*hstr3)),('System Capacities'!$N$22+'System Capacities'!$N$35=6),((ABS((Z47-AF47)-'System Capacities'!$C$62)/ABS($G$19))+('System Capacities'!$D$62*hstr3)),('System Capacities'!$N$22+'System Capacities'!$N$35=7),((ABS((Z47-AF47)-'System Capacities'!$C$63)/ABS($G$19))+('System Capacities'!$D$63*hstr3)),('System Capacities'!$N$22+'System Capacities'!$N$35=8),((ABS((Z47-AF47)-'System Capacities'!$C$64)/ABS($G$19))+('System Capacities'!$D$64*hstr3)))</f>
        <v>1.1536246568162969E-3</v>
      </c>
      <c r="Q60" s="211">
        <f t="shared" si="46"/>
        <v>3.3817353974939343E-3</v>
      </c>
      <c r="R60" s="193"/>
      <c r="S60" s="583">
        <v>3</v>
      </c>
      <c r="T60" s="17">
        <f>T61+hstr3</f>
        <v>8.75</v>
      </c>
      <c r="U60" s="21">
        <f t="shared" si="40"/>
        <v>3.8454155227209895E-4</v>
      </c>
      <c r="V60" s="241">
        <f t="shared" si="41"/>
        <v>3.3817353974939343E-3</v>
      </c>
      <c r="W60" s="17">
        <f>mstr3</f>
        <v>67.278400000000005</v>
      </c>
      <c r="X60" s="21">
        <f t="shared" si="42"/>
        <v>0.22751774676675593</v>
      </c>
      <c r="Y60" s="17">
        <f>((W60*V60)/(X64)*$J$15)</f>
        <v>15.857048647417727</v>
      </c>
      <c r="Z60" s="205">
        <f t="shared" si="47"/>
        <v>84.728487064808832</v>
      </c>
      <c r="AA60" s="206">
        <f>_xlfn.IFS((U60&lt;='Frame Capacities'!$BV$14),(U60*hstr3*'Frame Capacities'!$BP$14),(AND((U60&gt;'Frame Capacities'!$BV$14),(U60&lt;='Frame Capacities'!$BW$14))),((U60-'Frame Capacities'!$BV$14)*hstr3*('Frame Capacities'!$BQ$14)+'Frame Capacities'!$BJ$14),(AND((U60&gt;'Frame Capacities'!$BW$14),(U60&lt;='Frame Capacities'!$BX$14))),((U60-'Frame Capacities'!$BW$14)*hstr3*('Frame Capacities'!$BR$14)+'Frame Capacities'!$BK$14),(AND((U60&gt;'Frame Capacities'!$BX$14),(U60&lt;='Frame Capacities'!$BY$14))),((U60-'Frame Capacities'!$BX$14)*hstr3*('Frame Capacities'!$BS$14)+'Frame Capacities'!$BL$14))</f>
        <v>11.72015165441355</v>
      </c>
      <c r="AB60" s="207">
        <f>_xlfn.IFS((U60&lt;='Infill Capacities'!$CW$14),(U60*'Infill Capacities'!$CR$14*hstr3),(AND((U60&gt;'Infill Capacities'!$CW$14),(U60&lt;='Infill Capacities'!$CX$14))),((U60-'Infill Capacities'!$CW$14)*hstr3*('Infill Capacities'!$CS$14)+'Infill Capacities'!$CM$14),(AND((U60&gt;'Infill Capacities'!$CX$14),(U60&lt;='Infill Capacities'!$CY$14))),((U60-'Infill Capacities'!$CX$14)*hstr3*('Infill Capacities'!$CT$14)+'Infill Capacities'!$CN$14),(AND((U60&gt;'Infill Capacities'!$CY$14),(U60&lt;='Infill Capacities'!$CZ$14))),((U60-'Infill Capacities'!$CY$14)*hstr3*('Infill Capacities'!$CU$14)+'Infill Capacities'!$CP$14))</f>
        <v>73.008665920957384</v>
      </c>
      <c r="AC60" s="21">
        <f>AA60/$C$19</f>
        <v>4.6021537910000861E-2</v>
      </c>
      <c r="AD60" s="208">
        <f>AB60/$D$19</f>
        <v>0.2147111622463691</v>
      </c>
      <c r="AE60" s="209">
        <f t="shared" si="43"/>
        <v>84.72881757537094</v>
      </c>
      <c r="AF60" s="209">
        <f t="shared" si="44"/>
        <v>-3.3051056210808838E-4</v>
      </c>
      <c r="AG60" s="213">
        <f t="shared" si="45"/>
        <v>-3.9008198252764836E-6</v>
      </c>
      <c r="AH60" s="193"/>
    </row>
    <row r="61" spans="1:34" ht="15" customHeight="1" x14ac:dyDescent="0.25">
      <c r="A61" s="193"/>
      <c r="B61" s="193"/>
      <c r="C61" s="193"/>
      <c r="D61" s="239"/>
      <c r="E61" s="193"/>
      <c r="F61" s="193"/>
      <c r="G61" s="193"/>
      <c r="H61" s="193"/>
      <c r="I61" s="193"/>
      <c r="J61" s="239"/>
      <c r="K61" s="240"/>
      <c r="L61" s="238"/>
      <c r="M61" s="238"/>
      <c r="N61" s="238"/>
      <c r="O61" s="193"/>
      <c r="P61" s="21">
        <f>_xlfn.IFS(('System Capacities'!$N$23+'System Capacities'!$N$36=2),(ABS(Z48/$G$20)),('System Capacities'!$N$23+'System Capacities'!$N$36=3),((ABS(Z48-'System Capacities'!$G$59)/ABS($G$20))+('System Capacities'!$H$59*hstr2)),('System Capacities'!$N$23+'System Capacities'!$N$36=4),((ABS(Z48-'System Capacities'!$G$60)/ABS($G$20))+('System Capacities'!$H$60*hstr2)),('System Capacities'!$N$23+'System Capacities'!$N$36=5),((ABS((Z48-AF48)-'System Capacities'!$G$61)/ABS($G$20))+('System Capacities'!$H$61*hstr2)),('System Capacities'!$N$23+'System Capacities'!$N$36=6),((ABS((Z48-AF48)-'System Capacities'!$G$62)/ABS($G$20))+('System Capacities'!$H$62*hstr2)),('System Capacities'!$N$23+'System Capacities'!$N$36=7),((ABS((Z48-AF48)-'System Capacities'!$G$63)/ABS($G$20))+('System Capacities'!$H$63*hstr2)),('System Capacities'!$N$23+'System Capacities'!$N$36=8),((ABS((Z48-AF48)-'System Capacities'!$G$64)/ABS($G$20))+('System Capacities'!$H$64*hstr2)))</f>
        <v>1.1993596898243147E-3</v>
      </c>
      <c r="Q61" s="211">
        <f t="shared" si="46"/>
        <v>2.2281107406776374E-3</v>
      </c>
      <c r="R61" s="193"/>
      <c r="S61" s="583">
        <v>2</v>
      </c>
      <c r="T61" s="17">
        <f>T62+hstr2</f>
        <v>5.75</v>
      </c>
      <c r="U61" s="21">
        <f t="shared" si="40"/>
        <v>3.9978656327477156E-4</v>
      </c>
      <c r="V61" s="241">
        <f t="shared" si="41"/>
        <v>2.2281107406776374E-3</v>
      </c>
      <c r="W61" s="17">
        <f>mstr2</f>
        <v>67.278400000000005</v>
      </c>
      <c r="X61" s="21">
        <f t="shared" si="42"/>
        <v>0.14990372565560636</v>
      </c>
      <c r="Y61" s="17">
        <f>((W61*V61)/(X64)*$J$15)</f>
        <v>10.447671462688</v>
      </c>
      <c r="Z61" s="205">
        <f t="shared" si="47"/>
        <v>95.176158527496824</v>
      </c>
      <c r="AA61" s="206">
        <f>_xlfn.IFS((U61&lt;='Frame Capacities'!$BV$15),(U61*hstr2*'Frame Capacities'!$BP$15),(AND((U61&gt;'Frame Capacities'!$BV$15),(U61&lt;='Frame Capacities'!$BW$15))),((U61-'Frame Capacities'!$BV$15)*hstr2*('Frame Capacities'!$BQ$15)+'Frame Capacities'!$BJ$15),(AND((U61&gt;'Frame Capacities'!$BW$15),(U61&lt;='Frame Capacities'!$BX$15))),((U61-'Frame Capacities'!$BW$15)*hstr2*('Frame Capacities'!$BR$15)+'Frame Capacities'!$BK$15),(AND((U61&gt;'Frame Capacities'!$BX$15),(U61&lt;='Frame Capacities'!$BY$15))),((U61-'Frame Capacities'!$BX$15)*hstr2*('Frame Capacities'!$BS$15)+'Frame Capacities'!$BL$15))</f>
        <v>16.820313701698364</v>
      </c>
      <c r="AB61" s="207">
        <f>_xlfn.IFS((U61&lt;='Infill Capacities'!$CW$15),(U61*'Infill Capacities'!$CR$15*hstr2),(AND((U61&gt;'Infill Capacities'!$CW$15),(U61&lt;='Infill Capacities'!$CX$15))),((U61-'Infill Capacities'!$CW$15)*hstr2*('Infill Capacities'!$CS$15)+'Infill Capacities'!$CM$15),(AND((U61&gt;'Infill Capacities'!$CX$15),(U61&lt;='Infill Capacities'!$CY$15))),((U61-'Infill Capacities'!$CX$15)*hstr2*('Infill Capacities'!$CT$15)+'Infill Capacities'!$CN$15),(AND((U61&gt;'Infill Capacities'!$CY$15),(U61&lt;='Infill Capacities'!$CZ$15))),((U61-'Infill Capacities'!$CY$15)*hstr2*('Infill Capacities'!$CU$15)+'Infill Capacities'!$CP$15))</f>
        <v>78.355966636732234</v>
      </c>
      <c r="AC61" s="21">
        <f>AA61/$C$20</f>
        <v>6.2312844041856129E-2</v>
      </c>
      <c r="AD61" s="208">
        <f>AB61/$D$20</f>
        <v>0.23043703721041614</v>
      </c>
      <c r="AE61" s="209">
        <f t="shared" si="43"/>
        <v>95.176280338430601</v>
      </c>
      <c r="AF61" s="209">
        <f t="shared" si="44"/>
        <v>-1.2181093377705565E-4</v>
      </c>
      <c r="AG61" s="213">
        <f t="shared" si="45"/>
        <v>-1.2798471346357599E-6</v>
      </c>
      <c r="AH61" s="193"/>
    </row>
    <row r="62" spans="1:34" ht="15" customHeight="1" x14ac:dyDescent="0.25">
      <c r="A62" s="193"/>
      <c r="B62" s="193"/>
      <c r="C62" s="193"/>
      <c r="D62" s="239"/>
      <c r="E62" s="193"/>
      <c r="F62" s="193"/>
      <c r="G62" s="193"/>
      <c r="H62" s="193"/>
      <c r="I62" s="193"/>
      <c r="J62" s="239"/>
      <c r="K62" s="240"/>
      <c r="L62" s="238"/>
      <c r="M62" s="238"/>
      <c r="N62" s="238"/>
      <c r="O62" s="193"/>
      <c r="P62" s="21">
        <f>_xlfn.IFS(('System Capacities'!$N$24+'System Capacities'!$N$37=2),(Z49/$G$21),('System Capacities'!$N$24+'System Capacities'!$N$37=3),((ABS(Z49-'System Capacities'!$K$59)/ABS($G$21))+('System Capacities'!$L$59*hstr1)),('System Capacities'!$N$24+'System Capacities'!$N$37=4),((ABS(Z49-'System Capacities'!$K$60)/ABS($G$21))+('System Capacities'!$L$60*hstr1)),('System Capacities'!$N$24+'System Capacities'!$N$37=5),((ABS((Z49-AF49)-'System Capacities'!$K$61)/ABS($G$21))+('System Capacities'!$L$61*hstr1)),('System Capacities'!$N$24+'System Capacities'!$N$37=6),((ABS(Z49-'System Capacities'!$K$62)/ABS($G$21))+('System Capacities'!$L$62*hstr1)),('System Capacities'!$N$24+'System Capacities'!$N$37=7),((ABS((Z49-AF49)-'System Capacities'!$K$63)/ABS($G$21))+('System Capacities'!$L$63*hstr1)),('System Capacities'!$N$24+'System Capacities'!$N$37=8),((ABS((Z49-AF49)-'System Capacities'!$K$64)/ABS($G$21))+('System Capacities'!$L$64*hstr1)))</f>
        <v>1.0287510508533229E-3</v>
      </c>
      <c r="Q62" s="211">
        <f>Q63+P62</f>
        <v>1.0287510508533229E-3</v>
      </c>
      <c r="R62" s="193"/>
      <c r="S62" s="583">
        <v>1</v>
      </c>
      <c r="T62" s="17">
        <f>T63+hstr1</f>
        <v>2.75</v>
      </c>
      <c r="U62" s="21">
        <f t="shared" si="40"/>
        <v>3.7409129121939014E-4</v>
      </c>
      <c r="V62" s="241">
        <f t="shared" si="41"/>
        <v>1.0287510508533229E-3</v>
      </c>
      <c r="W62" s="17">
        <f>mstr1</f>
        <v>67.278400000000005</v>
      </c>
      <c r="X62" s="21">
        <f t="shared" si="42"/>
        <v>6.9212724699730208E-2</v>
      </c>
      <c r="Y62" s="17">
        <f>((W62*V62)/(X64)*$J$15)</f>
        <v>4.8238414725031742</v>
      </c>
      <c r="Z62" s="205">
        <f t="shared" si="47"/>
        <v>100</v>
      </c>
      <c r="AA62" s="206">
        <f>_xlfn.IFS((U62&lt;='Frame Capacities'!$BV$16),(U62*hstr1*'Frame Capacities'!$BP$16),(AND((U62&gt;'Frame Capacities'!$BV$16),(U62&lt;='Frame Capacities'!$BW$16))),((U62-'Frame Capacities'!$BV$16)*hstr1*('Frame Capacities'!$BQ$16)+'Frame Capacities'!$BJ$16),(AND((U62&gt;'Frame Capacities'!$BW$16),(U62&lt;='Frame Capacities'!$BX$16))),((U62-'Frame Capacities'!$BW$16)*hstr1*('Frame Capacities'!$BR$16)+'Frame Capacities'!$BK$16),(AND((U62&gt;'Frame Capacities'!$BX$16),(U62&lt;='Frame Capacities'!$BY$16))),((U62-'Frame Capacities'!$BX$16)*hstr1*('Frame Capacities'!$BS$16)+'Frame Capacities'!$BL$16))</f>
        <v>31.123470349731139</v>
      </c>
      <c r="AB62" s="207">
        <f>_xlfn.IFS((U62&lt;='Infill Capacities'!$CW$16),(U62*'Infill Capacities'!$CR$16*hstr1),(AND((U62&gt;'Infill Capacities'!$CW$16),(U62&lt;='Infill Capacities'!$CX$16))),((U62-'Infill Capacities'!$CW$16)*hstr1*('Infill Capacities'!$CS$16)+'Infill Capacities'!$CM$16),(AND((U62&gt;'Infill Capacities'!$CX$16),(U62&lt;='Infill Capacities'!$CY$16))),((U62-'Infill Capacities'!$CX$16)*hstr1*('Infill Capacities'!$CT$16)+'Infill Capacities'!$CN$16),(AND((U62&gt;'Infill Capacities'!$CY$16),(U62&lt;='Infill Capacities'!$CZ$16))),((U62-'Infill Capacities'!$CY$16)*hstr1*('Infill Capacities'!$CU$16)+'Infill Capacities'!$CP$16))</f>
        <v>68.87652965026885</v>
      </c>
      <c r="AC62" s="21">
        <f>AA62/$C$21</f>
        <v>7.7177225844689487E-2</v>
      </c>
      <c r="AD62" s="208">
        <f>AB62/$D$21</f>
        <v>0.21176618964688126</v>
      </c>
      <c r="AE62" s="209">
        <f t="shared" si="43"/>
        <v>99.999999999999986</v>
      </c>
      <c r="AF62" s="209">
        <f t="shared" si="44"/>
        <v>0</v>
      </c>
      <c r="AG62" s="213">
        <f t="shared" si="45"/>
        <v>1.4210854715202004E-16</v>
      </c>
      <c r="AH62" s="193"/>
    </row>
    <row r="63" spans="1:34" ht="15" customHeight="1" x14ac:dyDescent="0.25">
      <c r="A63" s="193"/>
      <c r="B63" s="193"/>
      <c r="C63" s="193"/>
      <c r="D63" s="239"/>
      <c r="E63" s="193"/>
      <c r="F63" s="193"/>
      <c r="G63" s="193"/>
      <c r="H63" s="193"/>
      <c r="I63" s="193"/>
      <c r="J63" s="239"/>
      <c r="K63" s="240"/>
      <c r="L63" s="238"/>
      <c r="M63" s="238"/>
      <c r="N63" s="238"/>
      <c r="O63" s="193"/>
      <c r="P63" s="21">
        <v>0</v>
      </c>
      <c r="Q63" s="211">
        <f>P63</f>
        <v>0</v>
      </c>
      <c r="R63" s="193"/>
      <c r="S63" s="583">
        <v>0</v>
      </c>
      <c r="T63" s="17">
        <f>hstr0</f>
        <v>0</v>
      </c>
      <c r="U63" s="229" t="s">
        <v>66</v>
      </c>
      <c r="V63" s="241">
        <f t="shared" si="41"/>
        <v>0</v>
      </c>
      <c r="W63" s="17" t="s">
        <v>66</v>
      </c>
      <c r="X63" s="21">
        <v>0</v>
      </c>
      <c r="Y63" s="17" t="s">
        <v>66</v>
      </c>
      <c r="Z63" s="17" t="s">
        <v>66</v>
      </c>
      <c r="AA63" s="206" t="s">
        <v>66</v>
      </c>
      <c r="AB63" s="206" t="s">
        <v>66</v>
      </c>
      <c r="AC63" s="214" t="s">
        <v>66</v>
      </c>
      <c r="AD63" s="215" t="s">
        <v>66</v>
      </c>
      <c r="AE63" s="216" t="s">
        <v>66</v>
      </c>
      <c r="AF63" s="216" t="s">
        <v>66</v>
      </c>
      <c r="AH63" s="193"/>
    </row>
    <row r="64" spans="1:34" x14ac:dyDescent="0.25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579"/>
      <c r="T64" s="294"/>
      <c r="U64" s="294"/>
      <c r="V64" s="581" t="s">
        <v>86</v>
      </c>
      <c r="W64" s="300" t="s">
        <v>79</v>
      </c>
      <c r="X64" s="582">
        <f>SUM(X57:X63)</f>
        <v>1.4348051256297718</v>
      </c>
      <c r="Y64" s="294"/>
      <c r="Z64" s="294"/>
      <c r="AA64" s="294"/>
      <c r="AB64" s="294"/>
      <c r="AC64" s="294"/>
      <c r="AD64" s="294"/>
      <c r="AE64" s="294"/>
      <c r="AF64" s="295"/>
      <c r="AG64" s="193"/>
      <c r="AH64" s="193"/>
    </row>
    <row r="65" spans="1:34" ht="15" customHeight="1" x14ac:dyDescent="0.25">
      <c r="A65" s="193"/>
      <c r="B65" s="193"/>
      <c r="C65" s="193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</row>
    <row r="66" spans="1:34" ht="15" customHeight="1" x14ac:dyDescent="0.25">
      <c r="A66" s="193"/>
      <c r="B66" s="193"/>
      <c r="C66" s="193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</row>
    <row r="67" spans="1:34" ht="15.75" customHeight="1" x14ac:dyDescent="0.25">
      <c r="A67" s="193"/>
      <c r="B67" s="193"/>
      <c r="C67" s="177"/>
      <c r="D67" s="237"/>
      <c r="E67" s="237"/>
      <c r="F67" s="238"/>
      <c r="G67" s="237"/>
      <c r="H67" s="237"/>
      <c r="I67" s="238"/>
      <c r="J67" s="237"/>
      <c r="K67" s="237"/>
      <c r="L67" s="238"/>
      <c r="M67" s="238"/>
      <c r="N67" s="238"/>
      <c r="O67" s="193"/>
      <c r="P67" s="894" t="s">
        <v>272</v>
      </c>
      <c r="Q67" s="894"/>
      <c r="R67" s="193"/>
      <c r="S67" s="193"/>
      <c r="T67" s="193"/>
      <c r="U67" s="183"/>
      <c r="V67" s="183"/>
      <c r="W67" s="243"/>
      <c r="X67" s="243"/>
      <c r="Y67" s="243"/>
      <c r="Z67" s="243"/>
      <c r="AA67" s="193"/>
      <c r="AB67" s="193"/>
      <c r="AC67" s="193"/>
      <c r="AD67" s="193"/>
      <c r="AE67" s="193"/>
      <c r="AF67" s="193"/>
      <c r="AG67" s="193"/>
      <c r="AH67" s="193"/>
    </row>
    <row r="68" spans="1:34" ht="15" customHeight="1" x14ac:dyDescent="0.25">
      <c r="A68" s="193"/>
      <c r="B68" s="193"/>
      <c r="C68" s="242"/>
      <c r="D68" s="239"/>
      <c r="E68" s="240"/>
      <c r="F68" s="238"/>
      <c r="G68" s="239"/>
      <c r="H68" s="240"/>
      <c r="I68" s="238"/>
      <c r="J68" s="239"/>
      <c r="K68" s="240"/>
      <c r="L68" s="238"/>
      <c r="M68" s="238"/>
      <c r="N68" s="595" t="s">
        <v>489</v>
      </c>
      <c r="O68" s="240">
        <f>(D5-V57)*1000</f>
        <v>1.000033372565291</v>
      </c>
      <c r="P68" s="219" t="s">
        <v>274</v>
      </c>
      <c r="Q68" s="17">
        <v>100</v>
      </c>
      <c r="R68" s="244" t="s">
        <v>264</v>
      </c>
      <c r="S68" s="193"/>
      <c r="T68" s="193"/>
      <c r="U68" s="183"/>
      <c r="V68" s="183"/>
      <c r="W68" s="243"/>
      <c r="X68" s="243"/>
      <c r="Y68" s="243"/>
      <c r="Z68" s="243"/>
      <c r="AA68" s="193"/>
      <c r="AB68" s="193"/>
      <c r="AC68" s="193"/>
      <c r="AD68" s="193"/>
      <c r="AE68" s="193"/>
      <c r="AF68" s="193"/>
      <c r="AG68" s="193"/>
      <c r="AH68" s="193"/>
    </row>
    <row r="69" spans="1:34" x14ac:dyDescent="0.25">
      <c r="A69" s="193"/>
      <c r="B69" s="193"/>
      <c r="C69" s="193"/>
      <c r="D69" s="193"/>
      <c r="E69" s="193"/>
      <c r="F69" s="238"/>
      <c r="G69" s="239"/>
      <c r="H69" s="240"/>
      <c r="I69" s="238"/>
      <c r="J69" s="239"/>
      <c r="K69" s="240"/>
      <c r="L69" s="238"/>
      <c r="M69" s="238"/>
      <c r="N69" s="238"/>
      <c r="O69" s="193"/>
      <c r="P69" s="193"/>
      <c r="Q69" s="193"/>
      <c r="R69" s="193"/>
      <c r="S69" s="193"/>
      <c r="T69" s="193"/>
      <c r="U69" s="183"/>
      <c r="V69" s="183"/>
      <c r="W69" s="243"/>
      <c r="X69" s="243"/>
      <c r="Y69" s="243"/>
      <c r="Z69" s="243"/>
      <c r="AA69" s="193"/>
      <c r="AB69" s="193"/>
      <c r="AC69" s="193"/>
      <c r="AD69" s="193"/>
      <c r="AE69" s="193"/>
      <c r="AF69" s="193"/>
      <c r="AG69" s="193"/>
      <c r="AH69" s="193"/>
    </row>
    <row r="70" spans="1:34" x14ac:dyDescent="0.25">
      <c r="A70" s="193"/>
      <c r="B70" s="193"/>
      <c r="C70" s="193"/>
      <c r="D70" s="193"/>
      <c r="E70" s="193"/>
      <c r="F70" s="238"/>
      <c r="G70" s="239"/>
      <c r="H70" s="240"/>
      <c r="I70" s="238"/>
      <c r="J70" s="239"/>
      <c r="K70" s="240"/>
      <c r="L70" s="238"/>
      <c r="M70" s="238"/>
      <c r="N70" s="238"/>
      <c r="O70" s="193"/>
      <c r="P70" s="193"/>
      <c r="Q70" s="193"/>
      <c r="R70" s="193"/>
      <c r="S70" s="193"/>
      <c r="T70" s="193"/>
      <c r="U70" s="183"/>
      <c r="V70" s="183"/>
      <c r="W70" s="243"/>
      <c r="X70" s="243"/>
      <c r="Y70" s="243"/>
      <c r="Z70" s="243"/>
      <c r="AA70" s="193"/>
      <c r="AB70" s="193"/>
      <c r="AC70" s="193"/>
      <c r="AD70" s="193"/>
      <c r="AE70" s="193"/>
      <c r="AF70" s="193"/>
      <c r="AG70" s="193"/>
      <c r="AH70" s="193"/>
    </row>
    <row r="71" spans="1:34" x14ac:dyDescent="0.25">
      <c r="A71" s="193"/>
      <c r="B71" s="193"/>
      <c r="C71" s="193"/>
      <c r="D71" s="193"/>
      <c r="E71" s="193"/>
      <c r="F71" s="238"/>
      <c r="G71" s="239"/>
      <c r="H71" s="240"/>
      <c r="I71" s="238"/>
      <c r="J71" s="239"/>
      <c r="K71" s="240"/>
      <c r="L71" s="238"/>
      <c r="M71" s="238"/>
      <c r="N71" s="238"/>
      <c r="O71" s="193"/>
      <c r="P71" s="193"/>
      <c r="Q71" s="193"/>
      <c r="R71" s="193"/>
      <c r="S71" s="193"/>
      <c r="T71" s="193"/>
      <c r="U71" s="183"/>
      <c r="V71" s="183"/>
      <c r="W71" s="243"/>
      <c r="X71" s="243"/>
      <c r="Y71" s="243"/>
      <c r="Z71" s="243"/>
      <c r="AA71" s="193"/>
      <c r="AB71" s="193"/>
      <c r="AC71" s="193"/>
      <c r="AD71" s="193"/>
      <c r="AE71" s="193"/>
      <c r="AF71" s="193"/>
      <c r="AG71" s="193"/>
      <c r="AH71" s="193"/>
    </row>
    <row r="72" spans="1:34" x14ac:dyDescent="0.25">
      <c r="A72" s="193"/>
      <c r="B72" s="193"/>
      <c r="C72" s="193"/>
      <c r="D72" s="193"/>
      <c r="E72" s="193"/>
      <c r="F72" s="238"/>
      <c r="G72" s="239"/>
      <c r="H72" s="240"/>
      <c r="I72" s="238"/>
      <c r="J72" s="239"/>
      <c r="K72" s="240"/>
      <c r="L72" s="238"/>
      <c r="M72" s="238"/>
      <c r="N72" s="238"/>
      <c r="O72" s="193"/>
      <c r="P72" s="193"/>
      <c r="Q72" s="193"/>
      <c r="R72" s="193"/>
      <c r="S72" s="193"/>
      <c r="T72" s="193"/>
      <c r="U72" s="183"/>
      <c r="V72" s="183"/>
      <c r="W72" s="243"/>
      <c r="X72" s="243"/>
      <c r="Y72" s="243"/>
      <c r="Z72" s="243"/>
      <c r="AA72" s="193"/>
      <c r="AB72" s="193"/>
      <c r="AC72" s="193"/>
      <c r="AD72" s="193"/>
      <c r="AE72" s="193"/>
      <c r="AF72" s="193"/>
      <c r="AG72" s="193"/>
      <c r="AH72" s="193"/>
    </row>
    <row r="73" spans="1:34" x14ac:dyDescent="0.25">
      <c r="A73" s="193"/>
      <c r="B73" s="193"/>
      <c r="C73" s="193"/>
      <c r="D73" s="193"/>
      <c r="E73" s="193"/>
      <c r="F73" s="238"/>
      <c r="G73" s="239"/>
      <c r="H73" s="240"/>
      <c r="I73" s="238"/>
      <c r="J73" s="239"/>
      <c r="K73" s="240"/>
      <c r="L73" s="238"/>
      <c r="M73" s="238"/>
      <c r="N73" s="238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</row>
    <row r="74" spans="1:34" x14ac:dyDescent="0.25">
      <c r="A74" s="193"/>
      <c r="B74" s="193"/>
      <c r="C74" s="242"/>
      <c r="D74" s="239"/>
      <c r="E74" s="240"/>
      <c r="F74" s="238"/>
      <c r="G74" s="239"/>
      <c r="H74" s="240"/>
      <c r="I74" s="238"/>
      <c r="J74" s="239"/>
      <c r="K74" s="240"/>
      <c r="L74" s="238"/>
      <c r="M74" s="238"/>
      <c r="N74" s="238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</row>
    <row r="75" spans="1:34" x14ac:dyDescent="0.25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</row>
    <row r="76" spans="1:34" x14ac:dyDescent="0.25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</row>
    <row r="77" spans="1:34" x14ac:dyDescent="0.25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</row>
    <row r="78" spans="1:34" x14ac:dyDescent="0.25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</row>
    <row r="79" spans="1:34" x14ac:dyDescent="0.25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</row>
    <row r="80" spans="1:34" ht="15" customHeight="1" x14ac:dyDescent="0.25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</row>
    <row r="81" spans="1:34" ht="15" customHeight="1" x14ac:dyDescent="0.25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</row>
    <row r="82" spans="1:34" x14ac:dyDescent="0.25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</row>
    <row r="83" spans="1:34" x14ac:dyDescent="0.25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</row>
    <row r="84" spans="1:34" x14ac:dyDescent="0.25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</row>
    <row r="85" spans="1:34" x14ac:dyDescent="0.25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</row>
    <row r="86" spans="1:34" x14ac:dyDescent="0.25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</row>
    <row r="87" spans="1:34" x14ac:dyDescent="0.25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</row>
    <row r="88" spans="1:34" x14ac:dyDescent="0.25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</row>
    <row r="89" spans="1:34" x14ac:dyDescent="0.25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</row>
    <row r="90" spans="1:34" x14ac:dyDescent="0.25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</row>
    <row r="91" spans="1:34" x14ac:dyDescent="0.25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</row>
    <row r="93" spans="1:34" x14ac:dyDescent="0.25">
      <c r="P93" s="245"/>
      <c r="Q93" s="245"/>
      <c r="R93" s="245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</row>
    <row r="94" spans="1:34" x14ac:dyDescent="0.25">
      <c r="P94" s="246"/>
      <c r="Q94" s="247"/>
      <c r="S94" s="247"/>
      <c r="T94" s="247"/>
      <c r="U94" s="247"/>
      <c r="V94" s="246"/>
      <c r="W94" s="247"/>
      <c r="X94" s="247"/>
      <c r="Y94" s="246"/>
      <c r="Z94" s="246"/>
      <c r="AA94" s="246"/>
      <c r="AB94" s="246"/>
      <c r="AC94" s="246"/>
      <c r="AD94" s="246"/>
      <c r="AE94" s="246"/>
      <c r="AF94" s="246"/>
    </row>
    <row r="95" spans="1:34" x14ac:dyDescent="0.25">
      <c r="P95" s="246"/>
      <c r="Q95" s="247"/>
      <c r="S95" s="247"/>
      <c r="T95" s="247"/>
      <c r="U95" s="247"/>
      <c r="V95" s="246"/>
      <c r="W95" s="247"/>
      <c r="X95" s="247"/>
      <c r="Y95" s="246"/>
      <c r="Z95" s="246"/>
      <c r="AA95" s="246"/>
      <c r="AB95" s="246"/>
      <c r="AC95" s="246"/>
      <c r="AD95" s="246"/>
      <c r="AE95" s="246"/>
      <c r="AF95" s="246"/>
    </row>
    <row r="96" spans="1:34" x14ac:dyDescent="0.25">
      <c r="P96" s="79"/>
      <c r="Q96" s="248"/>
      <c r="S96" s="178"/>
      <c r="T96" s="78"/>
      <c r="U96" s="79"/>
      <c r="V96" s="249"/>
      <c r="W96" s="78"/>
      <c r="X96" s="78"/>
      <c r="Y96" s="78"/>
      <c r="Z96" s="250"/>
      <c r="AA96" s="160"/>
      <c r="AB96" s="251"/>
      <c r="AC96" s="79"/>
      <c r="AD96" s="185"/>
      <c r="AE96" s="185"/>
      <c r="AF96" s="185"/>
    </row>
    <row r="97" spans="16:32" x14ac:dyDescent="0.25">
      <c r="P97" s="79"/>
      <c r="Q97" s="248"/>
      <c r="S97" s="178"/>
      <c r="T97" s="78"/>
      <c r="U97" s="79"/>
      <c r="V97" s="249"/>
      <c r="W97" s="78"/>
      <c r="X97" s="78"/>
      <c r="Y97" s="78"/>
      <c r="Z97" s="250"/>
      <c r="AA97" s="160"/>
      <c r="AB97" s="251"/>
      <c r="AC97" s="79"/>
      <c r="AD97" s="185"/>
      <c r="AE97" s="185"/>
      <c r="AF97" s="185"/>
    </row>
    <row r="98" spans="16:32" x14ac:dyDescent="0.25">
      <c r="P98" s="79"/>
      <c r="Q98" s="248"/>
      <c r="S98" s="178"/>
      <c r="T98" s="78"/>
      <c r="U98" s="79"/>
      <c r="V98" s="249"/>
      <c r="W98" s="78"/>
      <c r="X98" s="78"/>
      <c r="Y98" s="78"/>
      <c r="Z98" s="250"/>
      <c r="AA98" s="160"/>
      <c r="AB98" s="251"/>
      <c r="AC98" s="79"/>
      <c r="AD98" s="185"/>
      <c r="AE98" s="185"/>
      <c r="AF98" s="185"/>
    </row>
    <row r="99" spans="16:32" x14ac:dyDescent="0.25">
      <c r="P99" s="79"/>
      <c r="Q99" s="248"/>
      <c r="S99" s="178"/>
      <c r="T99" s="78"/>
      <c r="U99" s="79"/>
      <c r="V99" s="249"/>
      <c r="W99" s="78"/>
      <c r="X99" s="78"/>
      <c r="Y99" s="78"/>
      <c r="Z99" s="250"/>
      <c r="AA99" s="160"/>
      <c r="AB99" s="251"/>
      <c r="AC99" s="79"/>
      <c r="AD99" s="185"/>
      <c r="AE99" s="185"/>
      <c r="AF99" s="185"/>
    </row>
    <row r="100" spans="16:32" x14ac:dyDescent="0.25">
      <c r="P100" s="79"/>
      <c r="Q100" s="248"/>
      <c r="S100" s="178"/>
      <c r="T100" s="78"/>
      <c r="U100" s="79"/>
      <c r="V100" s="249"/>
      <c r="W100" s="78"/>
      <c r="X100" s="78"/>
      <c r="Y100" s="78"/>
      <c r="Z100" s="250"/>
      <c r="AA100" s="160"/>
      <c r="AB100" s="251"/>
      <c r="AC100" s="79"/>
      <c r="AD100" s="185"/>
      <c r="AE100" s="185"/>
      <c r="AF100" s="185"/>
    </row>
    <row r="101" spans="16:32" x14ac:dyDescent="0.25">
      <c r="P101" s="79"/>
      <c r="Q101" s="248"/>
      <c r="S101" s="178"/>
      <c r="T101" s="78"/>
      <c r="U101" s="79"/>
      <c r="V101" s="249"/>
      <c r="W101" s="78"/>
      <c r="X101" s="78"/>
      <c r="Y101" s="78"/>
      <c r="Z101" s="250"/>
      <c r="AA101" s="160"/>
      <c r="AB101" s="251"/>
      <c r="AC101" s="79"/>
      <c r="AD101" s="185"/>
      <c r="AE101" s="185"/>
      <c r="AF101" s="185"/>
    </row>
    <row r="102" spans="16:32" x14ac:dyDescent="0.25">
      <c r="P102" s="79"/>
      <c r="Q102" s="248"/>
      <c r="S102" s="178"/>
      <c r="T102" s="78"/>
      <c r="U102" s="252"/>
      <c r="V102" s="249"/>
      <c r="W102" s="78"/>
      <c r="X102" s="78"/>
      <c r="Y102" s="78"/>
      <c r="Z102" s="250"/>
      <c r="AA102" s="160"/>
      <c r="AB102" s="160"/>
      <c r="AC102" s="170"/>
      <c r="AD102" s="160"/>
      <c r="AE102" s="160"/>
      <c r="AF102" s="160"/>
    </row>
    <row r="103" spans="16:32" x14ac:dyDescent="0.25">
      <c r="V103" s="253"/>
      <c r="W103" s="164"/>
      <c r="X103" s="254"/>
    </row>
    <row r="106" spans="16:32" x14ac:dyDescent="0.25"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</row>
    <row r="107" spans="16:32" x14ac:dyDescent="0.25">
      <c r="P107" s="246"/>
      <c r="Q107" s="247"/>
      <c r="S107" s="247"/>
      <c r="T107" s="247"/>
      <c r="U107" s="247"/>
      <c r="V107" s="246"/>
      <c r="W107" s="247"/>
      <c r="X107" s="247"/>
      <c r="Y107" s="246"/>
      <c r="Z107" s="246"/>
      <c r="AA107" s="246"/>
      <c r="AB107" s="246"/>
      <c r="AC107" s="246"/>
      <c r="AD107" s="246"/>
      <c r="AE107" s="246"/>
      <c r="AF107" s="246"/>
    </row>
    <row r="108" spans="16:32" x14ac:dyDescent="0.25">
      <c r="P108" s="246"/>
      <c r="Q108" s="247"/>
      <c r="S108" s="247"/>
      <c r="T108" s="247"/>
      <c r="U108" s="247"/>
      <c r="V108" s="246"/>
      <c r="W108" s="247"/>
      <c r="X108" s="247"/>
      <c r="Y108" s="246"/>
      <c r="Z108" s="246"/>
      <c r="AA108" s="246"/>
      <c r="AB108" s="246"/>
      <c r="AC108" s="246"/>
      <c r="AD108" s="246"/>
      <c r="AE108" s="246"/>
      <c r="AF108" s="246"/>
    </row>
    <row r="109" spans="16:32" x14ac:dyDescent="0.25">
      <c r="P109" s="79"/>
      <c r="Q109" s="248"/>
      <c r="S109" s="178"/>
      <c r="T109" s="78"/>
      <c r="U109" s="79"/>
      <c r="V109" s="249"/>
      <c r="W109" s="78"/>
      <c r="X109" s="78"/>
      <c r="Y109" s="78"/>
      <c r="Z109" s="250"/>
      <c r="AA109" s="160"/>
      <c r="AB109" s="251"/>
      <c r="AC109" s="79"/>
      <c r="AD109" s="185"/>
      <c r="AE109" s="185"/>
      <c r="AF109" s="185"/>
    </row>
    <row r="110" spans="16:32" x14ac:dyDescent="0.25">
      <c r="P110" s="79"/>
      <c r="Q110" s="248"/>
      <c r="S110" s="178"/>
      <c r="T110" s="78"/>
      <c r="U110" s="79"/>
      <c r="V110" s="249"/>
      <c r="W110" s="78"/>
      <c r="X110" s="78"/>
      <c r="Y110" s="78"/>
      <c r="Z110" s="250"/>
      <c r="AA110" s="160"/>
      <c r="AB110" s="251"/>
      <c r="AC110" s="79"/>
      <c r="AD110" s="185"/>
      <c r="AE110" s="185"/>
      <c r="AF110" s="185"/>
    </row>
    <row r="111" spans="16:32" x14ac:dyDescent="0.25">
      <c r="P111" s="79"/>
      <c r="Q111" s="248"/>
      <c r="S111" s="178"/>
      <c r="T111" s="78"/>
      <c r="U111" s="79"/>
      <c r="V111" s="249"/>
      <c r="W111" s="78"/>
      <c r="X111" s="78"/>
      <c r="Y111" s="78"/>
      <c r="Z111" s="250"/>
      <c r="AA111" s="160"/>
      <c r="AB111" s="251"/>
      <c r="AC111" s="79"/>
      <c r="AD111" s="185"/>
      <c r="AE111" s="185"/>
      <c r="AF111" s="185"/>
    </row>
    <row r="112" spans="16:32" x14ac:dyDescent="0.25">
      <c r="P112" s="79"/>
      <c r="Q112" s="248"/>
      <c r="S112" s="178"/>
      <c r="T112" s="78"/>
      <c r="U112" s="79"/>
      <c r="V112" s="249"/>
      <c r="W112" s="78"/>
      <c r="X112" s="78"/>
      <c r="Y112" s="78"/>
      <c r="Z112" s="250"/>
      <c r="AA112" s="160"/>
      <c r="AB112" s="251"/>
      <c r="AC112" s="79"/>
      <c r="AD112" s="185"/>
      <c r="AE112" s="185"/>
      <c r="AF112" s="185"/>
    </row>
    <row r="113" spans="16:32" x14ac:dyDescent="0.25">
      <c r="P113" s="252"/>
      <c r="Q113" s="248"/>
      <c r="S113" s="178"/>
      <c r="T113" s="78"/>
      <c r="U113" s="79"/>
      <c r="V113" s="249"/>
      <c r="W113" s="78"/>
      <c r="X113" s="78"/>
      <c r="Y113" s="78"/>
      <c r="Z113" s="250"/>
      <c r="AA113" s="160"/>
      <c r="AB113" s="251"/>
      <c r="AC113" s="79"/>
      <c r="AD113" s="185"/>
      <c r="AE113" s="185"/>
      <c r="AF113" s="185"/>
    </row>
    <row r="114" spans="16:32" x14ac:dyDescent="0.25">
      <c r="P114" s="79"/>
      <c r="Q114" s="248"/>
      <c r="S114" s="178"/>
      <c r="T114" s="78"/>
      <c r="U114" s="79"/>
      <c r="V114" s="249"/>
      <c r="W114" s="78"/>
      <c r="X114" s="78"/>
      <c r="Y114" s="78"/>
      <c r="Z114" s="250"/>
      <c r="AA114" s="160"/>
      <c r="AB114" s="251"/>
      <c r="AC114" s="79"/>
      <c r="AD114" s="185"/>
      <c r="AE114" s="185"/>
      <c r="AF114" s="185"/>
    </row>
    <row r="115" spans="16:32" x14ac:dyDescent="0.25">
      <c r="P115" s="79"/>
      <c r="Q115" s="248"/>
      <c r="S115" s="178"/>
      <c r="T115" s="78"/>
      <c r="U115" s="252"/>
      <c r="V115" s="249"/>
      <c r="W115" s="78"/>
      <c r="X115" s="78"/>
      <c r="Y115" s="78"/>
      <c r="Z115" s="250"/>
      <c r="AA115" s="160"/>
      <c r="AB115" s="160"/>
      <c r="AC115" s="170"/>
      <c r="AD115" s="160"/>
      <c r="AE115" s="160"/>
      <c r="AF115" s="160"/>
    </row>
    <row r="116" spans="16:32" x14ac:dyDescent="0.25">
      <c r="V116" s="253"/>
      <c r="W116" s="164"/>
      <c r="X116" s="254"/>
    </row>
    <row r="119" spans="16:32" x14ac:dyDescent="0.25"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</row>
    <row r="120" spans="16:32" x14ac:dyDescent="0.25">
      <c r="P120" s="246"/>
      <c r="Q120" s="247"/>
      <c r="S120" s="247"/>
      <c r="T120" s="247"/>
      <c r="U120" s="247"/>
      <c r="V120" s="246"/>
      <c r="W120" s="247"/>
      <c r="X120" s="247"/>
      <c r="Y120" s="246"/>
      <c r="Z120" s="246"/>
      <c r="AA120" s="246"/>
      <c r="AB120" s="246"/>
      <c r="AC120" s="246"/>
      <c r="AD120" s="246"/>
      <c r="AE120" s="246"/>
      <c r="AF120" s="246"/>
    </row>
    <row r="121" spans="16:32" x14ac:dyDescent="0.25">
      <c r="P121" s="246"/>
      <c r="Q121" s="247"/>
      <c r="S121" s="247"/>
      <c r="T121" s="247"/>
      <c r="U121" s="247"/>
      <c r="V121" s="246"/>
      <c r="W121" s="247"/>
      <c r="X121" s="247"/>
      <c r="Y121" s="246"/>
      <c r="Z121" s="246"/>
      <c r="AA121" s="246"/>
      <c r="AB121" s="246"/>
      <c r="AC121" s="246"/>
      <c r="AD121" s="246"/>
      <c r="AE121" s="246"/>
      <c r="AF121" s="246"/>
    </row>
    <row r="122" spans="16:32" x14ac:dyDescent="0.25">
      <c r="P122" s="79"/>
      <c r="Q122" s="248"/>
      <c r="S122" s="178"/>
      <c r="T122" s="78"/>
      <c r="U122" s="79"/>
      <c r="V122" s="249"/>
      <c r="W122" s="78"/>
      <c r="X122" s="78"/>
      <c r="Y122" s="78"/>
      <c r="Z122" s="250"/>
      <c r="AA122" s="160"/>
      <c r="AB122" s="251"/>
      <c r="AC122" s="79"/>
      <c r="AD122" s="185"/>
      <c r="AE122" s="185"/>
      <c r="AF122" s="185"/>
    </row>
    <row r="123" spans="16:32" x14ac:dyDescent="0.25">
      <c r="P123" s="79"/>
      <c r="Q123" s="248"/>
      <c r="S123" s="178"/>
      <c r="T123" s="78"/>
      <c r="U123" s="79"/>
      <c r="V123" s="249"/>
      <c r="W123" s="78"/>
      <c r="X123" s="78"/>
      <c r="Y123" s="78"/>
      <c r="Z123" s="250"/>
      <c r="AA123" s="160"/>
      <c r="AB123" s="251"/>
      <c r="AC123" s="79"/>
      <c r="AD123" s="185"/>
      <c r="AE123" s="185"/>
      <c r="AF123" s="185"/>
    </row>
    <row r="124" spans="16:32" x14ac:dyDescent="0.25">
      <c r="P124" s="79"/>
      <c r="Q124" s="248"/>
      <c r="S124" s="178"/>
      <c r="T124" s="78"/>
      <c r="U124" s="79"/>
      <c r="V124" s="249"/>
      <c r="W124" s="78"/>
      <c r="X124" s="78"/>
      <c r="Y124" s="78"/>
      <c r="Z124" s="250"/>
      <c r="AA124" s="160"/>
      <c r="AB124" s="251"/>
      <c r="AC124" s="79"/>
      <c r="AD124" s="185"/>
      <c r="AE124" s="185"/>
      <c r="AF124" s="185"/>
    </row>
    <row r="125" spans="16:32" x14ac:dyDescent="0.25">
      <c r="P125" s="79"/>
      <c r="Q125" s="248"/>
      <c r="S125" s="178"/>
      <c r="T125" s="78"/>
      <c r="U125" s="79"/>
      <c r="V125" s="249"/>
      <c r="W125" s="78"/>
      <c r="X125" s="78"/>
      <c r="Y125" s="78"/>
      <c r="Z125" s="250"/>
      <c r="AA125" s="160"/>
      <c r="AB125" s="251"/>
      <c r="AC125" s="79"/>
      <c r="AD125" s="185"/>
      <c r="AE125" s="185"/>
      <c r="AF125" s="185"/>
    </row>
    <row r="126" spans="16:32" x14ac:dyDescent="0.25">
      <c r="P126" s="255"/>
      <c r="Q126" s="248"/>
      <c r="S126" s="178"/>
      <c r="T126" s="78"/>
      <c r="U126" s="79"/>
      <c r="V126" s="249"/>
      <c r="W126" s="78"/>
      <c r="X126" s="78"/>
      <c r="Y126" s="78"/>
      <c r="Z126" s="250"/>
      <c r="AA126" s="160"/>
      <c r="AB126" s="251"/>
      <c r="AC126" s="79"/>
      <c r="AD126" s="185"/>
      <c r="AE126" s="185"/>
      <c r="AF126" s="185"/>
    </row>
    <row r="127" spans="16:32" x14ac:dyDescent="0.25">
      <c r="P127" s="79"/>
      <c r="Q127" s="248"/>
      <c r="S127" s="178"/>
      <c r="T127" s="78"/>
      <c r="U127" s="79"/>
      <c r="V127" s="249"/>
      <c r="W127" s="78"/>
      <c r="X127" s="78"/>
      <c r="Y127" s="78"/>
      <c r="Z127" s="250"/>
      <c r="AA127" s="160"/>
      <c r="AB127" s="251"/>
      <c r="AC127" s="79"/>
      <c r="AD127" s="185"/>
      <c r="AE127" s="185"/>
      <c r="AF127" s="185"/>
    </row>
    <row r="128" spans="16:32" x14ac:dyDescent="0.25">
      <c r="P128" s="79"/>
      <c r="Q128" s="248"/>
      <c r="S128" s="178"/>
      <c r="T128" s="78"/>
      <c r="U128" s="252"/>
      <c r="V128" s="249"/>
      <c r="W128" s="78"/>
      <c r="X128" s="78"/>
      <c r="Y128" s="78"/>
      <c r="Z128" s="250"/>
      <c r="AA128" s="160"/>
      <c r="AB128" s="160"/>
      <c r="AC128" s="170"/>
      <c r="AD128" s="160"/>
      <c r="AE128" s="160"/>
      <c r="AF128" s="160"/>
    </row>
    <row r="129" spans="16:32" x14ac:dyDescent="0.25">
      <c r="V129" s="253"/>
      <c r="W129" s="164"/>
      <c r="X129" s="254"/>
    </row>
    <row r="132" spans="16:32" x14ac:dyDescent="0.25"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</row>
    <row r="133" spans="16:32" x14ac:dyDescent="0.25">
      <c r="P133" s="246"/>
      <c r="Q133" s="247"/>
      <c r="S133" s="247"/>
      <c r="T133" s="247"/>
      <c r="U133" s="247"/>
      <c r="V133" s="246"/>
      <c r="W133" s="247"/>
      <c r="X133" s="247"/>
      <c r="Y133" s="246"/>
      <c r="Z133" s="246"/>
      <c r="AA133" s="246"/>
      <c r="AB133" s="246"/>
      <c r="AC133" s="246"/>
      <c r="AD133" s="246"/>
      <c r="AE133" s="246"/>
      <c r="AF133" s="246"/>
    </row>
    <row r="134" spans="16:32" x14ac:dyDescent="0.25">
      <c r="P134" s="246"/>
      <c r="Q134" s="247"/>
      <c r="S134" s="247"/>
      <c r="T134" s="247"/>
      <c r="U134" s="247"/>
      <c r="V134" s="246"/>
      <c r="W134" s="247"/>
      <c r="X134" s="247"/>
      <c r="Y134" s="246"/>
      <c r="Z134" s="246"/>
      <c r="AA134" s="246"/>
      <c r="AB134" s="246"/>
      <c r="AC134" s="246"/>
      <c r="AD134" s="246"/>
      <c r="AE134" s="246"/>
      <c r="AF134" s="246"/>
    </row>
    <row r="135" spans="16:32" x14ac:dyDescent="0.25">
      <c r="P135" s="79"/>
      <c r="Q135" s="248"/>
      <c r="S135" s="178"/>
      <c r="T135" s="78"/>
      <c r="U135" s="79"/>
      <c r="V135" s="249"/>
      <c r="W135" s="78"/>
      <c r="X135" s="78"/>
      <c r="Y135" s="78"/>
      <c r="Z135" s="250"/>
      <c r="AA135" s="160"/>
      <c r="AB135" s="251"/>
      <c r="AC135" s="79"/>
      <c r="AD135" s="185"/>
      <c r="AE135" s="185"/>
      <c r="AF135" s="185"/>
    </row>
    <row r="136" spans="16:32" x14ac:dyDescent="0.25">
      <c r="P136" s="79"/>
      <c r="Q136" s="248"/>
      <c r="S136" s="178"/>
      <c r="T136" s="78"/>
      <c r="U136" s="79"/>
      <c r="V136" s="249"/>
      <c r="W136" s="78"/>
      <c r="X136" s="78"/>
      <c r="Y136" s="78"/>
      <c r="Z136" s="250"/>
      <c r="AA136" s="160"/>
      <c r="AB136" s="251"/>
      <c r="AC136" s="79"/>
      <c r="AD136" s="185"/>
      <c r="AE136" s="185"/>
      <c r="AF136" s="185"/>
    </row>
    <row r="137" spans="16:32" x14ac:dyDescent="0.25">
      <c r="P137" s="79"/>
      <c r="Q137" s="248"/>
      <c r="S137" s="178"/>
      <c r="T137" s="78"/>
      <c r="U137" s="79"/>
      <c r="V137" s="249"/>
      <c r="W137" s="78"/>
      <c r="X137" s="78"/>
      <c r="Y137" s="78"/>
      <c r="Z137" s="250"/>
      <c r="AA137" s="160"/>
      <c r="AB137" s="251"/>
      <c r="AC137" s="79"/>
      <c r="AD137" s="185"/>
      <c r="AE137" s="185"/>
      <c r="AF137" s="185"/>
    </row>
    <row r="138" spans="16:32" x14ac:dyDescent="0.25">
      <c r="P138" s="79"/>
      <c r="Q138" s="248"/>
      <c r="S138" s="178"/>
      <c r="T138" s="78"/>
      <c r="U138" s="79"/>
      <c r="V138" s="249"/>
      <c r="W138" s="78"/>
      <c r="X138" s="78"/>
      <c r="Y138" s="78"/>
      <c r="Z138" s="250"/>
      <c r="AA138" s="160"/>
      <c r="AB138" s="251"/>
      <c r="AC138" s="79"/>
      <c r="AD138" s="185"/>
      <c r="AE138" s="185"/>
      <c r="AF138" s="185"/>
    </row>
    <row r="139" spans="16:32" x14ac:dyDescent="0.25">
      <c r="P139" s="79"/>
      <c r="Q139" s="248"/>
      <c r="S139" s="178"/>
      <c r="T139" s="78"/>
      <c r="U139" s="79"/>
      <c r="V139" s="249"/>
      <c r="W139" s="78"/>
      <c r="X139" s="78"/>
      <c r="Y139" s="78"/>
      <c r="Z139" s="250"/>
      <c r="AA139" s="160"/>
      <c r="AB139" s="251"/>
      <c r="AC139" s="79"/>
      <c r="AD139" s="185"/>
      <c r="AE139" s="185"/>
      <c r="AF139" s="185"/>
    </row>
    <row r="140" spans="16:32" x14ac:dyDescent="0.25">
      <c r="P140" s="79"/>
      <c r="Q140" s="248"/>
      <c r="S140" s="178"/>
      <c r="T140" s="78"/>
      <c r="U140" s="79"/>
      <c r="V140" s="249"/>
      <c r="W140" s="78"/>
      <c r="X140" s="78"/>
      <c r="Y140" s="78"/>
      <c r="Z140" s="250"/>
      <c r="AA140" s="160"/>
      <c r="AB140" s="251"/>
      <c r="AC140" s="79"/>
      <c r="AD140" s="185"/>
      <c r="AE140" s="185"/>
      <c r="AF140" s="185"/>
    </row>
    <row r="141" spans="16:32" x14ac:dyDescent="0.25">
      <c r="P141" s="79"/>
      <c r="Q141" s="248"/>
      <c r="S141" s="178"/>
      <c r="T141" s="78"/>
      <c r="U141" s="252"/>
      <c r="V141" s="249"/>
      <c r="W141" s="78"/>
      <c r="X141" s="78"/>
      <c r="Y141" s="78"/>
      <c r="Z141" s="250"/>
      <c r="AA141" s="160"/>
      <c r="AB141" s="160"/>
      <c r="AC141" s="170"/>
      <c r="AD141" s="160"/>
      <c r="AE141" s="160"/>
      <c r="AF141" s="160"/>
    </row>
    <row r="142" spans="16:32" x14ac:dyDescent="0.25">
      <c r="V142" s="253"/>
      <c r="W142" s="164"/>
      <c r="X142" s="254"/>
    </row>
  </sheetData>
  <mergeCells count="122"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E42:AE43"/>
    <mergeCell ref="AE55:AE56"/>
    <mergeCell ref="B33:B34"/>
    <mergeCell ref="C33:C34"/>
    <mergeCell ref="B32:C32"/>
    <mergeCell ref="B29:C29"/>
    <mergeCell ref="I14:J14"/>
    <mergeCell ref="U16:U17"/>
    <mergeCell ref="B27:C27"/>
    <mergeCell ref="AE16:AE17"/>
    <mergeCell ref="B26:C26"/>
    <mergeCell ref="B25:C25"/>
    <mergeCell ref="B23:D23"/>
    <mergeCell ref="B14:G14"/>
    <mergeCell ref="AA16:AA17"/>
    <mergeCell ref="X42:X43"/>
    <mergeCell ref="Y42:Y43"/>
    <mergeCell ref="Z42:Z43"/>
    <mergeCell ref="P42:P43"/>
    <mergeCell ref="Q42:Q43"/>
    <mergeCell ref="S42:S43"/>
    <mergeCell ref="T42:T43"/>
    <mergeCell ref="E46:I46"/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</mergeCells>
  <conditionalFormatting sqref="AC57:AD62">
    <cfRule type="cellIs" dxfId="0" priority="1" operator="between">
      <formula>0.99</formula>
      <formula>1.1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sheetPr codeName="Sheet6"/>
  <dimension ref="B2:AB247"/>
  <sheetViews>
    <sheetView topLeftCell="A52" zoomScale="80" zoomScaleNormal="80" workbookViewId="0">
      <selection activeCell="I72" sqref="I72"/>
    </sheetView>
  </sheetViews>
  <sheetFormatPr defaultColWidth="11.85546875" defaultRowHeight="15" x14ac:dyDescent="0.25"/>
  <cols>
    <col min="1" max="2" width="11.85546875" style="1"/>
    <col min="3" max="3" width="13.85546875" style="1" bestFit="1" customWidth="1"/>
    <col min="4" max="4" width="16.28515625" style="1" bestFit="1" customWidth="1"/>
    <col min="5" max="5" width="11.85546875" style="1"/>
    <col min="6" max="6" width="14.28515625" style="1" customWidth="1"/>
    <col min="7" max="7" width="12.85546875" style="1" bestFit="1" customWidth="1"/>
    <col min="8" max="8" width="13.140625" style="1" bestFit="1" customWidth="1"/>
    <col min="9" max="13" width="11.85546875" style="1"/>
    <col min="14" max="14" width="12.7109375" style="1" customWidth="1"/>
    <col min="15" max="15" width="11.85546875" style="1"/>
    <col min="16" max="16" width="13" style="1" customWidth="1"/>
    <col min="17" max="17" width="11.85546875" style="1"/>
    <col min="18" max="18" width="13.28515625" style="1" customWidth="1"/>
    <col min="19" max="26" width="11.85546875" style="1"/>
    <col min="27" max="27" width="13" style="1" customWidth="1"/>
    <col min="28" max="28" width="13" style="1" bestFit="1" customWidth="1"/>
    <col min="29" max="16384" width="11.85546875" style="1"/>
  </cols>
  <sheetData>
    <row r="2" spans="2:28" ht="15.75" x14ac:dyDescent="0.25">
      <c r="B2" s="973" t="s">
        <v>96</v>
      </c>
      <c r="C2" s="973"/>
      <c r="D2" s="973"/>
      <c r="E2" s="973"/>
      <c r="F2" s="973"/>
      <c r="G2" s="973"/>
      <c r="H2" s="973"/>
      <c r="J2" s="968" t="s">
        <v>104</v>
      </c>
      <c r="K2" s="969"/>
      <c r="L2" s="969"/>
      <c r="M2" s="969"/>
      <c r="N2" s="969"/>
      <c r="O2" s="969"/>
      <c r="P2" s="969"/>
      <c r="Q2" s="969"/>
      <c r="R2" s="969"/>
      <c r="S2" s="969"/>
      <c r="T2" s="969"/>
      <c r="U2" s="969"/>
      <c r="V2" s="970"/>
      <c r="W2" s="34"/>
      <c r="X2" s="967" t="s">
        <v>107</v>
      </c>
      <c r="Y2" s="967"/>
      <c r="Z2" s="967"/>
      <c r="AA2" s="967"/>
      <c r="AB2" s="967"/>
    </row>
    <row r="3" spans="2:28" ht="15" customHeight="1" x14ac:dyDescent="0.25">
      <c r="B3" s="624" t="s">
        <v>57</v>
      </c>
      <c r="C3" s="624" t="s">
        <v>88</v>
      </c>
      <c r="D3" s="624"/>
      <c r="E3" s="626" t="s">
        <v>95</v>
      </c>
      <c r="F3" s="626" t="s">
        <v>87</v>
      </c>
      <c r="G3" s="624" t="s">
        <v>92</v>
      </c>
      <c r="H3" s="624"/>
      <c r="J3" s="959" t="s">
        <v>5</v>
      </c>
      <c r="K3" s="960" t="s">
        <v>3</v>
      </c>
      <c r="L3" s="960" t="s">
        <v>72</v>
      </c>
      <c r="M3" s="959" t="s">
        <v>74</v>
      </c>
      <c r="N3" s="959" t="s">
        <v>82</v>
      </c>
      <c r="O3" s="960" t="s">
        <v>102</v>
      </c>
      <c r="P3" s="960" t="s">
        <v>260</v>
      </c>
      <c r="Q3" s="960" t="s">
        <v>261</v>
      </c>
      <c r="R3" s="959" t="s">
        <v>397</v>
      </c>
      <c r="S3" s="959" t="s">
        <v>398</v>
      </c>
      <c r="T3" s="959" t="s">
        <v>76</v>
      </c>
      <c r="U3" s="960" t="s">
        <v>103</v>
      </c>
      <c r="V3" s="959" t="s">
        <v>80</v>
      </c>
      <c r="X3" s="624" t="s">
        <v>5</v>
      </c>
      <c r="Y3" s="961" t="s">
        <v>77</v>
      </c>
      <c r="Z3" s="961" t="s">
        <v>78</v>
      </c>
      <c r="AA3" s="961" t="s">
        <v>105</v>
      </c>
      <c r="AB3" s="626" t="s">
        <v>106</v>
      </c>
    </row>
    <row r="4" spans="2:28" x14ac:dyDescent="0.25">
      <c r="B4" s="624"/>
      <c r="C4" s="8" t="s">
        <v>89</v>
      </c>
      <c r="D4" s="8" t="s">
        <v>90</v>
      </c>
      <c r="E4" s="626"/>
      <c r="F4" s="626"/>
      <c r="G4" s="624"/>
      <c r="H4" s="624"/>
      <c r="J4" s="629"/>
      <c r="K4" s="625"/>
      <c r="L4" s="625"/>
      <c r="M4" s="629"/>
      <c r="N4" s="629"/>
      <c r="O4" s="625"/>
      <c r="P4" s="625"/>
      <c r="Q4" s="625"/>
      <c r="R4" s="629"/>
      <c r="S4" s="629"/>
      <c r="T4" s="629"/>
      <c r="U4" s="625"/>
      <c r="V4" s="629"/>
      <c r="X4" s="624"/>
      <c r="Y4" s="961"/>
      <c r="Z4" s="961"/>
      <c r="AA4" s="961"/>
      <c r="AB4" s="626"/>
    </row>
    <row r="5" spans="2:28" x14ac:dyDescent="0.25">
      <c r="B5" s="352">
        <v>6</v>
      </c>
      <c r="C5" s="17">
        <f>'Frame Capacities'!E10+'Frame Capacities'!F10+'Frame Capacities'!E16+'Frame Capacities'!F16+'Frame Capacities'!E22+'Frame Capacities'!F22+'Frame Capacities'!E28+'Frame Capacities'!F28+'Frame Capacities'!E34+'Frame Capacities'!F34</f>
        <v>908</v>
      </c>
      <c r="D5" s="17">
        <f>'Frame Capacities'!E78+'Frame Capacities'!E84+'Frame Capacities'!E90+'Frame Capacities'!E96+'Frame Capacities'!E102+'Frame Capacities'!E108</f>
        <v>203.6</v>
      </c>
      <c r="E5" s="17">
        <f>C5/D5</f>
        <v>4.4597249508840866</v>
      </c>
      <c r="F5" s="298" t="s">
        <v>38</v>
      </c>
      <c r="G5" s="256" t="s">
        <v>94</v>
      </c>
      <c r="H5" s="256" t="s">
        <v>91</v>
      </c>
      <c r="J5" s="257">
        <v>6</v>
      </c>
      <c r="K5" s="207">
        <f>hstr6</f>
        <v>3</v>
      </c>
      <c r="L5" s="207">
        <f t="shared" ref="L5:L7" si="0">L6+K5</f>
        <v>17.75</v>
      </c>
      <c r="M5" s="258">
        <f>'Yield Mechanism'!$V$57</f>
        <v>5.5160413375984225E-3</v>
      </c>
      <c r="N5" s="21">
        <f>M5-M6</f>
        <v>3.8667579079551713E-4</v>
      </c>
      <c r="O5" s="259">
        <f t="shared" ref="O5:O9" si="1">N5/K5</f>
        <v>1.2889193026517239E-4</v>
      </c>
      <c r="P5" s="258">
        <f>$C$26</f>
        <v>8.3125273614190701E-3</v>
      </c>
      <c r="Q5" s="258">
        <f>$D$26</f>
        <v>1.9976000809737945E-3</v>
      </c>
      <c r="R5" s="17">
        <f>O5/P5</f>
        <v>1.5505745083426547E-2</v>
      </c>
      <c r="S5" s="17">
        <f t="shared" ref="S5:S10" si="2">O5/Q5</f>
        <v>6.4523390588941035E-2</v>
      </c>
      <c r="T5" s="207">
        <f>'Yield Mechanism'!$AE$57</f>
        <v>24.249074116115018</v>
      </c>
      <c r="U5" s="207">
        <f>T5*K5</f>
        <v>72.747222348345048</v>
      </c>
      <c r="V5" s="17">
        <f>U10/AB5</f>
        <v>100.00044566317044</v>
      </c>
      <c r="W5" s="195"/>
      <c r="X5" s="298">
        <v>6</v>
      </c>
      <c r="Y5" s="17">
        <f>mstr6</f>
        <v>63.074599999999997</v>
      </c>
      <c r="Z5" s="17">
        <f>Y5*M5</f>
        <v>0.34792210095248544</v>
      </c>
      <c r="AA5" s="17">
        <f>Z5*L5</f>
        <v>6.1756172919066161</v>
      </c>
      <c r="AB5" s="17">
        <f>AA11/Z11</f>
        <v>12.389758663945813</v>
      </c>
    </row>
    <row r="6" spans="2:28" x14ac:dyDescent="0.25">
      <c r="B6" s="352">
        <v>5</v>
      </c>
      <c r="C6" s="17">
        <f>'Frame Capacities'!E9+'Frame Capacities'!F9+'Frame Capacities'!E15+'Frame Capacities'!F15+'Frame Capacities'!E21+'Frame Capacities'!F21+'Frame Capacities'!E27+'Frame Capacities'!F27+'Frame Capacities'!E33+'Frame Capacities'!F33</f>
        <v>908</v>
      </c>
      <c r="D6" s="17">
        <f>'Frame Capacities'!E77+'Frame Capacities'!E83+'Frame Capacities'!E89+'Frame Capacities'!E95+'Frame Capacities'!E101+'Frame Capacities'!E107+'Frame Capacities'!E78+'Frame Capacities'!E84+'Frame Capacities'!E90+'Frame Capacities'!E96+'Frame Capacities'!E102+'Frame Capacities'!E108</f>
        <v>451.00000000000011</v>
      </c>
      <c r="E6" s="17">
        <f t="shared" ref="E6:E10" si="3">C6/D6</f>
        <v>2.0133037694013298</v>
      </c>
      <c r="F6" s="298" t="s">
        <v>38</v>
      </c>
      <c r="G6" s="256" t="s">
        <v>94</v>
      </c>
      <c r="H6" s="256" t="s">
        <v>91</v>
      </c>
      <c r="J6" s="257">
        <v>5</v>
      </c>
      <c r="K6" s="207">
        <f>hstr5</f>
        <v>3</v>
      </c>
      <c r="L6" s="207">
        <f t="shared" si="0"/>
        <v>14.75</v>
      </c>
      <c r="M6" s="258">
        <f>'Yield Mechanism'!$V$58</f>
        <v>5.1293655468029054E-3</v>
      </c>
      <c r="N6" s="21">
        <f t="shared" ref="N6:N8" si="4">M6-M7</f>
        <v>7.4232125693915636E-4</v>
      </c>
      <c r="O6" s="259">
        <f t="shared" si="1"/>
        <v>2.4744041897971879E-4</v>
      </c>
      <c r="P6" s="258">
        <f>$C$27</f>
        <v>9.5976000000000013E-3</v>
      </c>
      <c r="Q6" s="258">
        <f>$D$27</f>
        <v>1.9241439833606131E-3</v>
      </c>
      <c r="R6" s="17">
        <f t="shared" ref="R6:R10" si="5">O6/P6</f>
        <v>2.5781489015974698E-2</v>
      </c>
      <c r="S6" s="17">
        <f t="shared" si="2"/>
        <v>0.12859766271105752</v>
      </c>
      <c r="T6" s="207">
        <f>'Yield Mechanism'!$AE$58</f>
        <v>48.301006467416435</v>
      </c>
      <c r="U6" s="207">
        <f>T6*K6+U5</f>
        <v>217.65024175059435</v>
      </c>
      <c r="V6" s="936"/>
      <c r="W6" s="195"/>
      <c r="X6" s="298">
        <v>5</v>
      </c>
      <c r="Y6" s="17">
        <f>mstr5</f>
        <v>67.278400000000005</v>
      </c>
      <c r="Z6" s="17">
        <f t="shared" ref="Z6:Z10" si="6">Y6*M6</f>
        <v>0.34509550700402464</v>
      </c>
      <c r="AA6" s="17">
        <f t="shared" ref="AA6:AA10" si="7">Z6*L6</f>
        <v>5.0901587283093637</v>
      </c>
      <c r="AB6" s="352" t="s">
        <v>339</v>
      </c>
    </row>
    <row r="7" spans="2:28" x14ac:dyDescent="0.25">
      <c r="B7" s="352">
        <v>4</v>
      </c>
      <c r="C7" s="17">
        <f>'Frame Capacities'!E8+'Frame Capacities'!F8+'Frame Capacities'!E14+'Frame Capacities'!F14+'Frame Capacities'!E20+'Frame Capacities'!F20+'Frame Capacities'!E26+'Frame Capacities'!F26+'Frame Capacities'!E32+'Frame Capacities'!F32</f>
        <v>908</v>
      </c>
      <c r="D7" s="17">
        <f>'Frame Capacities'!E76+'Frame Capacities'!E82+'Frame Capacities'!E88+'Frame Capacities'!E94+'Frame Capacities'!E100+'Frame Capacities'!E106+'Frame Capacities'!E77+'Frame Capacities'!E83+'Frame Capacities'!E89+'Frame Capacities'!E95+'Frame Capacities'!E101+'Frame Capacities'!E107</f>
        <v>523.79999999999984</v>
      </c>
      <c r="E7" s="17">
        <f t="shared" si="3"/>
        <v>1.7334860633829712</v>
      </c>
      <c r="F7" s="298" t="s">
        <v>38</v>
      </c>
      <c r="G7" s="256" t="s">
        <v>94</v>
      </c>
      <c r="H7" s="256" t="s">
        <v>91</v>
      </c>
      <c r="J7" s="257">
        <v>4</v>
      </c>
      <c r="K7" s="207">
        <f>hstr4</f>
        <v>3</v>
      </c>
      <c r="L7" s="207">
        <f t="shared" si="0"/>
        <v>11.75</v>
      </c>
      <c r="M7" s="258">
        <f>'Yield Mechanism'!$V$59</f>
        <v>4.387044289863749E-3</v>
      </c>
      <c r="N7" s="21">
        <f t="shared" si="4"/>
        <v>1.0053088923698147E-3</v>
      </c>
      <c r="O7" s="259">
        <f t="shared" si="1"/>
        <v>3.3510296412327155E-4</v>
      </c>
      <c r="P7" s="258">
        <f>$C$28</f>
        <v>8.8673064285714302E-3</v>
      </c>
      <c r="Q7" s="258">
        <f>$D$28</f>
        <v>1.8501735321027263E-3</v>
      </c>
      <c r="R7" s="17">
        <f t="shared" si="5"/>
        <v>3.77908406371898E-2</v>
      </c>
      <c r="S7" s="17">
        <f t="shared" si="2"/>
        <v>0.18111974812569406</v>
      </c>
      <c r="T7" s="207">
        <f>'Yield Mechanism'!$AE$59</f>
        <v>68.87195085390313</v>
      </c>
      <c r="U7" s="207">
        <f t="shared" ref="U7:U10" si="8">T7*K7+U6</f>
        <v>424.26609431230372</v>
      </c>
      <c r="V7" s="937"/>
      <c r="W7" s="195"/>
      <c r="X7" s="298">
        <v>4</v>
      </c>
      <c r="Y7" s="17">
        <f>mstr4</f>
        <v>67.278400000000005</v>
      </c>
      <c r="Z7" s="17">
        <f t="shared" si="6"/>
        <v>0.29515332055116927</v>
      </c>
      <c r="AA7" s="17">
        <f t="shared" si="7"/>
        <v>3.4680515164762391</v>
      </c>
      <c r="AB7" s="206">
        <f>T10/M5</f>
        <v>18128.943182202122</v>
      </c>
    </row>
    <row r="8" spans="2:28" x14ac:dyDescent="0.25">
      <c r="B8" s="8">
        <v>3</v>
      </c>
      <c r="C8" s="17">
        <f>'Frame Capacities'!E7+'Frame Capacities'!F7+'Frame Capacities'!E13+'Frame Capacities'!F13+'Frame Capacities'!E19+'Frame Capacities'!F19+'Frame Capacities'!E25+'Frame Capacities'!F25+'Frame Capacities'!E31+'Frame Capacities'!F31</f>
        <v>908</v>
      </c>
      <c r="D8" s="17">
        <f>'Frame Capacities'!E75+'Frame Capacities'!E81+'Frame Capacities'!E87+'Frame Capacities'!E93+'Frame Capacities'!E99+'Frame Capacities'!E105+'Frame Capacities'!E76+'Frame Capacities'!E82+'Frame Capacities'!E88+'Frame Capacities'!E94+'Frame Capacities'!E100+'Frame Capacities'!E106</f>
        <v>672</v>
      </c>
      <c r="E8" s="17">
        <f t="shared" si="3"/>
        <v>1.3511904761904763</v>
      </c>
      <c r="F8" s="19" t="s">
        <v>38</v>
      </c>
      <c r="G8" s="256" t="s">
        <v>94</v>
      </c>
      <c r="H8" s="256" t="s">
        <v>91</v>
      </c>
      <c r="J8" s="257">
        <v>3</v>
      </c>
      <c r="K8" s="207">
        <f>hstr3</f>
        <v>3</v>
      </c>
      <c r="L8" s="207">
        <f>L9+K8</f>
        <v>8.75</v>
      </c>
      <c r="M8" s="258">
        <f>'Yield Mechanism'!$V$60</f>
        <v>3.3817353974939343E-3</v>
      </c>
      <c r="N8" s="21">
        <f t="shared" si="4"/>
        <v>1.1536246568162969E-3</v>
      </c>
      <c r="O8" s="259">
        <f t="shared" si="1"/>
        <v>3.8454155227209895E-4</v>
      </c>
      <c r="P8" s="258">
        <f>$C$29</f>
        <v>8.3556867009551838E-3</v>
      </c>
      <c r="Q8" s="258">
        <f>$D$29</f>
        <v>1.7909714066512246E-3</v>
      </c>
      <c r="R8" s="17">
        <f t="shared" si="5"/>
        <v>4.6021537910000854E-2</v>
      </c>
      <c r="S8" s="17">
        <f t="shared" si="2"/>
        <v>0.21471116224636907</v>
      </c>
      <c r="T8" s="207">
        <f>'Yield Mechanism'!$AE$60</f>
        <v>84.72881757537094</v>
      </c>
      <c r="U8" s="207">
        <f t="shared" si="8"/>
        <v>678.45254703841647</v>
      </c>
      <c r="V8" s="937"/>
      <c r="W8" s="195"/>
      <c r="X8" s="298">
        <v>3</v>
      </c>
      <c r="Y8" s="17">
        <f>mstr3</f>
        <v>67.278400000000005</v>
      </c>
      <c r="Z8" s="17">
        <f t="shared" si="6"/>
        <v>0.22751774676675593</v>
      </c>
      <c r="AA8" s="17">
        <f t="shared" si="7"/>
        <v>1.9907802842091145</v>
      </c>
      <c r="AB8" s="378" t="s">
        <v>341</v>
      </c>
    </row>
    <row r="9" spans="2:28" x14ac:dyDescent="0.25">
      <c r="B9" s="8">
        <v>2</v>
      </c>
      <c r="C9" s="17">
        <f>'Frame Capacities'!E6+'Frame Capacities'!F6+'Frame Capacities'!E12+'Frame Capacities'!F12+'Frame Capacities'!E18+'Frame Capacities'!F18+'Frame Capacities'!E24+'Frame Capacities'!F24+'Frame Capacities'!E30+'Frame Capacities'!F30</f>
        <v>908</v>
      </c>
      <c r="D9" s="17">
        <f>'Frame Capacities'!E74+'Frame Capacities'!E80+'Frame Capacities'!E86+'Frame Capacities'!E92+'Frame Capacities'!E98+'Frame Capacities'!E104+'Frame Capacities'!E75+'Frame Capacities'!E81+'Frame Capacities'!E87+'Frame Capacities'!E93+'Frame Capacities'!E99+'Frame Capacities'!E105</f>
        <v>816.60000000000014</v>
      </c>
      <c r="E9" s="17">
        <f t="shared" si="3"/>
        <v>1.1119275042860639</v>
      </c>
      <c r="F9" s="19" t="s">
        <v>38</v>
      </c>
      <c r="G9" s="256" t="s">
        <v>94</v>
      </c>
      <c r="H9" s="256" t="s">
        <v>91</v>
      </c>
      <c r="J9" s="257">
        <v>2</v>
      </c>
      <c r="K9" s="207">
        <f>hstr2</f>
        <v>3</v>
      </c>
      <c r="L9" s="207">
        <f>L10+K9</f>
        <v>5.75</v>
      </c>
      <c r="M9" s="258">
        <f>'Yield Mechanism'!$V$61</f>
        <v>2.2281107406776374E-3</v>
      </c>
      <c r="N9" s="21">
        <f>M9-M10</f>
        <v>1.1993596898243145E-3</v>
      </c>
      <c r="O9" s="259">
        <f t="shared" si="1"/>
        <v>3.9978656327477151E-4</v>
      </c>
      <c r="P9" s="258">
        <f>$C$30</f>
        <v>6.4157970868129726E-3</v>
      </c>
      <c r="Q9" s="258">
        <f>$D$30</f>
        <v>1.7349058472302754E-3</v>
      </c>
      <c r="R9" s="17">
        <f t="shared" si="5"/>
        <v>6.2312844041856108E-2</v>
      </c>
      <c r="S9" s="17">
        <f t="shared" si="2"/>
        <v>0.23043703721041614</v>
      </c>
      <c r="T9" s="207">
        <f>'Yield Mechanism'!$AE$61</f>
        <v>95.176280338430601</v>
      </c>
      <c r="U9" s="207">
        <f t="shared" si="8"/>
        <v>963.98138805370832</v>
      </c>
      <c r="V9" s="937"/>
      <c r="W9" s="195"/>
      <c r="X9" s="298">
        <v>2</v>
      </c>
      <c r="Y9" s="17">
        <f>mstr2</f>
        <v>67.278400000000005</v>
      </c>
      <c r="Z9" s="17">
        <f t="shared" si="6"/>
        <v>0.14990372565560636</v>
      </c>
      <c r="AA9" s="17">
        <f t="shared" si="7"/>
        <v>0.86194642251973663</v>
      </c>
      <c r="AB9" s="17">
        <f>((Y10*M8+Y9*M9+Y8*M10+M7*Y7+M6*Y6+M5*Y5)^2)/(Y10*M8*M8+Y9*M9*M9+Y8*M10*M10+Y7*M7*M7+Y6*M6*M6+Y5*M5*M5)</f>
        <v>334.26768546731228</v>
      </c>
    </row>
    <row r="10" spans="2:28" x14ac:dyDescent="0.25">
      <c r="B10" s="8">
        <v>1</v>
      </c>
      <c r="C10" s="17">
        <f>'Frame Capacities'!E5+'Frame Capacities'!F5+'Frame Capacities'!E11+'Frame Capacities'!F11+'Frame Capacities'!E17+'Frame Capacities'!F17+'Frame Capacities'!E23+'Frame Capacities'!F23+'Frame Capacities'!E29+'Frame Capacities'!F29</f>
        <v>908</v>
      </c>
      <c r="D10" s="17">
        <f>'Frame Capacities'!E73+'Frame Capacities'!E79+'Frame Capacities'!E85+'Frame Capacities'!E91+'Frame Capacities'!E97+'Frame Capacities'!E103+'Frame Capacities'!E74+'Frame Capacities'!E80+'Frame Capacities'!E86+'Frame Capacities'!E92+'Frame Capacities'!E98+'Frame Capacities'!E104</f>
        <v>1029.8</v>
      </c>
      <c r="E10" s="17">
        <f t="shared" si="3"/>
        <v>0.8817246067197515</v>
      </c>
      <c r="F10" s="19" t="s">
        <v>38</v>
      </c>
      <c r="G10" s="256" t="s">
        <v>94</v>
      </c>
      <c r="H10" s="256" t="s">
        <v>91</v>
      </c>
      <c r="J10" s="257">
        <v>1</v>
      </c>
      <c r="K10" s="207">
        <f>hstr1</f>
        <v>2.75</v>
      </c>
      <c r="L10" s="207">
        <f>K10</f>
        <v>2.75</v>
      </c>
      <c r="M10" s="258">
        <f>'Yield Mechanism'!$V$62</f>
        <v>1.0287510508533229E-3</v>
      </c>
      <c r="N10" s="21">
        <f>M10</f>
        <v>1.0287510508533229E-3</v>
      </c>
      <c r="O10" s="259">
        <f>N10/K10</f>
        <v>3.7409129121939014E-4</v>
      </c>
      <c r="P10" s="258">
        <f>$C$31</f>
        <v>4.8471720397440425E-3</v>
      </c>
      <c r="Q10" s="258">
        <f>$D$31</f>
        <v>1.7665298310518072E-3</v>
      </c>
      <c r="R10" s="17">
        <f t="shared" si="5"/>
        <v>7.7177225844689473E-2</v>
      </c>
      <c r="S10" s="17">
        <f t="shared" si="2"/>
        <v>0.21176618964688126</v>
      </c>
      <c r="T10" s="207">
        <f>'Yield Mechanism'!$AE$62</f>
        <v>99.999999999999986</v>
      </c>
      <c r="U10" s="207">
        <f t="shared" si="8"/>
        <v>1238.9813880537083</v>
      </c>
      <c r="V10" s="938"/>
      <c r="W10" s="195"/>
      <c r="X10" s="298">
        <v>1</v>
      </c>
      <c r="Y10" s="17">
        <f>mstr1</f>
        <v>67.278400000000005</v>
      </c>
      <c r="Z10" s="17">
        <f t="shared" si="6"/>
        <v>6.9212724699730208E-2</v>
      </c>
      <c r="AA10" s="17">
        <f t="shared" si="7"/>
        <v>0.19033499292425807</v>
      </c>
      <c r="AB10" s="352" t="s">
        <v>340</v>
      </c>
    </row>
    <row r="11" spans="2:28" x14ac:dyDescent="0.25">
      <c r="X11" s="299"/>
      <c r="Y11" s="352" t="s">
        <v>79</v>
      </c>
      <c r="Z11" s="260">
        <f>SUM(Z5:Z10)</f>
        <v>1.4348051256297718</v>
      </c>
      <c r="AA11" s="260">
        <f>SUM(AA5:AA10)</f>
        <v>17.776889236345326</v>
      </c>
      <c r="AB11" s="206">
        <f>2*PI()*SQRT(AB9/AB7)</f>
        <v>0.85318030501248598</v>
      </c>
    </row>
    <row r="13" spans="2:28" ht="15.75" x14ac:dyDescent="0.25">
      <c r="B13" s="974" t="s">
        <v>97</v>
      </c>
      <c r="C13" s="974"/>
      <c r="D13" s="974"/>
      <c r="E13" s="974"/>
      <c r="F13" s="974"/>
      <c r="G13" s="974"/>
      <c r="H13" s="974"/>
      <c r="J13" s="965" t="s">
        <v>108</v>
      </c>
      <c r="K13" s="965"/>
      <c r="L13" s="965"/>
      <c r="M13" s="965"/>
      <c r="N13" s="965"/>
      <c r="O13" s="965"/>
      <c r="P13" s="965"/>
      <c r="Q13" s="965"/>
      <c r="R13" s="965"/>
      <c r="S13" s="965"/>
      <c r="T13" s="965"/>
      <c r="U13" s="965"/>
      <c r="V13" s="965"/>
      <c r="X13" s="967" t="s">
        <v>107</v>
      </c>
      <c r="Y13" s="967"/>
      <c r="Z13" s="967"/>
      <c r="AA13" s="967"/>
      <c r="AB13" s="967"/>
    </row>
    <row r="14" spans="2:28" ht="15" customHeight="1" x14ac:dyDescent="0.25">
      <c r="B14" s="624" t="s">
        <v>57</v>
      </c>
      <c r="C14" s="624" t="s">
        <v>100</v>
      </c>
      <c r="D14" s="624"/>
      <c r="E14" s="626" t="s">
        <v>98</v>
      </c>
      <c r="F14" s="626" t="s">
        <v>87</v>
      </c>
      <c r="G14" s="624" t="s">
        <v>92</v>
      </c>
      <c r="H14" s="624"/>
      <c r="J14" s="959" t="s">
        <v>5</v>
      </c>
      <c r="K14" s="960" t="s">
        <v>3</v>
      </c>
      <c r="L14" s="960" t="s">
        <v>72</v>
      </c>
      <c r="M14" s="959" t="s">
        <v>74</v>
      </c>
      <c r="N14" s="959" t="s">
        <v>82</v>
      </c>
      <c r="O14" s="960" t="s">
        <v>102</v>
      </c>
      <c r="P14" s="960" t="s">
        <v>260</v>
      </c>
      <c r="Q14" s="960" t="s">
        <v>261</v>
      </c>
      <c r="R14" s="959" t="s">
        <v>397</v>
      </c>
      <c r="S14" s="959" t="s">
        <v>398</v>
      </c>
      <c r="T14" s="959" t="s">
        <v>76</v>
      </c>
      <c r="U14" s="960" t="s">
        <v>103</v>
      </c>
      <c r="V14" s="959" t="s">
        <v>80</v>
      </c>
      <c r="X14" s="624" t="s">
        <v>5</v>
      </c>
      <c r="Y14" s="961" t="s">
        <v>77</v>
      </c>
      <c r="Z14" s="961" t="s">
        <v>78</v>
      </c>
      <c r="AA14" s="961" t="s">
        <v>105</v>
      </c>
      <c r="AB14" s="626" t="s">
        <v>106</v>
      </c>
    </row>
    <row r="15" spans="2:28" x14ac:dyDescent="0.25">
      <c r="B15" s="624"/>
      <c r="C15" s="8" t="s">
        <v>99</v>
      </c>
      <c r="D15" s="8" t="s">
        <v>101</v>
      </c>
      <c r="E15" s="626"/>
      <c r="F15" s="626"/>
      <c r="G15" s="624"/>
      <c r="H15" s="624"/>
      <c r="J15" s="629"/>
      <c r="K15" s="625"/>
      <c r="L15" s="625"/>
      <c r="M15" s="629"/>
      <c r="N15" s="629"/>
      <c r="O15" s="625"/>
      <c r="P15" s="625"/>
      <c r="Q15" s="625"/>
      <c r="R15" s="629"/>
      <c r="S15" s="629"/>
      <c r="T15" s="629"/>
      <c r="U15" s="625"/>
      <c r="V15" s="629"/>
      <c r="X15" s="624"/>
      <c r="Y15" s="961"/>
      <c r="Z15" s="961"/>
      <c r="AA15" s="961"/>
      <c r="AB15" s="626"/>
    </row>
    <row r="16" spans="2:28" x14ac:dyDescent="0.25">
      <c r="B16" s="352">
        <v>6</v>
      </c>
      <c r="C16" s="218">
        <f>'Yield Mechanism'!AA57</f>
        <v>2.1046464659904314</v>
      </c>
      <c r="D16" s="17">
        <f>'Yield Mechanism'!C16</f>
        <v>135.73333333333332</v>
      </c>
      <c r="E16" s="17">
        <f t="shared" ref="E16:E21" si="9">C16/D16</f>
        <v>1.5505745083426559E-2</v>
      </c>
      <c r="F16" s="298" t="s">
        <v>38</v>
      </c>
      <c r="G16" s="256" t="s">
        <v>93</v>
      </c>
      <c r="H16" s="256" t="s">
        <v>66</v>
      </c>
      <c r="J16" s="257">
        <v>6</v>
      </c>
      <c r="K16" s="207">
        <f>hstr6</f>
        <v>3</v>
      </c>
      <c r="L16" s="207">
        <f t="shared" ref="L16:L18" si="10">L17+K16</f>
        <v>17.75</v>
      </c>
      <c r="M16" s="258">
        <f>'Yield Mechanism'!$V$57</f>
        <v>5.5160413375984225E-3</v>
      </c>
      <c r="N16" s="21">
        <f>M16-M17</f>
        <v>3.8667579079551713E-4</v>
      </c>
      <c r="O16" s="259">
        <f t="shared" ref="O16:O20" si="11">N16/K16</f>
        <v>1.2889193026517239E-4</v>
      </c>
      <c r="P16" s="258">
        <f>$C$26</f>
        <v>8.3125273614190701E-3</v>
      </c>
      <c r="Q16" s="258">
        <f>$D$26</f>
        <v>1.9976000809737945E-3</v>
      </c>
      <c r="R16" s="17">
        <f>O16/P16</f>
        <v>1.5505745083426547E-2</v>
      </c>
      <c r="S16" s="17">
        <f t="shared" ref="S16:S21" si="12">O16/Q16</f>
        <v>6.4523390588941035E-2</v>
      </c>
      <c r="T16" s="207">
        <f>'Yield Mechanism'!$AE$57</f>
        <v>24.249074116115018</v>
      </c>
      <c r="U16" s="207">
        <f>T16*K16</f>
        <v>72.747222348345048</v>
      </c>
      <c r="V16" s="17">
        <f>U21/AB16</f>
        <v>100.00044566317044</v>
      </c>
      <c r="W16" s="195"/>
      <c r="X16" s="298">
        <v>6</v>
      </c>
      <c r="Y16" s="17">
        <f>mstr6</f>
        <v>63.074599999999997</v>
      </c>
      <c r="Z16" s="17">
        <f t="shared" ref="Z16:Z21" si="13">Y16*M16</f>
        <v>0.34792210095248544</v>
      </c>
      <c r="AA16" s="17">
        <f t="shared" ref="AA16:AA21" si="14">Z16*L16</f>
        <v>6.1756172919066161</v>
      </c>
      <c r="AB16" s="17">
        <f>AA22/Z22</f>
        <v>12.389758663945813</v>
      </c>
    </row>
    <row r="17" spans="2:28" x14ac:dyDescent="0.25">
      <c r="B17" s="352">
        <v>5</v>
      </c>
      <c r="C17" s="218">
        <f>'Yield Mechanism'!AA58</f>
        <v>4.1662886249815099</v>
      </c>
      <c r="D17" s="17">
        <f>'Yield Mechanism'!C17</f>
        <v>161.60000000000002</v>
      </c>
      <c r="E17" s="17">
        <f t="shared" si="9"/>
        <v>2.5781489015974685E-2</v>
      </c>
      <c r="F17" s="298" t="s">
        <v>38</v>
      </c>
      <c r="G17" s="256" t="s">
        <v>93</v>
      </c>
      <c r="H17" s="256" t="s">
        <v>66</v>
      </c>
      <c r="J17" s="257">
        <v>5</v>
      </c>
      <c r="K17" s="207">
        <f>hstr5</f>
        <v>3</v>
      </c>
      <c r="L17" s="207">
        <f t="shared" si="10"/>
        <v>14.75</v>
      </c>
      <c r="M17" s="258">
        <f>'Yield Mechanism'!$V$58</f>
        <v>5.1293655468029054E-3</v>
      </c>
      <c r="N17" s="21">
        <f t="shared" ref="N17:N19" si="15">M17-M18</f>
        <v>7.4232125693915636E-4</v>
      </c>
      <c r="O17" s="259">
        <f t="shared" si="11"/>
        <v>2.4744041897971879E-4</v>
      </c>
      <c r="P17" s="258">
        <f>$C$27</f>
        <v>9.5976000000000013E-3</v>
      </c>
      <c r="Q17" s="258">
        <f>$D$27</f>
        <v>1.9241439833606131E-3</v>
      </c>
      <c r="R17" s="17">
        <f t="shared" ref="R17:R21" si="16">O17/P17</f>
        <v>2.5781489015974698E-2</v>
      </c>
      <c r="S17" s="17">
        <f t="shared" si="12"/>
        <v>0.12859766271105752</v>
      </c>
      <c r="T17" s="207">
        <f>'Yield Mechanism'!$AE$58</f>
        <v>48.301006467416435</v>
      </c>
      <c r="U17" s="207">
        <f>T17*K17+U16</f>
        <v>217.65024175059435</v>
      </c>
      <c r="V17" s="936"/>
      <c r="W17" s="195"/>
      <c r="X17" s="298">
        <v>5</v>
      </c>
      <c r="Y17" s="17">
        <f>mstr5</f>
        <v>67.278400000000005</v>
      </c>
      <c r="Z17" s="17">
        <f t="shared" si="13"/>
        <v>0.34509550700402464</v>
      </c>
      <c r="AA17" s="17">
        <f t="shared" si="14"/>
        <v>5.0901587283093637</v>
      </c>
      <c r="AB17" s="583" t="s">
        <v>339</v>
      </c>
    </row>
    <row r="18" spans="2:28" x14ac:dyDescent="0.25">
      <c r="B18" s="352">
        <v>4</v>
      </c>
      <c r="C18" s="218">
        <f>'Yield Mechanism'!AA59</f>
        <v>6.7116532971649088</v>
      </c>
      <c r="D18" s="17">
        <f>'Yield Mechanism'!C18</f>
        <v>177.6</v>
      </c>
      <c r="E18" s="17">
        <f t="shared" si="9"/>
        <v>3.77908406371898E-2</v>
      </c>
      <c r="F18" s="298" t="s">
        <v>38</v>
      </c>
      <c r="G18" s="256" t="s">
        <v>93</v>
      </c>
      <c r="H18" s="256" t="s">
        <v>66</v>
      </c>
      <c r="J18" s="257">
        <v>4</v>
      </c>
      <c r="K18" s="207">
        <f>hstr4</f>
        <v>3</v>
      </c>
      <c r="L18" s="207">
        <f t="shared" si="10"/>
        <v>11.75</v>
      </c>
      <c r="M18" s="258">
        <f>'Yield Mechanism'!$V$59</f>
        <v>4.387044289863749E-3</v>
      </c>
      <c r="N18" s="21">
        <f t="shared" si="15"/>
        <v>1.0053088923698147E-3</v>
      </c>
      <c r="O18" s="259">
        <f t="shared" si="11"/>
        <v>3.3510296412327155E-4</v>
      </c>
      <c r="P18" s="258">
        <f>$C$28</f>
        <v>8.8673064285714302E-3</v>
      </c>
      <c r="Q18" s="258">
        <f>$D$28</f>
        <v>1.8501735321027263E-3</v>
      </c>
      <c r="R18" s="17">
        <f t="shared" si="16"/>
        <v>3.77908406371898E-2</v>
      </c>
      <c r="S18" s="17">
        <f t="shared" si="12"/>
        <v>0.18111974812569406</v>
      </c>
      <c r="T18" s="207">
        <f>'Yield Mechanism'!$AE$59</f>
        <v>68.87195085390313</v>
      </c>
      <c r="U18" s="207">
        <f t="shared" ref="U18:U21" si="17">T18*K18+U17</f>
        <v>424.26609431230372</v>
      </c>
      <c r="V18" s="937"/>
      <c r="W18" s="195"/>
      <c r="X18" s="298">
        <v>4</v>
      </c>
      <c r="Y18" s="17">
        <f>mstr4</f>
        <v>67.278400000000005</v>
      </c>
      <c r="Z18" s="17">
        <f t="shared" si="13"/>
        <v>0.29515332055116927</v>
      </c>
      <c r="AA18" s="17">
        <f t="shared" si="14"/>
        <v>3.4680515164762391</v>
      </c>
      <c r="AB18" s="206">
        <f>T21/M16</f>
        <v>18128.943182202122</v>
      </c>
    </row>
    <row r="19" spans="2:28" x14ac:dyDescent="0.25">
      <c r="B19" s="8">
        <v>3</v>
      </c>
      <c r="C19" s="218">
        <f>'Yield Mechanism'!AA60</f>
        <v>11.72015165441355</v>
      </c>
      <c r="D19" s="17">
        <f>'Yield Mechanism'!C19</f>
        <v>254.66666666666663</v>
      </c>
      <c r="E19" s="17">
        <f t="shared" si="9"/>
        <v>4.6021537910000861E-2</v>
      </c>
      <c r="F19" s="19" t="s">
        <v>38</v>
      </c>
      <c r="G19" s="256" t="s">
        <v>93</v>
      </c>
      <c r="H19" s="256" t="s">
        <v>66</v>
      </c>
      <c r="J19" s="257">
        <v>3</v>
      </c>
      <c r="K19" s="207">
        <f>hstr3</f>
        <v>3</v>
      </c>
      <c r="L19" s="207">
        <f>L20+K19</f>
        <v>8.75</v>
      </c>
      <c r="M19" s="258">
        <f>'Yield Mechanism'!$V$60</f>
        <v>3.3817353974939343E-3</v>
      </c>
      <c r="N19" s="21">
        <f t="shared" si="15"/>
        <v>1.1536246568162969E-3</v>
      </c>
      <c r="O19" s="259">
        <f t="shared" si="11"/>
        <v>3.8454155227209895E-4</v>
      </c>
      <c r="P19" s="258">
        <f>$C$29</f>
        <v>8.3556867009551838E-3</v>
      </c>
      <c r="Q19" s="258">
        <f>$D$29</f>
        <v>1.7909714066512246E-3</v>
      </c>
      <c r="R19" s="17">
        <f t="shared" si="16"/>
        <v>4.6021537910000854E-2</v>
      </c>
      <c r="S19" s="17">
        <f t="shared" si="12"/>
        <v>0.21471116224636907</v>
      </c>
      <c r="T19" s="207">
        <f>'Yield Mechanism'!$AE$60</f>
        <v>84.72881757537094</v>
      </c>
      <c r="U19" s="207">
        <f t="shared" si="17"/>
        <v>678.45254703841647</v>
      </c>
      <c r="V19" s="937"/>
      <c r="W19" s="195"/>
      <c r="X19" s="298">
        <v>3</v>
      </c>
      <c r="Y19" s="17">
        <f>mstr3</f>
        <v>67.278400000000005</v>
      </c>
      <c r="Z19" s="17">
        <f t="shared" si="13"/>
        <v>0.22751774676675593</v>
      </c>
      <c r="AA19" s="17">
        <f t="shared" si="14"/>
        <v>1.9907802842091145</v>
      </c>
      <c r="AB19" s="584" t="s">
        <v>341</v>
      </c>
    </row>
    <row r="20" spans="2:28" x14ac:dyDescent="0.25">
      <c r="B20" s="8">
        <v>2</v>
      </c>
      <c r="C20" s="218">
        <f>'Yield Mechanism'!AA61</f>
        <v>16.820313701698364</v>
      </c>
      <c r="D20" s="17">
        <f>'Yield Mechanism'!C20</f>
        <v>269.93333333333334</v>
      </c>
      <c r="E20" s="17">
        <f t="shared" si="9"/>
        <v>6.2312844041856129E-2</v>
      </c>
      <c r="F20" s="19" t="s">
        <v>38</v>
      </c>
      <c r="G20" s="256" t="s">
        <v>93</v>
      </c>
      <c r="H20" s="256" t="s">
        <v>66</v>
      </c>
      <c r="J20" s="257">
        <v>2</v>
      </c>
      <c r="K20" s="207">
        <f>hstr2</f>
        <v>3</v>
      </c>
      <c r="L20" s="207">
        <f>L21+K20</f>
        <v>5.75</v>
      </c>
      <c r="M20" s="258">
        <f>'Yield Mechanism'!$V$61</f>
        <v>2.2281107406776374E-3</v>
      </c>
      <c r="N20" s="21">
        <f>M20-M21</f>
        <v>1.1993596898243145E-3</v>
      </c>
      <c r="O20" s="259">
        <f t="shared" si="11"/>
        <v>3.9978656327477151E-4</v>
      </c>
      <c r="P20" s="258">
        <f>$C$30</f>
        <v>6.4157970868129726E-3</v>
      </c>
      <c r="Q20" s="258">
        <f>$D$30</f>
        <v>1.7349058472302754E-3</v>
      </c>
      <c r="R20" s="17">
        <f t="shared" si="16"/>
        <v>6.2312844041856108E-2</v>
      </c>
      <c r="S20" s="17">
        <f t="shared" si="12"/>
        <v>0.23043703721041614</v>
      </c>
      <c r="T20" s="207">
        <f>'Yield Mechanism'!$AE$61</f>
        <v>95.176280338430601</v>
      </c>
      <c r="U20" s="207">
        <f t="shared" si="17"/>
        <v>963.98138805370832</v>
      </c>
      <c r="V20" s="937"/>
      <c r="W20" s="195"/>
      <c r="X20" s="298">
        <v>2</v>
      </c>
      <c r="Y20" s="17">
        <f>mstr2</f>
        <v>67.278400000000005</v>
      </c>
      <c r="Z20" s="17">
        <f t="shared" si="13"/>
        <v>0.14990372565560636</v>
      </c>
      <c r="AA20" s="17">
        <f t="shared" si="14"/>
        <v>0.86194642251973663</v>
      </c>
      <c r="AB20" s="17">
        <f>((Y21*M19+Y20*M20+Y19*M21+M18*Y18+M17*Y17+M16*Y16)^2)/(Y21*M19*M19+Y20*M20*M20+Y19*M21*M21+Y18*M18*M18+Y17*M17*M17+Y16*M16*M16)</f>
        <v>334.26768546731228</v>
      </c>
    </row>
    <row r="21" spans="2:28" x14ac:dyDescent="0.25">
      <c r="B21" s="8">
        <v>1</v>
      </c>
      <c r="C21" s="218">
        <f>'Yield Mechanism'!AA62</f>
        <v>31.123470349731139</v>
      </c>
      <c r="D21" s="17">
        <f>'Yield Mechanism'!C21</f>
        <v>403.27272727272725</v>
      </c>
      <c r="E21" s="17">
        <f t="shared" si="9"/>
        <v>7.7177225844689487E-2</v>
      </c>
      <c r="F21" s="19" t="s">
        <v>38</v>
      </c>
      <c r="G21" s="256" t="s">
        <v>93</v>
      </c>
      <c r="H21" s="256" t="s">
        <v>66</v>
      </c>
      <c r="J21" s="257">
        <v>1</v>
      </c>
      <c r="K21" s="207">
        <f>hstr1</f>
        <v>2.75</v>
      </c>
      <c r="L21" s="207">
        <f>K21</f>
        <v>2.75</v>
      </c>
      <c r="M21" s="258">
        <f>'Yield Mechanism'!$V$62</f>
        <v>1.0287510508533229E-3</v>
      </c>
      <c r="N21" s="21">
        <f>M21</f>
        <v>1.0287510508533229E-3</v>
      </c>
      <c r="O21" s="259">
        <f>N21/K21</f>
        <v>3.7409129121939014E-4</v>
      </c>
      <c r="P21" s="258">
        <f>$C$31</f>
        <v>4.8471720397440425E-3</v>
      </c>
      <c r="Q21" s="258">
        <f>$D$31</f>
        <v>1.7665298310518072E-3</v>
      </c>
      <c r="R21" s="17">
        <f t="shared" si="16"/>
        <v>7.7177225844689473E-2</v>
      </c>
      <c r="S21" s="17">
        <f t="shared" si="12"/>
        <v>0.21176618964688126</v>
      </c>
      <c r="T21" s="207">
        <f>'Yield Mechanism'!$AE$62</f>
        <v>99.999999999999986</v>
      </c>
      <c r="U21" s="207">
        <f t="shared" si="17"/>
        <v>1238.9813880537083</v>
      </c>
      <c r="V21" s="938"/>
      <c r="W21" s="195"/>
      <c r="X21" s="298">
        <v>1</v>
      </c>
      <c r="Y21" s="17">
        <f>mstr1</f>
        <v>67.278400000000005</v>
      </c>
      <c r="Z21" s="17">
        <f t="shared" si="13"/>
        <v>6.9212724699730208E-2</v>
      </c>
      <c r="AA21" s="17">
        <f t="shared" si="14"/>
        <v>0.19033499292425807</v>
      </c>
      <c r="AB21" s="583" t="s">
        <v>340</v>
      </c>
    </row>
    <row r="22" spans="2:28" x14ac:dyDescent="0.25">
      <c r="X22" s="299"/>
      <c r="Y22" s="583" t="s">
        <v>79</v>
      </c>
      <c r="Z22" s="260">
        <f>SUM(Z16:Z21)</f>
        <v>1.4348051256297718</v>
      </c>
      <c r="AA22" s="260">
        <f>SUM(AA16:AA21)</f>
        <v>17.776889236345326</v>
      </c>
      <c r="AB22" s="206">
        <f>2*PI()*SQRT(AB20/AB18)</f>
        <v>0.85318030501248598</v>
      </c>
    </row>
    <row r="24" spans="2:28" ht="15.75" customHeight="1" x14ac:dyDescent="0.25">
      <c r="B24" s="975" t="s">
        <v>259</v>
      </c>
      <c r="C24" s="976"/>
      <c r="D24" s="976"/>
      <c r="E24" s="976"/>
      <c r="F24" s="976"/>
      <c r="G24" s="976"/>
      <c r="H24" s="977"/>
      <c r="J24" s="968" t="s">
        <v>109</v>
      </c>
      <c r="K24" s="969"/>
      <c r="L24" s="969"/>
      <c r="M24" s="969"/>
      <c r="N24" s="969"/>
      <c r="O24" s="969"/>
      <c r="P24" s="969"/>
      <c r="Q24" s="969"/>
      <c r="R24" s="969"/>
      <c r="S24" s="969"/>
      <c r="T24" s="969"/>
      <c r="U24" s="969"/>
      <c r="V24" s="970"/>
      <c r="X24" s="971" t="s">
        <v>107</v>
      </c>
      <c r="Y24" s="971"/>
      <c r="Z24" s="971"/>
      <c r="AA24" s="971"/>
      <c r="AB24" s="971"/>
    </row>
    <row r="25" spans="2:28" ht="15" customHeight="1" x14ac:dyDescent="0.25">
      <c r="B25" s="585" t="s">
        <v>5</v>
      </c>
      <c r="C25" s="585" t="s">
        <v>313</v>
      </c>
      <c r="D25" s="585" t="s">
        <v>262</v>
      </c>
      <c r="E25" s="585" t="s">
        <v>70</v>
      </c>
      <c r="F25" s="435" t="s">
        <v>191</v>
      </c>
      <c r="G25" s="410" t="s">
        <v>192</v>
      </c>
      <c r="H25" s="585" t="s">
        <v>219</v>
      </c>
      <c r="J25" s="959" t="s">
        <v>5</v>
      </c>
      <c r="K25" s="960" t="s">
        <v>3</v>
      </c>
      <c r="L25" s="960" t="s">
        <v>72</v>
      </c>
      <c r="M25" s="959" t="s">
        <v>74</v>
      </c>
      <c r="N25" s="959" t="s">
        <v>82</v>
      </c>
      <c r="O25" s="960" t="s">
        <v>102</v>
      </c>
      <c r="P25" s="960" t="s">
        <v>260</v>
      </c>
      <c r="Q25" s="960" t="s">
        <v>261</v>
      </c>
      <c r="R25" s="959" t="s">
        <v>397</v>
      </c>
      <c r="S25" s="959" t="s">
        <v>398</v>
      </c>
      <c r="T25" s="959" t="s">
        <v>76</v>
      </c>
      <c r="U25" s="960" t="s">
        <v>103</v>
      </c>
      <c r="V25" s="959" t="s">
        <v>80</v>
      </c>
      <c r="X25" s="624" t="s">
        <v>5</v>
      </c>
      <c r="Y25" s="961" t="s">
        <v>77</v>
      </c>
      <c r="Z25" s="961" t="s">
        <v>78</v>
      </c>
      <c r="AA25" s="961" t="s">
        <v>105</v>
      </c>
      <c r="AB25" s="626" t="s">
        <v>106</v>
      </c>
    </row>
    <row r="26" spans="2:28" x14ac:dyDescent="0.25">
      <c r="B26" s="410">
        <v>6</v>
      </c>
      <c r="C26" s="317">
        <f>'Frame Capacities'!BV11</f>
        <v>8.3125273614190701E-3</v>
      </c>
      <c r="D26" s="48">
        <f>'Infill Capacities'!CW11</f>
        <v>1.9976000809737945E-3</v>
      </c>
      <c r="E26" s="320">
        <f>'System Capacities'!Q6</f>
        <v>1.9976000809737945E-3</v>
      </c>
      <c r="F26" s="94">
        <f>'System Capacities'!N6</f>
        <v>135.73333333333332</v>
      </c>
      <c r="G26" s="94">
        <f>'System Capacities'!O6</f>
        <v>343.20000000000005</v>
      </c>
      <c r="H26" s="134">
        <f>'System Capacities'!P6</f>
        <v>375.81834889301615</v>
      </c>
      <c r="J26" s="629"/>
      <c r="K26" s="625"/>
      <c r="L26" s="625"/>
      <c r="M26" s="629"/>
      <c r="N26" s="629"/>
      <c r="O26" s="625"/>
      <c r="P26" s="625"/>
      <c r="Q26" s="625"/>
      <c r="R26" s="629"/>
      <c r="S26" s="629"/>
      <c r="T26" s="629"/>
      <c r="U26" s="625"/>
      <c r="V26" s="629"/>
      <c r="X26" s="624"/>
      <c r="Y26" s="961"/>
      <c r="Z26" s="961"/>
      <c r="AA26" s="961"/>
      <c r="AB26" s="626"/>
    </row>
    <row r="27" spans="2:28" x14ac:dyDescent="0.25">
      <c r="B27" s="261">
        <v>5</v>
      </c>
      <c r="C27" s="262">
        <f>'Frame Capacities'!BV12</f>
        <v>9.5976000000000013E-3</v>
      </c>
      <c r="D27" s="55">
        <f>'Infill Capacities'!CW12</f>
        <v>1.9241439833606131E-3</v>
      </c>
      <c r="E27" s="268">
        <f>'System Capacities'!Q7</f>
        <v>1.9241439833606131E-3</v>
      </c>
      <c r="F27" s="99">
        <f>'System Capacities'!N7</f>
        <v>161.60000000000002</v>
      </c>
      <c r="G27" s="99">
        <f>'System Capacities'!O7</f>
        <v>343.20000000000005</v>
      </c>
      <c r="H27" s="586">
        <f>'System Capacities'!P7</f>
        <v>375.59785651736638</v>
      </c>
      <c r="J27" s="257">
        <v>6</v>
      </c>
      <c r="K27" s="207">
        <f>hstr6</f>
        <v>3</v>
      </c>
      <c r="L27" s="207">
        <f t="shared" ref="L27:L29" si="18">L28+K27</f>
        <v>17.75</v>
      </c>
      <c r="M27" s="258">
        <f>'Yield Mechanism'!$V$57</f>
        <v>5.5160413375984225E-3</v>
      </c>
      <c r="N27" s="21">
        <f>M27-M28</f>
        <v>3.8667579079551713E-4</v>
      </c>
      <c r="O27" s="259">
        <f t="shared" ref="O27:O31" si="19">N27/K27</f>
        <v>1.2889193026517239E-4</v>
      </c>
      <c r="P27" s="258">
        <f>$C$26</f>
        <v>8.3125273614190701E-3</v>
      </c>
      <c r="Q27" s="258">
        <f>$D$26</f>
        <v>1.9976000809737945E-3</v>
      </c>
      <c r="R27" s="17">
        <f>O27/P27</f>
        <v>1.5505745083426547E-2</v>
      </c>
      <c r="S27" s="17">
        <f t="shared" ref="S27:S32" si="20">O27/Q27</f>
        <v>6.4523390588941035E-2</v>
      </c>
      <c r="T27" s="207">
        <f>'Yield Mechanism'!$AE$57</f>
        <v>24.249074116115018</v>
      </c>
      <c r="U27" s="207">
        <f>T27*K27</f>
        <v>72.747222348345048</v>
      </c>
      <c r="V27" s="17">
        <f>U32/AB27</f>
        <v>100.00044566317044</v>
      </c>
      <c r="W27" s="195"/>
      <c r="X27" s="298">
        <v>6</v>
      </c>
      <c r="Y27" s="17">
        <f>mstr6</f>
        <v>63.074599999999997</v>
      </c>
      <c r="Z27" s="17">
        <f t="shared" ref="Z27:Z32" si="21">Y27*M27</f>
        <v>0.34792210095248544</v>
      </c>
      <c r="AA27" s="17">
        <f t="shared" ref="AA27:AA32" si="22">Z27*L27</f>
        <v>6.1756172919066161</v>
      </c>
      <c r="AB27" s="17">
        <f>AA33/Z33</f>
        <v>12.389758663945813</v>
      </c>
    </row>
    <row r="28" spans="2:28" x14ac:dyDescent="0.25">
      <c r="B28" s="261">
        <v>4</v>
      </c>
      <c r="C28" s="262">
        <f>'Frame Capacities'!BV13</f>
        <v>8.8673064285714302E-3</v>
      </c>
      <c r="D28" s="55">
        <f>'Infill Capacities'!CW13</f>
        <v>1.8501735321027263E-3</v>
      </c>
      <c r="E28" s="268">
        <f>'System Capacities'!Q8</f>
        <v>1.8501735321027263E-3</v>
      </c>
      <c r="F28" s="99">
        <f>'System Capacities'!N8</f>
        <v>177.6</v>
      </c>
      <c r="G28" s="99">
        <f>'System Capacities'!O8</f>
        <v>343.20000000000005</v>
      </c>
      <c r="H28" s="586">
        <f>'System Capacities'!P8</f>
        <v>380.25644120323722</v>
      </c>
      <c r="J28" s="257">
        <v>5</v>
      </c>
      <c r="K28" s="207">
        <f>hstr5</f>
        <v>3</v>
      </c>
      <c r="L28" s="207">
        <f t="shared" si="18"/>
        <v>14.75</v>
      </c>
      <c r="M28" s="258">
        <f>'Yield Mechanism'!$V$58</f>
        <v>5.1293655468029054E-3</v>
      </c>
      <c r="N28" s="21">
        <f t="shared" ref="N28:N30" si="23">M28-M29</f>
        <v>7.4232125693915636E-4</v>
      </c>
      <c r="O28" s="259">
        <f t="shared" si="19"/>
        <v>2.4744041897971879E-4</v>
      </c>
      <c r="P28" s="258">
        <f>$C$27</f>
        <v>9.5976000000000013E-3</v>
      </c>
      <c r="Q28" s="258">
        <f>$D$27</f>
        <v>1.9241439833606131E-3</v>
      </c>
      <c r="R28" s="17">
        <f t="shared" ref="R28:R32" si="24">O28/P28</f>
        <v>2.5781489015974698E-2</v>
      </c>
      <c r="S28" s="17">
        <f t="shared" si="20"/>
        <v>0.12859766271105752</v>
      </c>
      <c r="T28" s="207">
        <f>'Yield Mechanism'!$AE$58</f>
        <v>48.301006467416435</v>
      </c>
      <c r="U28" s="207">
        <f>T28*K28+U27</f>
        <v>217.65024175059435</v>
      </c>
      <c r="V28" s="936"/>
      <c r="W28" s="195"/>
      <c r="X28" s="298">
        <v>5</v>
      </c>
      <c r="Y28" s="17">
        <f>mstr5</f>
        <v>67.278400000000005</v>
      </c>
      <c r="Z28" s="17">
        <f t="shared" si="21"/>
        <v>0.34509550700402464</v>
      </c>
      <c r="AA28" s="17">
        <f t="shared" si="22"/>
        <v>5.0901587283093637</v>
      </c>
      <c r="AB28" s="583" t="s">
        <v>339</v>
      </c>
    </row>
    <row r="29" spans="2:28" x14ac:dyDescent="0.25">
      <c r="B29" s="261">
        <v>3</v>
      </c>
      <c r="C29" s="262">
        <f>'Frame Capacities'!BV14</f>
        <v>8.3556867009551838E-3</v>
      </c>
      <c r="D29" s="55">
        <f>'Infill Capacities'!CW14</f>
        <v>1.7909714066512246E-3</v>
      </c>
      <c r="E29" s="268">
        <f>'System Capacities'!Q9</f>
        <v>1.7909714066512246E-3</v>
      </c>
      <c r="F29" s="99">
        <f>'System Capacities'!N9</f>
        <v>254.66666666666663</v>
      </c>
      <c r="G29" s="99">
        <f>'System Capacities'!O9</f>
        <v>340.03200000000004</v>
      </c>
      <c r="H29" s="586">
        <f>'System Capacities'!P9</f>
        <v>394.61766537386319</v>
      </c>
      <c r="J29" s="257">
        <v>4</v>
      </c>
      <c r="K29" s="207">
        <f>hstr4</f>
        <v>3</v>
      </c>
      <c r="L29" s="207">
        <f t="shared" si="18"/>
        <v>11.75</v>
      </c>
      <c r="M29" s="258">
        <f>'Yield Mechanism'!$V$59</f>
        <v>4.387044289863749E-3</v>
      </c>
      <c r="N29" s="21">
        <f t="shared" si="23"/>
        <v>1.0053088923698147E-3</v>
      </c>
      <c r="O29" s="259">
        <f t="shared" si="19"/>
        <v>3.3510296412327155E-4</v>
      </c>
      <c r="P29" s="258">
        <f>$C$28</f>
        <v>8.8673064285714302E-3</v>
      </c>
      <c r="Q29" s="258">
        <f>$D$28</f>
        <v>1.8501735321027263E-3</v>
      </c>
      <c r="R29" s="17">
        <f t="shared" si="24"/>
        <v>3.77908406371898E-2</v>
      </c>
      <c r="S29" s="17">
        <f t="shared" si="20"/>
        <v>0.18111974812569406</v>
      </c>
      <c r="T29" s="207">
        <f>'Yield Mechanism'!$AE$59</f>
        <v>68.87195085390313</v>
      </c>
      <c r="U29" s="207">
        <f t="shared" ref="U29:U32" si="25">T29*K29+U28</f>
        <v>424.26609431230372</v>
      </c>
      <c r="V29" s="937"/>
      <c r="W29" s="195"/>
      <c r="X29" s="298">
        <v>4</v>
      </c>
      <c r="Y29" s="17">
        <f>mstr4</f>
        <v>67.278400000000005</v>
      </c>
      <c r="Z29" s="17">
        <f t="shared" si="21"/>
        <v>0.29515332055116927</v>
      </c>
      <c r="AA29" s="17">
        <f t="shared" si="22"/>
        <v>3.4680515164762391</v>
      </c>
      <c r="AB29" s="206">
        <f>T32/M27</f>
        <v>18128.943182202122</v>
      </c>
    </row>
    <row r="30" spans="2:28" x14ac:dyDescent="0.25">
      <c r="B30" s="261">
        <v>2</v>
      </c>
      <c r="C30" s="262">
        <f>'Frame Capacities'!BV15</f>
        <v>6.4157970868129726E-3</v>
      </c>
      <c r="D30" s="55">
        <f>'Infill Capacities'!CW15</f>
        <v>1.7349058472302754E-3</v>
      </c>
      <c r="E30" s="268">
        <f>'System Capacities'!Q10</f>
        <v>1.7349058472302754E-3</v>
      </c>
      <c r="F30" s="99">
        <f>'System Capacities'!N10</f>
        <v>269.93333333333334</v>
      </c>
      <c r="G30" s="99">
        <f>'System Capacities'!O10</f>
        <v>340.03200000000004</v>
      </c>
      <c r="H30" s="586">
        <f>'System Capacities'!P10</f>
        <v>413.02510000388276</v>
      </c>
      <c r="J30" s="257">
        <v>3</v>
      </c>
      <c r="K30" s="207">
        <f>hstr3</f>
        <v>3</v>
      </c>
      <c r="L30" s="207">
        <f>L31+K30</f>
        <v>8.75</v>
      </c>
      <c r="M30" s="258">
        <f>'Yield Mechanism'!$V$60</f>
        <v>3.3817353974939343E-3</v>
      </c>
      <c r="N30" s="21">
        <f t="shared" si="23"/>
        <v>1.1536246568162969E-3</v>
      </c>
      <c r="O30" s="259">
        <f t="shared" si="19"/>
        <v>3.8454155227209895E-4</v>
      </c>
      <c r="P30" s="258">
        <f>$C$29</f>
        <v>8.3556867009551838E-3</v>
      </c>
      <c r="Q30" s="258">
        <f>$D$29</f>
        <v>1.7909714066512246E-3</v>
      </c>
      <c r="R30" s="17">
        <f t="shared" si="24"/>
        <v>4.6021537910000854E-2</v>
      </c>
      <c r="S30" s="17">
        <f t="shared" si="20"/>
        <v>0.21471116224636907</v>
      </c>
      <c r="T30" s="207">
        <f>'Yield Mechanism'!$AE$60</f>
        <v>84.72881757537094</v>
      </c>
      <c r="U30" s="207">
        <f t="shared" si="25"/>
        <v>678.45254703841647</v>
      </c>
      <c r="V30" s="937"/>
      <c r="W30" s="195"/>
      <c r="X30" s="298">
        <v>3</v>
      </c>
      <c r="Y30" s="17">
        <f>mstr3</f>
        <v>67.278400000000005</v>
      </c>
      <c r="Z30" s="17">
        <f t="shared" si="21"/>
        <v>0.22751774676675593</v>
      </c>
      <c r="AA30" s="17">
        <f t="shared" si="22"/>
        <v>1.9907802842091145</v>
      </c>
      <c r="AB30" s="584" t="s">
        <v>341</v>
      </c>
    </row>
    <row r="31" spans="2:28" x14ac:dyDescent="0.25">
      <c r="B31" s="126">
        <v>1</v>
      </c>
      <c r="C31" s="263">
        <f>'Frame Capacities'!BV16</f>
        <v>4.8471720397440425E-3</v>
      </c>
      <c r="D31" s="74">
        <f>'Infill Capacities'!CW16</f>
        <v>1.7665298310518072E-3</v>
      </c>
      <c r="E31" s="270">
        <f>'System Capacities'!Q11</f>
        <v>1.7665298310518072E-3</v>
      </c>
      <c r="F31" s="157">
        <f>'System Capacities'!N11</f>
        <v>403.27272727272725</v>
      </c>
      <c r="G31" s="157">
        <f>'System Capacities'!O11</f>
        <v>325.24800000000005</v>
      </c>
      <c r="H31" s="148">
        <f>'System Capacities'!P11</f>
        <v>472.21891354209725</v>
      </c>
      <c r="J31" s="257">
        <v>2</v>
      </c>
      <c r="K31" s="207">
        <f>hstr2</f>
        <v>3</v>
      </c>
      <c r="L31" s="207">
        <f>L32+K31</f>
        <v>5.75</v>
      </c>
      <c r="M31" s="258">
        <f>'Yield Mechanism'!$V$61</f>
        <v>2.2281107406776374E-3</v>
      </c>
      <c r="N31" s="21">
        <f>M31-M32</f>
        <v>1.1993596898243145E-3</v>
      </c>
      <c r="O31" s="259">
        <f t="shared" si="19"/>
        <v>3.9978656327477151E-4</v>
      </c>
      <c r="P31" s="258">
        <f>$C$30</f>
        <v>6.4157970868129726E-3</v>
      </c>
      <c r="Q31" s="258">
        <f>$D$30</f>
        <v>1.7349058472302754E-3</v>
      </c>
      <c r="R31" s="17">
        <f t="shared" si="24"/>
        <v>6.2312844041856108E-2</v>
      </c>
      <c r="S31" s="17">
        <f t="shared" si="20"/>
        <v>0.23043703721041614</v>
      </c>
      <c r="T31" s="207">
        <f>'Yield Mechanism'!$AE$61</f>
        <v>95.176280338430601</v>
      </c>
      <c r="U31" s="207">
        <f t="shared" si="25"/>
        <v>963.98138805370832</v>
      </c>
      <c r="V31" s="937"/>
      <c r="W31" s="195"/>
      <c r="X31" s="298">
        <v>2</v>
      </c>
      <c r="Y31" s="17">
        <f>mstr2</f>
        <v>67.278400000000005</v>
      </c>
      <c r="Z31" s="17">
        <f t="shared" si="21"/>
        <v>0.14990372565560636</v>
      </c>
      <c r="AA31" s="17">
        <f t="shared" si="22"/>
        <v>0.86194642251973663</v>
      </c>
      <c r="AB31" s="17">
        <f>((Y32*M30+Y31*M31+Y30*M32+M29*Y29+M28*Y28+M27*Y27)^2)/(Y32*M30*M30+Y31*M31*M31+Y30*M32*M32+Y29*M29*M29+Y28*M28*M28+Y27*M27*M27)</f>
        <v>334.26768546731228</v>
      </c>
    </row>
    <row r="32" spans="2:28" x14ac:dyDescent="0.25">
      <c r="J32" s="257">
        <v>1</v>
      </c>
      <c r="K32" s="207">
        <f>hstr1</f>
        <v>2.75</v>
      </c>
      <c r="L32" s="207">
        <f>K32</f>
        <v>2.75</v>
      </c>
      <c r="M32" s="258">
        <f>'Yield Mechanism'!$V$62</f>
        <v>1.0287510508533229E-3</v>
      </c>
      <c r="N32" s="21">
        <f>M32</f>
        <v>1.0287510508533229E-3</v>
      </c>
      <c r="O32" s="259">
        <f>N32/K32</f>
        <v>3.7409129121939014E-4</v>
      </c>
      <c r="P32" s="258">
        <f>$C$31</f>
        <v>4.8471720397440425E-3</v>
      </c>
      <c r="Q32" s="258">
        <f>$D$31</f>
        <v>1.7665298310518072E-3</v>
      </c>
      <c r="R32" s="17">
        <f t="shared" si="24"/>
        <v>7.7177225844689473E-2</v>
      </c>
      <c r="S32" s="17">
        <f t="shared" si="20"/>
        <v>0.21176618964688126</v>
      </c>
      <c r="T32" s="207">
        <f>'Yield Mechanism'!$AE$62</f>
        <v>99.999999999999986</v>
      </c>
      <c r="U32" s="207">
        <f t="shared" si="25"/>
        <v>1238.9813880537083</v>
      </c>
      <c r="V32" s="938"/>
      <c r="W32" s="195"/>
      <c r="X32" s="298">
        <v>1</v>
      </c>
      <c r="Y32" s="17">
        <f>mstr1</f>
        <v>67.278400000000005</v>
      </c>
      <c r="Z32" s="17">
        <f t="shared" si="21"/>
        <v>6.9212724699730208E-2</v>
      </c>
      <c r="AA32" s="17">
        <f t="shared" si="22"/>
        <v>0.19033499292425807</v>
      </c>
      <c r="AB32" s="583" t="s">
        <v>340</v>
      </c>
    </row>
    <row r="33" spans="2:28" x14ac:dyDescent="0.25">
      <c r="X33" s="299"/>
      <c r="Y33" s="583" t="s">
        <v>79</v>
      </c>
      <c r="Z33" s="260">
        <f>SUM(Z27:Z32)</f>
        <v>1.4348051256297718</v>
      </c>
      <c r="AA33" s="260">
        <f>SUM(AA27:AA32)</f>
        <v>17.776889236345326</v>
      </c>
      <c r="AB33" s="206">
        <f>2*PI()*SQRT(AB31/AB29)</f>
        <v>0.85318030501248598</v>
      </c>
    </row>
    <row r="35" spans="2:28" ht="15.75" customHeight="1" x14ac:dyDescent="0.25">
      <c r="B35" s="972" t="s">
        <v>223</v>
      </c>
      <c r="C35" s="972"/>
      <c r="D35" s="972"/>
      <c r="E35" s="978" t="s">
        <v>221</v>
      </c>
      <c r="F35" s="978"/>
      <c r="G35" s="978"/>
      <c r="H35" s="264"/>
      <c r="J35" s="965" t="s">
        <v>110</v>
      </c>
      <c r="K35" s="965"/>
      <c r="L35" s="965"/>
      <c r="M35" s="965"/>
      <c r="N35" s="965"/>
      <c r="O35" s="965"/>
      <c r="P35" s="965"/>
      <c r="Q35" s="965"/>
      <c r="R35" s="965"/>
      <c r="S35" s="965"/>
      <c r="T35" s="965"/>
      <c r="U35" s="965"/>
      <c r="V35" s="965"/>
      <c r="X35" s="966" t="s">
        <v>107</v>
      </c>
      <c r="Y35" s="966"/>
      <c r="Z35" s="966"/>
      <c r="AA35" s="966"/>
      <c r="AB35" s="966"/>
    </row>
    <row r="36" spans="2:28" ht="15" customHeight="1" x14ac:dyDescent="0.25">
      <c r="B36" s="8" t="s">
        <v>113</v>
      </c>
      <c r="C36" s="199" t="s">
        <v>80</v>
      </c>
      <c r="D36" s="8" t="s">
        <v>114</v>
      </c>
      <c r="E36" s="265" t="s">
        <v>222</v>
      </c>
      <c r="F36" s="265" t="s">
        <v>382</v>
      </c>
      <c r="G36" s="8" t="s">
        <v>224</v>
      </c>
      <c r="H36" s="178"/>
      <c r="J36" s="959" t="s">
        <v>5</v>
      </c>
      <c r="K36" s="960" t="s">
        <v>3</v>
      </c>
      <c r="L36" s="960" t="s">
        <v>72</v>
      </c>
      <c r="M36" s="959" t="s">
        <v>74</v>
      </c>
      <c r="N36" s="959" t="s">
        <v>82</v>
      </c>
      <c r="O36" s="960" t="s">
        <v>102</v>
      </c>
      <c r="P36" s="960" t="s">
        <v>260</v>
      </c>
      <c r="Q36" s="960" t="s">
        <v>261</v>
      </c>
      <c r="R36" s="959" t="s">
        <v>397</v>
      </c>
      <c r="S36" s="959" t="s">
        <v>398</v>
      </c>
      <c r="T36" s="959" t="s">
        <v>76</v>
      </c>
      <c r="U36" s="960" t="s">
        <v>103</v>
      </c>
      <c r="V36" s="959" t="s">
        <v>80</v>
      </c>
      <c r="X36" s="624" t="s">
        <v>5</v>
      </c>
      <c r="Y36" s="961" t="s">
        <v>77</v>
      </c>
      <c r="Z36" s="961" t="s">
        <v>78</v>
      </c>
      <c r="AA36" s="961" t="s">
        <v>105</v>
      </c>
      <c r="AB36" s="626" t="s">
        <v>106</v>
      </c>
    </row>
    <row r="37" spans="2:28" x14ac:dyDescent="0.25">
      <c r="B37" s="266">
        <v>0</v>
      </c>
      <c r="C37" s="185">
        <v>0</v>
      </c>
      <c r="D37" s="57">
        <v>0</v>
      </c>
      <c r="E37" s="45" t="s">
        <v>220</v>
      </c>
      <c r="F37" s="267"/>
      <c r="G37" s="137" t="s">
        <v>220</v>
      </c>
      <c r="H37" s="78"/>
      <c r="J37" s="629"/>
      <c r="K37" s="625"/>
      <c r="L37" s="625"/>
      <c r="M37" s="629"/>
      <c r="N37" s="629"/>
      <c r="O37" s="625"/>
      <c r="P37" s="625"/>
      <c r="Q37" s="625"/>
      <c r="R37" s="629"/>
      <c r="S37" s="629"/>
      <c r="T37" s="629"/>
      <c r="U37" s="625"/>
      <c r="V37" s="629"/>
      <c r="X37" s="624"/>
      <c r="Y37" s="961"/>
      <c r="Z37" s="961"/>
      <c r="AA37" s="961"/>
      <c r="AB37" s="626"/>
    </row>
    <row r="38" spans="2:28" x14ac:dyDescent="0.25">
      <c r="B38" s="266">
        <v>1</v>
      </c>
      <c r="C38" s="78">
        <f>V5*-1</f>
        <v>-100.00044566317044</v>
      </c>
      <c r="D38" s="268">
        <f>M5</f>
        <v>5.5160413375984225E-3</v>
      </c>
      <c r="E38" s="45">
        <f>((C38-C37)/(D38-D37))*-1</f>
        <v>18129.023976225075</v>
      </c>
      <c r="F38" s="267">
        <f>$O$229</f>
        <v>27829.497502921487</v>
      </c>
      <c r="G38" s="137">
        <f>((F38-E38)/F38)*100</f>
        <v>34.856804459649602</v>
      </c>
      <c r="H38" s="78"/>
      <c r="J38" s="257">
        <v>6</v>
      </c>
      <c r="K38" s="207">
        <f>hstr6</f>
        <v>3</v>
      </c>
      <c r="L38" s="207">
        <f t="shared" ref="L38:L40" si="26">L39+K38</f>
        <v>17.75</v>
      </c>
      <c r="M38" s="258">
        <f>'Yield Mechanism'!$V$57</f>
        <v>5.5160413375984225E-3</v>
      </c>
      <c r="N38" s="21">
        <f>M38-M39</f>
        <v>3.8667579079551713E-4</v>
      </c>
      <c r="O38" s="259">
        <f t="shared" ref="O38:O42" si="27">N38/K38</f>
        <v>1.2889193026517239E-4</v>
      </c>
      <c r="P38" s="258">
        <f>$C$26</f>
        <v>8.3125273614190701E-3</v>
      </c>
      <c r="Q38" s="258">
        <f>$D$26</f>
        <v>1.9976000809737945E-3</v>
      </c>
      <c r="R38" s="17">
        <f>O38/P38</f>
        <v>1.5505745083426547E-2</v>
      </c>
      <c r="S38" s="17">
        <f t="shared" ref="S38:S43" si="28">O38/Q38</f>
        <v>6.4523390588941035E-2</v>
      </c>
      <c r="T38" s="207">
        <f>'Yield Mechanism'!$AE$57</f>
        <v>24.249074116115018</v>
      </c>
      <c r="U38" s="207">
        <f>T38*K38</f>
        <v>72.747222348345048</v>
      </c>
      <c r="V38" s="17">
        <f>U43/AB38</f>
        <v>100.00044566317044</v>
      </c>
      <c r="W38" s="195"/>
      <c r="X38" s="298">
        <v>6</v>
      </c>
      <c r="Y38" s="17">
        <f>mstr6</f>
        <v>63.074599999999997</v>
      </c>
      <c r="Z38" s="17">
        <f t="shared" ref="Z38:Z43" si="29">Y38*M38</f>
        <v>0.34792210095248544</v>
      </c>
      <c r="AA38" s="17">
        <f t="shared" ref="AA38:AA43" si="30">Z38*L38</f>
        <v>6.1756172919066161</v>
      </c>
      <c r="AB38" s="17">
        <f>AA44/Z44</f>
        <v>12.389758663945813</v>
      </c>
    </row>
    <row r="39" spans="2:28" x14ac:dyDescent="0.25">
      <c r="B39" s="266">
        <v>2</v>
      </c>
      <c r="C39" s="160">
        <f>V16*-1</f>
        <v>-100.00044566317044</v>
      </c>
      <c r="D39" s="57">
        <f>M16</f>
        <v>5.5160413375984225E-3</v>
      </c>
      <c r="E39" s="45" t="e">
        <f>((C39-C38)/(D39-D38))*-1</f>
        <v>#DIV/0!</v>
      </c>
      <c r="G39" s="269"/>
      <c r="H39" s="78"/>
      <c r="J39" s="257">
        <v>5</v>
      </c>
      <c r="K39" s="207">
        <f>hstr5</f>
        <v>3</v>
      </c>
      <c r="L39" s="207">
        <f t="shared" si="26"/>
        <v>14.75</v>
      </c>
      <c r="M39" s="258">
        <f>'Yield Mechanism'!$V$58</f>
        <v>5.1293655468029054E-3</v>
      </c>
      <c r="N39" s="21">
        <f t="shared" ref="N39:N41" si="31">M39-M40</f>
        <v>7.4232125693915636E-4</v>
      </c>
      <c r="O39" s="259">
        <f t="shared" si="27"/>
        <v>2.4744041897971879E-4</v>
      </c>
      <c r="P39" s="258">
        <f>$C$27</f>
        <v>9.5976000000000013E-3</v>
      </c>
      <c r="Q39" s="258">
        <f>$D$27</f>
        <v>1.9241439833606131E-3</v>
      </c>
      <c r="R39" s="17">
        <f t="shared" ref="R39:R43" si="32">O39/P39</f>
        <v>2.5781489015974698E-2</v>
      </c>
      <c r="S39" s="17">
        <f t="shared" si="28"/>
        <v>0.12859766271105752</v>
      </c>
      <c r="T39" s="207">
        <f>'Yield Mechanism'!$AE$58</f>
        <v>48.301006467416435</v>
      </c>
      <c r="U39" s="207">
        <f>T39*K39+U38</f>
        <v>217.65024175059435</v>
      </c>
      <c r="V39" s="936"/>
      <c r="W39" s="195"/>
      <c r="X39" s="298">
        <v>5</v>
      </c>
      <c r="Y39" s="17">
        <f>mstr5</f>
        <v>67.278400000000005</v>
      </c>
      <c r="Z39" s="17">
        <f t="shared" si="29"/>
        <v>0.34509550700402464</v>
      </c>
      <c r="AA39" s="17">
        <f t="shared" si="30"/>
        <v>5.0901587283093637</v>
      </c>
      <c r="AB39" s="583" t="s">
        <v>339</v>
      </c>
    </row>
    <row r="40" spans="2:28" x14ac:dyDescent="0.25">
      <c r="B40" s="266">
        <v>3</v>
      </c>
      <c r="C40" s="78">
        <f>V27*-1</f>
        <v>-100.00044566317044</v>
      </c>
      <c r="D40" s="268">
        <f>M27</f>
        <v>5.5160413375984225E-3</v>
      </c>
      <c r="E40" s="45" t="e">
        <f>((C40-C39)/(D40-D39))*-1</f>
        <v>#DIV/0!</v>
      </c>
      <c r="F40" s="78"/>
      <c r="G40" s="137"/>
      <c r="H40" s="78"/>
      <c r="J40" s="257">
        <v>4</v>
      </c>
      <c r="K40" s="207">
        <f>hstr4</f>
        <v>3</v>
      </c>
      <c r="L40" s="207">
        <f t="shared" si="26"/>
        <v>11.75</v>
      </c>
      <c r="M40" s="258">
        <f>'Yield Mechanism'!$V$59</f>
        <v>4.387044289863749E-3</v>
      </c>
      <c r="N40" s="21">
        <f t="shared" si="31"/>
        <v>1.0053088923698147E-3</v>
      </c>
      <c r="O40" s="259">
        <f t="shared" si="27"/>
        <v>3.3510296412327155E-4</v>
      </c>
      <c r="P40" s="258">
        <f>$C$28</f>
        <v>8.8673064285714302E-3</v>
      </c>
      <c r="Q40" s="258">
        <f>$D$28</f>
        <v>1.8501735321027263E-3</v>
      </c>
      <c r="R40" s="17">
        <f t="shared" si="32"/>
        <v>3.77908406371898E-2</v>
      </c>
      <c r="S40" s="17">
        <f t="shared" si="28"/>
        <v>0.18111974812569406</v>
      </c>
      <c r="T40" s="207">
        <f>'Yield Mechanism'!$AE$59</f>
        <v>68.87195085390313</v>
      </c>
      <c r="U40" s="207">
        <f t="shared" ref="U40:U43" si="33">T40*K40+U39</f>
        <v>424.26609431230372</v>
      </c>
      <c r="V40" s="937"/>
      <c r="W40" s="195"/>
      <c r="X40" s="298">
        <v>4</v>
      </c>
      <c r="Y40" s="17">
        <f>mstr4</f>
        <v>67.278400000000005</v>
      </c>
      <c r="Z40" s="17">
        <f t="shared" si="29"/>
        <v>0.29515332055116927</v>
      </c>
      <c r="AA40" s="17">
        <f t="shared" si="30"/>
        <v>3.4680515164762391</v>
      </c>
      <c r="AB40" s="206">
        <f>T43/M38</f>
        <v>18128.943182202122</v>
      </c>
    </row>
    <row r="41" spans="2:28" x14ac:dyDescent="0.25">
      <c r="B41" s="266">
        <v>4</v>
      </c>
      <c r="C41" s="78">
        <f>V38*-1</f>
        <v>-100.00044566317044</v>
      </c>
      <c r="D41" s="268">
        <f>M38</f>
        <v>5.5160413375984225E-3</v>
      </c>
      <c r="E41" s="982" t="e">
        <f>((C42-C40)/(D42-D40))*-1</f>
        <v>#DIV/0!</v>
      </c>
      <c r="F41" s="983">
        <f>N236</f>
        <v>9117.7596153846134</v>
      </c>
      <c r="G41" s="984" t="e">
        <f>((F41-E41)/F41)*100</f>
        <v>#DIV/0!</v>
      </c>
      <c r="J41" s="257">
        <v>3</v>
      </c>
      <c r="K41" s="207">
        <f>hstr3</f>
        <v>3</v>
      </c>
      <c r="L41" s="207">
        <f>L42+K41</f>
        <v>8.75</v>
      </c>
      <c r="M41" s="258">
        <f>'Yield Mechanism'!$V$60</f>
        <v>3.3817353974939343E-3</v>
      </c>
      <c r="N41" s="21">
        <f t="shared" si="31"/>
        <v>1.1536246568162969E-3</v>
      </c>
      <c r="O41" s="259">
        <f t="shared" si="27"/>
        <v>3.8454155227209895E-4</v>
      </c>
      <c r="P41" s="258">
        <f>$C$29</f>
        <v>8.3556867009551838E-3</v>
      </c>
      <c r="Q41" s="258">
        <f>$D$29</f>
        <v>1.7909714066512246E-3</v>
      </c>
      <c r="R41" s="17">
        <f t="shared" si="32"/>
        <v>4.6021537910000854E-2</v>
      </c>
      <c r="S41" s="17">
        <f t="shared" si="28"/>
        <v>0.21471116224636907</v>
      </c>
      <c r="T41" s="207">
        <f>'Yield Mechanism'!$AE$60</f>
        <v>84.72881757537094</v>
      </c>
      <c r="U41" s="207">
        <f t="shared" si="33"/>
        <v>678.45254703841647</v>
      </c>
      <c r="V41" s="937"/>
      <c r="W41" s="195"/>
      <c r="X41" s="298">
        <v>3</v>
      </c>
      <c r="Y41" s="17">
        <f>mstr3</f>
        <v>67.278400000000005</v>
      </c>
      <c r="Z41" s="17">
        <f t="shared" si="29"/>
        <v>0.22751774676675593</v>
      </c>
      <c r="AA41" s="17">
        <f t="shared" si="30"/>
        <v>1.9907802842091145</v>
      </c>
      <c r="AB41" s="584" t="s">
        <v>341</v>
      </c>
    </row>
    <row r="42" spans="2:28" x14ac:dyDescent="0.25">
      <c r="B42" s="266">
        <v>5</v>
      </c>
      <c r="C42" s="78">
        <f>V49*-1</f>
        <v>-100.00044566317044</v>
      </c>
      <c r="D42" s="268">
        <f>M49</f>
        <v>5.5160413375984225E-3</v>
      </c>
      <c r="E42" s="982"/>
      <c r="F42" s="983"/>
      <c r="G42" s="984"/>
      <c r="H42" s="78"/>
      <c r="J42" s="257">
        <v>2</v>
      </c>
      <c r="K42" s="207">
        <f>hstr2</f>
        <v>3</v>
      </c>
      <c r="L42" s="207">
        <f>L43+K42</f>
        <v>5.75</v>
      </c>
      <c r="M42" s="258">
        <f>'Yield Mechanism'!$V$61</f>
        <v>2.2281107406776374E-3</v>
      </c>
      <c r="N42" s="21">
        <f>M42-M43</f>
        <v>1.1993596898243145E-3</v>
      </c>
      <c r="O42" s="259">
        <f t="shared" si="27"/>
        <v>3.9978656327477151E-4</v>
      </c>
      <c r="P42" s="258">
        <f>$C$30</f>
        <v>6.4157970868129726E-3</v>
      </c>
      <c r="Q42" s="258">
        <f>$D$30</f>
        <v>1.7349058472302754E-3</v>
      </c>
      <c r="R42" s="17">
        <f t="shared" si="32"/>
        <v>6.2312844041856108E-2</v>
      </c>
      <c r="S42" s="17">
        <f t="shared" si="28"/>
        <v>0.23043703721041614</v>
      </c>
      <c r="T42" s="207">
        <f>'Yield Mechanism'!$AE$61</f>
        <v>95.176280338430601</v>
      </c>
      <c r="U42" s="207">
        <f t="shared" si="33"/>
        <v>963.98138805370832</v>
      </c>
      <c r="V42" s="937"/>
      <c r="W42" s="195"/>
      <c r="X42" s="298">
        <v>2</v>
      </c>
      <c r="Y42" s="17">
        <f>mstr2</f>
        <v>67.278400000000005</v>
      </c>
      <c r="Z42" s="17">
        <f t="shared" si="29"/>
        <v>0.14990372565560636</v>
      </c>
      <c r="AA42" s="17">
        <f t="shared" si="30"/>
        <v>0.86194642251973663</v>
      </c>
      <c r="AB42" s="17">
        <f>((Y43*M41+Y42*M42+Y41*M43+M40*Y40+M39*Y39+M38*Y38)^2)/(Y43*M41*M41+Y42*M42*M42+Y41*M43*M43+Y40*M40*M40+Y39*M39*M39+Y38*M38*M38)</f>
        <v>334.26768546731228</v>
      </c>
    </row>
    <row r="43" spans="2:28" x14ac:dyDescent="0.25">
      <c r="B43" s="266">
        <v>6</v>
      </c>
      <c r="C43" s="78">
        <f>V60*-1</f>
        <v>-100.00044566317044</v>
      </c>
      <c r="D43" s="268">
        <f>M60</f>
        <v>5.5160413375984225E-3</v>
      </c>
      <c r="E43" s="45" t="e">
        <f>((C43-C42)/(D43-D42))*-1</f>
        <v>#DIV/0!</v>
      </c>
      <c r="F43" s="78"/>
      <c r="G43" s="137"/>
      <c r="H43" s="78"/>
      <c r="J43" s="257">
        <v>1</v>
      </c>
      <c r="K43" s="207">
        <f>hstr1</f>
        <v>2.75</v>
      </c>
      <c r="L43" s="207">
        <f>K43</f>
        <v>2.75</v>
      </c>
      <c r="M43" s="258">
        <f>'Yield Mechanism'!$V$62</f>
        <v>1.0287510508533229E-3</v>
      </c>
      <c r="N43" s="21">
        <f>M43</f>
        <v>1.0287510508533229E-3</v>
      </c>
      <c r="O43" s="259">
        <f>N43/K43</f>
        <v>3.7409129121939014E-4</v>
      </c>
      <c r="P43" s="258">
        <f>$C$31</f>
        <v>4.8471720397440425E-3</v>
      </c>
      <c r="Q43" s="258">
        <f>$D$31</f>
        <v>1.7665298310518072E-3</v>
      </c>
      <c r="R43" s="17">
        <f t="shared" si="32"/>
        <v>7.7177225844689473E-2</v>
      </c>
      <c r="S43" s="17">
        <f t="shared" si="28"/>
        <v>0.21176618964688126</v>
      </c>
      <c r="T43" s="207">
        <f>'Yield Mechanism'!$AE$62</f>
        <v>99.999999999999986</v>
      </c>
      <c r="U43" s="207">
        <f t="shared" si="33"/>
        <v>1238.9813880537083</v>
      </c>
      <c r="V43" s="938"/>
      <c r="W43" s="195"/>
      <c r="X43" s="298">
        <v>1</v>
      </c>
      <c r="Y43" s="17">
        <f>mstr1</f>
        <v>67.278400000000005</v>
      </c>
      <c r="Z43" s="17">
        <f t="shared" si="29"/>
        <v>6.9212724699730208E-2</v>
      </c>
      <c r="AA43" s="17">
        <f t="shared" si="30"/>
        <v>0.19033499292425807</v>
      </c>
      <c r="AB43" s="583" t="s">
        <v>340</v>
      </c>
    </row>
    <row r="44" spans="2:28" x14ac:dyDescent="0.25">
      <c r="B44" s="266">
        <v>7</v>
      </c>
      <c r="C44" s="78">
        <f>V71*-1</f>
        <v>-100.00044566317044</v>
      </c>
      <c r="D44" s="268">
        <f>M71</f>
        <v>5.5160413375984225E-3</v>
      </c>
      <c r="E44" s="45" t="e">
        <f t="shared" ref="E44:E47" si="34">((C44-C43)/(D44-D43))*-1</f>
        <v>#DIV/0!</v>
      </c>
      <c r="G44" s="269"/>
      <c r="X44" s="299"/>
      <c r="Y44" s="583" t="s">
        <v>79</v>
      </c>
      <c r="Z44" s="260">
        <f>SUM(Z38:Z43)</f>
        <v>1.4348051256297718</v>
      </c>
      <c r="AA44" s="260">
        <f>SUM(AA38:AA43)</f>
        <v>17.776889236345326</v>
      </c>
      <c r="AB44" s="206">
        <f>2*PI()*SQRT(AB42/AB40)</f>
        <v>0.85318030501248598</v>
      </c>
    </row>
    <row r="45" spans="2:28" x14ac:dyDescent="0.25">
      <c r="B45" s="266">
        <v>8</v>
      </c>
      <c r="C45" s="78">
        <f>V82*-1</f>
        <v>-100.00044566317044</v>
      </c>
      <c r="D45" s="268">
        <f>M82</f>
        <v>5.5160413375984225E-3</v>
      </c>
      <c r="E45" s="45" t="e">
        <f t="shared" si="34"/>
        <v>#DIV/0!</v>
      </c>
      <c r="G45" s="269"/>
    </row>
    <row r="46" spans="2:28" ht="15.75" x14ac:dyDescent="0.25">
      <c r="B46" s="266">
        <v>9</v>
      </c>
      <c r="C46" s="78">
        <f>V93*-1</f>
        <v>-100.00044566317044</v>
      </c>
      <c r="D46" s="268">
        <f>M93</f>
        <v>5.5160413375984225E-3</v>
      </c>
      <c r="E46" s="45" t="e">
        <f t="shared" si="34"/>
        <v>#DIV/0!</v>
      </c>
      <c r="G46" s="269"/>
      <c r="J46" s="968" t="s">
        <v>111</v>
      </c>
      <c r="K46" s="969"/>
      <c r="L46" s="969"/>
      <c r="M46" s="969"/>
      <c r="N46" s="969"/>
      <c r="O46" s="969"/>
      <c r="P46" s="969"/>
      <c r="Q46" s="969"/>
      <c r="R46" s="969"/>
      <c r="S46" s="969"/>
      <c r="T46" s="969"/>
      <c r="U46" s="969"/>
      <c r="V46" s="970"/>
      <c r="X46" s="965" t="s">
        <v>107</v>
      </c>
      <c r="Y46" s="965"/>
      <c r="Z46" s="965"/>
      <c r="AA46" s="965"/>
      <c r="AB46" s="965"/>
    </row>
    <row r="47" spans="2:28" ht="15" customHeight="1" x14ac:dyDescent="0.25">
      <c r="B47" s="266">
        <v>10</v>
      </c>
      <c r="C47" s="78">
        <f>V104*-1</f>
        <v>-100.00044566317044</v>
      </c>
      <c r="D47" s="268">
        <f>M104</f>
        <v>5.5160413375984225E-3</v>
      </c>
      <c r="E47" s="45" t="e">
        <f t="shared" si="34"/>
        <v>#DIV/0!</v>
      </c>
      <c r="G47" s="269"/>
      <c r="J47" s="959" t="s">
        <v>5</v>
      </c>
      <c r="K47" s="960" t="s">
        <v>3</v>
      </c>
      <c r="L47" s="960" t="s">
        <v>72</v>
      </c>
      <c r="M47" s="959" t="s">
        <v>74</v>
      </c>
      <c r="N47" s="959" t="s">
        <v>82</v>
      </c>
      <c r="O47" s="960" t="s">
        <v>102</v>
      </c>
      <c r="P47" s="960" t="s">
        <v>260</v>
      </c>
      <c r="Q47" s="960" t="s">
        <v>261</v>
      </c>
      <c r="R47" s="959" t="s">
        <v>397</v>
      </c>
      <c r="S47" s="959" t="s">
        <v>398</v>
      </c>
      <c r="T47" s="959" t="s">
        <v>76</v>
      </c>
      <c r="U47" s="960" t="s">
        <v>103</v>
      </c>
      <c r="V47" s="959" t="s">
        <v>80</v>
      </c>
      <c r="X47" s="624" t="s">
        <v>5</v>
      </c>
      <c r="Y47" s="961" t="s">
        <v>77</v>
      </c>
      <c r="Z47" s="961" t="s">
        <v>78</v>
      </c>
      <c r="AA47" s="961" t="s">
        <v>105</v>
      </c>
      <c r="AB47" s="626" t="s">
        <v>106</v>
      </c>
    </row>
    <row r="48" spans="2:28" x14ac:dyDescent="0.25">
      <c r="B48" s="266">
        <v>11</v>
      </c>
      <c r="C48" s="78">
        <f>V115*-1</f>
        <v>-100.00044566317044</v>
      </c>
      <c r="D48" s="268">
        <f>M115</f>
        <v>5.5160413375984225E-3</v>
      </c>
      <c r="E48" s="45" t="e">
        <f t="shared" ref="E48:E57" si="35">((C48-C47)/(D48-D47))*-1</f>
        <v>#DIV/0!</v>
      </c>
      <c r="G48" s="269"/>
      <c r="J48" s="629"/>
      <c r="K48" s="625"/>
      <c r="L48" s="625"/>
      <c r="M48" s="629"/>
      <c r="N48" s="629"/>
      <c r="O48" s="625"/>
      <c r="P48" s="625"/>
      <c r="Q48" s="625"/>
      <c r="R48" s="629"/>
      <c r="S48" s="629"/>
      <c r="T48" s="629"/>
      <c r="U48" s="625"/>
      <c r="V48" s="629"/>
      <c r="X48" s="624"/>
      <c r="Y48" s="961"/>
      <c r="Z48" s="961"/>
      <c r="AA48" s="961"/>
      <c r="AB48" s="626"/>
    </row>
    <row r="49" spans="2:28" x14ac:dyDescent="0.25">
      <c r="B49" s="266">
        <v>12</v>
      </c>
      <c r="C49" s="78">
        <f>V126*-1</f>
        <v>-100.00044566317044</v>
      </c>
      <c r="D49" s="268">
        <f>M126</f>
        <v>5.5160413375984225E-3</v>
      </c>
      <c r="E49" s="45" t="e">
        <f t="shared" si="35"/>
        <v>#DIV/0!</v>
      </c>
      <c r="G49" s="269"/>
      <c r="J49" s="257">
        <v>6</v>
      </c>
      <c r="K49" s="207">
        <f>hstr6</f>
        <v>3</v>
      </c>
      <c r="L49" s="207">
        <f t="shared" ref="L49:L51" si="36">L50+K49</f>
        <v>17.75</v>
      </c>
      <c r="M49" s="258">
        <f>'Yield Mechanism'!$V$57</f>
        <v>5.5160413375984225E-3</v>
      </c>
      <c r="N49" s="21">
        <f>M49-M50</f>
        <v>3.8667579079551713E-4</v>
      </c>
      <c r="O49" s="259">
        <f t="shared" ref="O49:O53" si="37">N49/K49</f>
        <v>1.2889193026517239E-4</v>
      </c>
      <c r="P49" s="258">
        <f>$C$26</f>
        <v>8.3125273614190701E-3</v>
      </c>
      <c r="Q49" s="258">
        <f>$D$26</f>
        <v>1.9976000809737945E-3</v>
      </c>
      <c r="R49" s="17">
        <f>O49/P49</f>
        <v>1.5505745083426547E-2</v>
      </c>
      <c r="S49" s="17">
        <f t="shared" ref="S49:S54" si="38">O49/Q49</f>
        <v>6.4523390588941035E-2</v>
      </c>
      <c r="T49" s="207">
        <f>'Yield Mechanism'!$AE$57</f>
        <v>24.249074116115018</v>
      </c>
      <c r="U49" s="207">
        <f>T49*K49</f>
        <v>72.747222348345048</v>
      </c>
      <c r="V49" s="17">
        <f>U54/AB49</f>
        <v>100.00044566317044</v>
      </c>
      <c r="W49" s="195"/>
      <c r="X49" s="298">
        <v>6</v>
      </c>
      <c r="Y49" s="17">
        <f>mstr6</f>
        <v>63.074599999999997</v>
      </c>
      <c r="Z49" s="17">
        <f t="shared" ref="Z49:Z54" si="39">Y49*M49</f>
        <v>0.34792210095248544</v>
      </c>
      <c r="AA49" s="17">
        <f t="shared" ref="AA49:AA54" si="40">Z49*L49</f>
        <v>6.1756172919066161</v>
      </c>
      <c r="AB49" s="17">
        <f>AA55/Z55</f>
        <v>12.389758663945813</v>
      </c>
    </row>
    <row r="50" spans="2:28" x14ac:dyDescent="0.25">
      <c r="B50" s="266">
        <v>13</v>
      </c>
      <c r="C50" s="78">
        <f>V137*-1</f>
        <v>-100.00044566317044</v>
      </c>
      <c r="D50" s="268">
        <f>M137</f>
        <v>5.5160413375984225E-3</v>
      </c>
      <c r="E50" s="45" t="e">
        <f t="shared" si="35"/>
        <v>#DIV/0!</v>
      </c>
      <c r="G50" s="269"/>
      <c r="J50" s="257">
        <v>5</v>
      </c>
      <c r="K50" s="207">
        <f>hstr5</f>
        <v>3</v>
      </c>
      <c r="L50" s="207">
        <f t="shared" si="36"/>
        <v>14.75</v>
      </c>
      <c r="M50" s="258">
        <f>'Yield Mechanism'!$V$58</f>
        <v>5.1293655468029054E-3</v>
      </c>
      <c r="N50" s="21">
        <f t="shared" ref="N50:N52" si="41">M50-M51</f>
        <v>7.4232125693915636E-4</v>
      </c>
      <c r="O50" s="259">
        <f t="shared" si="37"/>
        <v>2.4744041897971879E-4</v>
      </c>
      <c r="P50" s="258">
        <f>$C$27</f>
        <v>9.5976000000000013E-3</v>
      </c>
      <c r="Q50" s="258">
        <f>$D$27</f>
        <v>1.9241439833606131E-3</v>
      </c>
      <c r="R50" s="17">
        <f t="shared" ref="R50:R54" si="42">O50/P50</f>
        <v>2.5781489015974698E-2</v>
      </c>
      <c r="S50" s="17">
        <f t="shared" si="38"/>
        <v>0.12859766271105752</v>
      </c>
      <c r="T50" s="207">
        <f>'Yield Mechanism'!$AE$58</f>
        <v>48.301006467416435</v>
      </c>
      <c r="U50" s="207">
        <f>T50*K50+U49</f>
        <v>217.65024175059435</v>
      </c>
      <c r="V50" s="936"/>
      <c r="W50" s="195"/>
      <c r="X50" s="298">
        <v>5</v>
      </c>
      <c r="Y50" s="17">
        <f>mstr5</f>
        <v>67.278400000000005</v>
      </c>
      <c r="Z50" s="17">
        <f t="shared" si="39"/>
        <v>0.34509550700402464</v>
      </c>
      <c r="AA50" s="17">
        <f t="shared" si="40"/>
        <v>5.0901587283093637</v>
      </c>
      <c r="AB50" s="583" t="s">
        <v>339</v>
      </c>
    </row>
    <row r="51" spans="2:28" x14ac:dyDescent="0.25">
      <c r="B51" s="266">
        <v>14</v>
      </c>
      <c r="C51" s="78">
        <f>V148*-1</f>
        <v>-100.00044566317044</v>
      </c>
      <c r="D51" s="268">
        <f>M148</f>
        <v>5.5160413375984225E-3</v>
      </c>
      <c r="E51" s="45" t="e">
        <f t="shared" si="35"/>
        <v>#DIV/0!</v>
      </c>
      <c r="G51" s="269"/>
      <c r="J51" s="257">
        <v>4</v>
      </c>
      <c r="K51" s="207">
        <f>hstr4</f>
        <v>3</v>
      </c>
      <c r="L51" s="207">
        <f t="shared" si="36"/>
        <v>11.75</v>
      </c>
      <c r="M51" s="258">
        <f>'Yield Mechanism'!$V$59</f>
        <v>4.387044289863749E-3</v>
      </c>
      <c r="N51" s="21">
        <f t="shared" si="41"/>
        <v>1.0053088923698147E-3</v>
      </c>
      <c r="O51" s="259">
        <f t="shared" si="37"/>
        <v>3.3510296412327155E-4</v>
      </c>
      <c r="P51" s="258">
        <f>$C$28</f>
        <v>8.8673064285714302E-3</v>
      </c>
      <c r="Q51" s="258">
        <f>$D$28</f>
        <v>1.8501735321027263E-3</v>
      </c>
      <c r="R51" s="17">
        <f t="shared" si="42"/>
        <v>3.77908406371898E-2</v>
      </c>
      <c r="S51" s="17">
        <f t="shared" si="38"/>
        <v>0.18111974812569406</v>
      </c>
      <c r="T51" s="207">
        <f>'Yield Mechanism'!$AE$59</f>
        <v>68.87195085390313</v>
      </c>
      <c r="U51" s="207">
        <f t="shared" ref="U51:U54" si="43">T51*K51+U50</f>
        <v>424.26609431230372</v>
      </c>
      <c r="V51" s="937"/>
      <c r="W51" s="195"/>
      <c r="X51" s="298">
        <v>4</v>
      </c>
      <c r="Y51" s="17">
        <f>mstr4</f>
        <v>67.278400000000005</v>
      </c>
      <c r="Z51" s="17">
        <f t="shared" si="39"/>
        <v>0.29515332055116927</v>
      </c>
      <c r="AA51" s="17">
        <f t="shared" si="40"/>
        <v>3.4680515164762391</v>
      </c>
      <c r="AB51" s="206">
        <f>T54/M49</f>
        <v>18128.943182202122</v>
      </c>
    </row>
    <row r="52" spans="2:28" x14ac:dyDescent="0.25">
      <c r="B52" s="266">
        <v>15</v>
      </c>
      <c r="C52" s="78">
        <f>V159*-1</f>
        <v>-100.00044566317044</v>
      </c>
      <c r="D52" s="268">
        <f>M159</f>
        <v>5.5160413375984225E-3</v>
      </c>
      <c r="E52" s="45" t="e">
        <f t="shared" si="35"/>
        <v>#DIV/0!</v>
      </c>
      <c r="G52" s="269"/>
      <c r="J52" s="257">
        <v>3</v>
      </c>
      <c r="K52" s="207">
        <f>hstr3</f>
        <v>3</v>
      </c>
      <c r="L52" s="207">
        <f>L53+K52</f>
        <v>8.75</v>
      </c>
      <c r="M52" s="258">
        <f>'Yield Mechanism'!$V$60</f>
        <v>3.3817353974939343E-3</v>
      </c>
      <c r="N52" s="21">
        <f t="shared" si="41"/>
        <v>1.1536246568162969E-3</v>
      </c>
      <c r="O52" s="259">
        <f t="shared" si="37"/>
        <v>3.8454155227209895E-4</v>
      </c>
      <c r="P52" s="258">
        <f>$C$29</f>
        <v>8.3556867009551838E-3</v>
      </c>
      <c r="Q52" s="258">
        <f>$D$29</f>
        <v>1.7909714066512246E-3</v>
      </c>
      <c r="R52" s="17">
        <f t="shared" si="42"/>
        <v>4.6021537910000854E-2</v>
      </c>
      <c r="S52" s="17">
        <f t="shared" si="38"/>
        <v>0.21471116224636907</v>
      </c>
      <c r="T52" s="207">
        <f>'Yield Mechanism'!$AE$60</f>
        <v>84.72881757537094</v>
      </c>
      <c r="U52" s="207">
        <f t="shared" si="43"/>
        <v>678.45254703841647</v>
      </c>
      <c r="V52" s="937"/>
      <c r="W52" s="195"/>
      <c r="X52" s="298">
        <v>3</v>
      </c>
      <c r="Y52" s="17">
        <f>mstr3</f>
        <v>67.278400000000005</v>
      </c>
      <c r="Z52" s="17">
        <f t="shared" si="39"/>
        <v>0.22751774676675593</v>
      </c>
      <c r="AA52" s="17">
        <f t="shared" si="40"/>
        <v>1.9907802842091145</v>
      </c>
      <c r="AB52" s="584" t="s">
        <v>341</v>
      </c>
    </row>
    <row r="53" spans="2:28" x14ac:dyDescent="0.25">
      <c r="B53" s="266">
        <v>16</v>
      </c>
      <c r="C53" s="78">
        <f>V170*-1</f>
        <v>-100.00044566317044</v>
      </c>
      <c r="D53" s="268">
        <f>M170</f>
        <v>5.5160413375984225E-3</v>
      </c>
      <c r="E53" s="45" t="e">
        <f t="shared" si="35"/>
        <v>#DIV/0!</v>
      </c>
      <c r="G53" s="269"/>
      <c r="J53" s="257">
        <v>2</v>
      </c>
      <c r="K53" s="207">
        <f>hstr2</f>
        <v>3</v>
      </c>
      <c r="L53" s="207">
        <f>L54+K53</f>
        <v>5.75</v>
      </c>
      <c r="M53" s="258">
        <f>'Yield Mechanism'!$V$61</f>
        <v>2.2281107406776374E-3</v>
      </c>
      <c r="N53" s="21">
        <f>M53-M54</f>
        <v>1.1993596898243145E-3</v>
      </c>
      <c r="O53" s="259">
        <f t="shared" si="37"/>
        <v>3.9978656327477151E-4</v>
      </c>
      <c r="P53" s="258">
        <f>$C$30</f>
        <v>6.4157970868129726E-3</v>
      </c>
      <c r="Q53" s="258">
        <f>$D$30</f>
        <v>1.7349058472302754E-3</v>
      </c>
      <c r="R53" s="17">
        <f t="shared" si="42"/>
        <v>6.2312844041856108E-2</v>
      </c>
      <c r="S53" s="17">
        <f t="shared" si="38"/>
        <v>0.23043703721041614</v>
      </c>
      <c r="T53" s="207">
        <f>'Yield Mechanism'!$AE$61</f>
        <v>95.176280338430601</v>
      </c>
      <c r="U53" s="207">
        <f t="shared" si="43"/>
        <v>963.98138805370832</v>
      </c>
      <c r="V53" s="937"/>
      <c r="W53" s="195"/>
      <c r="X53" s="298">
        <v>2</v>
      </c>
      <c r="Y53" s="17">
        <f>mstr2</f>
        <v>67.278400000000005</v>
      </c>
      <c r="Z53" s="17">
        <f t="shared" si="39"/>
        <v>0.14990372565560636</v>
      </c>
      <c r="AA53" s="17">
        <f t="shared" si="40"/>
        <v>0.86194642251973663</v>
      </c>
      <c r="AB53" s="17">
        <f>((Y54*M52+Y53*M53+Y52*M54+M51*Y51+M50*Y50+M49*Y49)^2)/(Y54*M52*M52+Y53*M53*M53+Y52*M54*M54+Y51*M51*M51+Y50*M50*M50+Y49*M49*M49)</f>
        <v>334.26768546731228</v>
      </c>
    </row>
    <row r="54" spans="2:28" x14ac:dyDescent="0.25">
      <c r="B54" s="266">
        <v>17</v>
      </c>
      <c r="C54" s="78">
        <f>V181*-1</f>
        <v>-100.00044566317044</v>
      </c>
      <c r="D54" s="268">
        <f>M181</f>
        <v>5.5160413375984225E-3</v>
      </c>
      <c r="E54" s="45" t="e">
        <f t="shared" si="35"/>
        <v>#DIV/0!</v>
      </c>
      <c r="G54" s="269"/>
      <c r="J54" s="257">
        <v>1</v>
      </c>
      <c r="K54" s="207">
        <f>hstr1</f>
        <v>2.75</v>
      </c>
      <c r="L54" s="207">
        <f>K54</f>
        <v>2.75</v>
      </c>
      <c r="M54" s="258">
        <f>'Yield Mechanism'!$V$62</f>
        <v>1.0287510508533229E-3</v>
      </c>
      <c r="N54" s="21">
        <f>M54</f>
        <v>1.0287510508533229E-3</v>
      </c>
      <c r="O54" s="259">
        <f>N54/K54</f>
        <v>3.7409129121939014E-4</v>
      </c>
      <c r="P54" s="258">
        <f>$C$31</f>
        <v>4.8471720397440425E-3</v>
      </c>
      <c r="Q54" s="258">
        <f>$D$31</f>
        <v>1.7665298310518072E-3</v>
      </c>
      <c r="R54" s="17">
        <f t="shared" si="42"/>
        <v>7.7177225844689473E-2</v>
      </c>
      <c r="S54" s="17">
        <f t="shared" si="38"/>
        <v>0.21176618964688126</v>
      </c>
      <c r="T54" s="207">
        <f>'Yield Mechanism'!$AE$62</f>
        <v>99.999999999999986</v>
      </c>
      <c r="U54" s="207">
        <f t="shared" si="43"/>
        <v>1238.9813880537083</v>
      </c>
      <c r="V54" s="938"/>
      <c r="W54" s="195"/>
      <c r="X54" s="298">
        <v>1</v>
      </c>
      <c r="Y54" s="17">
        <f>mstr1</f>
        <v>67.278400000000005</v>
      </c>
      <c r="Z54" s="17">
        <f t="shared" si="39"/>
        <v>6.9212724699730208E-2</v>
      </c>
      <c r="AA54" s="17">
        <f t="shared" si="40"/>
        <v>0.19033499292425807</v>
      </c>
      <c r="AB54" s="583" t="s">
        <v>340</v>
      </c>
    </row>
    <row r="55" spans="2:28" x14ac:dyDescent="0.25">
      <c r="B55" s="266">
        <v>18</v>
      </c>
      <c r="C55" s="78">
        <f>V192*-1</f>
        <v>-100.00044566317044</v>
      </c>
      <c r="D55" s="268">
        <f>M192</f>
        <v>5.5160413375984225E-3</v>
      </c>
      <c r="E55" s="45" t="e">
        <f t="shared" si="35"/>
        <v>#DIV/0!</v>
      </c>
      <c r="G55" s="269"/>
      <c r="X55" s="299"/>
      <c r="Y55" s="583" t="s">
        <v>79</v>
      </c>
      <c r="Z55" s="260">
        <f>SUM(Z49:Z54)</f>
        <v>1.4348051256297718</v>
      </c>
      <c r="AA55" s="260">
        <f>SUM(AA49:AA54)</f>
        <v>17.776889236345326</v>
      </c>
      <c r="AB55" s="206">
        <f>2*PI()*SQRT(AB53/AB51)</f>
        <v>0.85318030501248598</v>
      </c>
    </row>
    <row r="56" spans="2:28" x14ac:dyDescent="0.25">
      <c r="B56" s="266">
        <v>19</v>
      </c>
      <c r="C56" s="78">
        <f>V203*-1</f>
        <v>-100.00044566317044</v>
      </c>
      <c r="D56" s="268">
        <f>M203</f>
        <v>5.5160413375984225E-3</v>
      </c>
      <c r="E56" s="45" t="e">
        <f t="shared" si="35"/>
        <v>#DIV/0!</v>
      </c>
      <c r="G56" s="269"/>
    </row>
    <row r="57" spans="2:28" ht="15.75" x14ac:dyDescent="0.25">
      <c r="B57" s="129">
        <v>20</v>
      </c>
      <c r="C57" s="73">
        <f>V214*-1</f>
        <v>-100.00044566317044</v>
      </c>
      <c r="D57" s="270">
        <f>M214</f>
        <v>5.5160413375984225E-3</v>
      </c>
      <c r="E57" s="147" t="e">
        <f t="shared" si="35"/>
        <v>#DIV/0!</v>
      </c>
      <c r="F57" s="271"/>
      <c r="G57" s="272"/>
      <c r="J57" s="962" t="s">
        <v>112</v>
      </c>
      <c r="K57" s="963"/>
      <c r="L57" s="963"/>
      <c r="M57" s="963"/>
      <c r="N57" s="963"/>
      <c r="O57" s="963"/>
      <c r="P57" s="963"/>
      <c r="Q57" s="963"/>
      <c r="R57" s="963"/>
      <c r="S57" s="963"/>
      <c r="T57" s="963"/>
      <c r="U57" s="963"/>
      <c r="V57" s="964"/>
      <c r="W57" s="273"/>
      <c r="X57" s="958" t="s">
        <v>107</v>
      </c>
      <c r="Y57" s="958"/>
      <c r="Z57" s="958"/>
      <c r="AA57" s="958"/>
      <c r="AB57" s="958"/>
    </row>
    <row r="58" spans="2:28" ht="15" customHeight="1" x14ac:dyDescent="0.25">
      <c r="J58" s="959" t="s">
        <v>5</v>
      </c>
      <c r="K58" s="960" t="s">
        <v>3</v>
      </c>
      <c r="L58" s="960" t="s">
        <v>72</v>
      </c>
      <c r="M58" s="959" t="s">
        <v>74</v>
      </c>
      <c r="N58" s="959" t="s">
        <v>82</v>
      </c>
      <c r="O58" s="960" t="s">
        <v>102</v>
      </c>
      <c r="P58" s="960" t="s">
        <v>260</v>
      </c>
      <c r="Q58" s="960" t="s">
        <v>261</v>
      </c>
      <c r="R58" s="959" t="s">
        <v>397</v>
      </c>
      <c r="S58" s="959" t="s">
        <v>398</v>
      </c>
      <c r="T58" s="959" t="s">
        <v>76</v>
      </c>
      <c r="U58" s="960" t="s">
        <v>103</v>
      </c>
      <c r="V58" s="959" t="s">
        <v>80</v>
      </c>
      <c r="X58" s="624" t="s">
        <v>5</v>
      </c>
      <c r="Y58" s="961" t="s">
        <v>77</v>
      </c>
      <c r="Z58" s="961" t="s">
        <v>78</v>
      </c>
      <c r="AA58" s="961" t="s">
        <v>105</v>
      </c>
      <c r="AB58" s="626" t="s">
        <v>106</v>
      </c>
    </row>
    <row r="59" spans="2:28" x14ac:dyDescent="0.25">
      <c r="J59" s="629"/>
      <c r="K59" s="625"/>
      <c r="L59" s="625"/>
      <c r="M59" s="629"/>
      <c r="N59" s="629"/>
      <c r="O59" s="625"/>
      <c r="P59" s="625"/>
      <c r="Q59" s="625"/>
      <c r="R59" s="629"/>
      <c r="S59" s="629"/>
      <c r="T59" s="629"/>
      <c r="U59" s="625"/>
      <c r="V59" s="629"/>
      <c r="X59" s="624"/>
      <c r="Y59" s="961"/>
      <c r="Z59" s="961"/>
      <c r="AA59" s="961"/>
      <c r="AB59" s="626"/>
    </row>
    <row r="60" spans="2:28" x14ac:dyDescent="0.25">
      <c r="J60" s="257">
        <v>6</v>
      </c>
      <c r="K60" s="207">
        <f>hstr6</f>
        <v>3</v>
      </c>
      <c r="L60" s="207">
        <f t="shared" ref="L60:L62" si="44">L61+K60</f>
        <v>17.75</v>
      </c>
      <c r="M60" s="258">
        <f>'Yield Mechanism'!$V$57</f>
        <v>5.5160413375984225E-3</v>
      </c>
      <c r="N60" s="21">
        <f>M60-M61</f>
        <v>3.8667579079551713E-4</v>
      </c>
      <c r="O60" s="259">
        <f t="shared" ref="O60:O64" si="45">N60/K60</f>
        <v>1.2889193026517239E-4</v>
      </c>
      <c r="P60" s="258">
        <f>$C$26</f>
        <v>8.3125273614190701E-3</v>
      </c>
      <c r="Q60" s="258">
        <f>$D$26</f>
        <v>1.9976000809737945E-3</v>
      </c>
      <c r="R60" s="17">
        <f>O60/P60</f>
        <v>1.5505745083426547E-2</v>
      </c>
      <c r="S60" s="17">
        <f t="shared" ref="S60:S65" si="46">O60/Q60</f>
        <v>6.4523390588941035E-2</v>
      </c>
      <c r="T60" s="207">
        <f>'Yield Mechanism'!$AE$57</f>
        <v>24.249074116115018</v>
      </c>
      <c r="U60" s="207">
        <f>T60*K60</f>
        <v>72.747222348345048</v>
      </c>
      <c r="V60" s="17">
        <f>U65/AB60</f>
        <v>100.00044566317044</v>
      </c>
      <c r="W60" s="195"/>
      <c r="X60" s="298">
        <v>6</v>
      </c>
      <c r="Y60" s="17">
        <f>mstr6</f>
        <v>63.074599999999997</v>
      </c>
      <c r="Z60" s="17">
        <f t="shared" ref="Z60:Z65" si="47">Y60*M60</f>
        <v>0.34792210095248544</v>
      </c>
      <c r="AA60" s="17">
        <f t="shared" ref="AA60:AA65" si="48">Z60*L60</f>
        <v>6.1756172919066161</v>
      </c>
      <c r="AB60" s="17">
        <f>AA66/Z66</f>
        <v>12.389758663945813</v>
      </c>
    </row>
    <row r="61" spans="2:28" x14ac:dyDescent="0.25">
      <c r="J61" s="257">
        <v>5</v>
      </c>
      <c r="K61" s="207">
        <f>hstr5</f>
        <v>3</v>
      </c>
      <c r="L61" s="207">
        <f t="shared" si="44"/>
        <v>14.75</v>
      </c>
      <c r="M61" s="258">
        <f>'Yield Mechanism'!$V$58</f>
        <v>5.1293655468029054E-3</v>
      </c>
      <c r="N61" s="21">
        <f t="shared" ref="N61:N63" si="49">M61-M62</f>
        <v>7.4232125693915636E-4</v>
      </c>
      <c r="O61" s="259">
        <f t="shared" si="45"/>
        <v>2.4744041897971879E-4</v>
      </c>
      <c r="P61" s="258">
        <f>$C$27</f>
        <v>9.5976000000000013E-3</v>
      </c>
      <c r="Q61" s="258">
        <f>$D$27</f>
        <v>1.9241439833606131E-3</v>
      </c>
      <c r="R61" s="17">
        <f t="shared" ref="R61:R65" si="50">O61/P61</f>
        <v>2.5781489015974698E-2</v>
      </c>
      <c r="S61" s="17">
        <f t="shared" si="46"/>
        <v>0.12859766271105752</v>
      </c>
      <c r="T61" s="207">
        <f>'Yield Mechanism'!$AE$58</f>
        <v>48.301006467416435</v>
      </c>
      <c r="U61" s="207">
        <f>T61*K61+U60</f>
        <v>217.65024175059435</v>
      </c>
      <c r="V61" s="936"/>
      <c r="W61" s="195"/>
      <c r="X61" s="298">
        <v>5</v>
      </c>
      <c r="Y61" s="17">
        <f>mstr5</f>
        <v>67.278400000000005</v>
      </c>
      <c r="Z61" s="17">
        <f t="shared" si="47"/>
        <v>0.34509550700402464</v>
      </c>
      <c r="AA61" s="17">
        <f t="shared" si="48"/>
        <v>5.0901587283093637</v>
      </c>
      <c r="AB61" s="583" t="s">
        <v>339</v>
      </c>
    </row>
    <row r="62" spans="2:28" x14ac:dyDescent="0.25">
      <c r="J62" s="257">
        <v>4</v>
      </c>
      <c r="K62" s="207">
        <f>hstr4</f>
        <v>3</v>
      </c>
      <c r="L62" s="207">
        <f t="shared" si="44"/>
        <v>11.75</v>
      </c>
      <c r="M62" s="258">
        <f>'Yield Mechanism'!$V$59</f>
        <v>4.387044289863749E-3</v>
      </c>
      <c r="N62" s="21">
        <f t="shared" si="49"/>
        <v>1.0053088923698147E-3</v>
      </c>
      <c r="O62" s="259">
        <f t="shared" si="45"/>
        <v>3.3510296412327155E-4</v>
      </c>
      <c r="P62" s="258">
        <f>$C$28</f>
        <v>8.8673064285714302E-3</v>
      </c>
      <c r="Q62" s="258">
        <f>$D$28</f>
        <v>1.8501735321027263E-3</v>
      </c>
      <c r="R62" s="17">
        <f t="shared" si="50"/>
        <v>3.77908406371898E-2</v>
      </c>
      <c r="S62" s="17">
        <f t="shared" si="46"/>
        <v>0.18111974812569406</v>
      </c>
      <c r="T62" s="207">
        <f>'Yield Mechanism'!$AE$59</f>
        <v>68.87195085390313</v>
      </c>
      <c r="U62" s="207">
        <f t="shared" ref="U62:U65" si="51">T62*K62+U61</f>
        <v>424.26609431230372</v>
      </c>
      <c r="V62" s="937"/>
      <c r="W62" s="195"/>
      <c r="X62" s="298">
        <v>4</v>
      </c>
      <c r="Y62" s="17">
        <f>mstr4</f>
        <v>67.278400000000005</v>
      </c>
      <c r="Z62" s="17">
        <f t="shared" si="47"/>
        <v>0.29515332055116927</v>
      </c>
      <c r="AA62" s="17">
        <f t="shared" si="48"/>
        <v>3.4680515164762391</v>
      </c>
      <c r="AB62" s="206">
        <f>T65/M60</f>
        <v>18128.943182202122</v>
      </c>
    </row>
    <row r="63" spans="2:28" x14ac:dyDescent="0.25">
      <c r="J63" s="257">
        <v>3</v>
      </c>
      <c r="K63" s="207">
        <f>hstr3</f>
        <v>3</v>
      </c>
      <c r="L63" s="207">
        <f>L64+K63</f>
        <v>8.75</v>
      </c>
      <c r="M63" s="258">
        <f>'Yield Mechanism'!$V$60</f>
        <v>3.3817353974939343E-3</v>
      </c>
      <c r="N63" s="21">
        <f t="shared" si="49"/>
        <v>1.1536246568162969E-3</v>
      </c>
      <c r="O63" s="259">
        <f t="shared" si="45"/>
        <v>3.8454155227209895E-4</v>
      </c>
      <c r="P63" s="258">
        <f>$C$29</f>
        <v>8.3556867009551838E-3</v>
      </c>
      <c r="Q63" s="258">
        <f>$D$29</f>
        <v>1.7909714066512246E-3</v>
      </c>
      <c r="R63" s="17">
        <f t="shared" si="50"/>
        <v>4.6021537910000854E-2</v>
      </c>
      <c r="S63" s="17">
        <f t="shared" si="46"/>
        <v>0.21471116224636907</v>
      </c>
      <c r="T63" s="207">
        <f>'Yield Mechanism'!$AE$60</f>
        <v>84.72881757537094</v>
      </c>
      <c r="U63" s="207">
        <f t="shared" si="51"/>
        <v>678.45254703841647</v>
      </c>
      <c r="V63" s="937"/>
      <c r="W63" s="195"/>
      <c r="X63" s="298">
        <v>3</v>
      </c>
      <c r="Y63" s="17">
        <f>mstr3</f>
        <v>67.278400000000005</v>
      </c>
      <c r="Z63" s="17">
        <f t="shared" si="47"/>
        <v>0.22751774676675593</v>
      </c>
      <c r="AA63" s="17">
        <f t="shared" si="48"/>
        <v>1.9907802842091145</v>
      </c>
      <c r="AB63" s="584" t="s">
        <v>341</v>
      </c>
    </row>
    <row r="64" spans="2:28" x14ac:dyDescent="0.25">
      <c r="J64" s="257">
        <v>2</v>
      </c>
      <c r="K64" s="207">
        <f>hstr2</f>
        <v>3</v>
      </c>
      <c r="L64" s="207">
        <f>L65+K64</f>
        <v>5.75</v>
      </c>
      <c r="M64" s="258">
        <f>'Yield Mechanism'!$V$61</f>
        <v>2.2281107406776374E-3</v>
      </c>
      <c r="N64" s="21">
        <f>M64-M65</f>
        <v>1.1993596898243145E-3</v>
      </c>
      <c r="O64" s="259">
        <f t="shared" si="45"/>
        <v>3.9978656327477151E-4</v>
      </c>
      <c r="P64" s="258">
        <f>$C$30</f>
        <v>6.4157970868129726E-3</v>
      </c>
      <c r="Q64" s="258">
        <f>$D$30</f>
        <v>1.7349058472302754E-3</v>
      </c>
      <c r="R64" s="17">
        <f t="shared" si="50"/>
        <v>6.2312844041856108E-2</v>
      </c>
      <c r="S64" s="17">
        <f t="shared" si="46"/>
        <v>0.23043703721041614</v>
      </c>
      <c r="T64" s="207">
        <f>'Yield Mechanism'!$AE$61</f>
        <v>95.176280338430601</v>
      </c>
      <c r="U64" s="207">
        <f t="shared" si="51"/>
        <v>963.98138805370832</v>
      </c>
      <c r="V64" s="937"/>
      <c r="W64" s="195"/>
      <c r="X64" s="298">
        <v>2</v>
      </c>
      <c r="Y64" s="17">
        <f>mstr2</f>
        <v>67.278400000000005</v>
      </c>
      <c r="Z64" s="17">
        <f t="shared" si="47"/>
        <v>0.14990372565560636</v>
      </c>
      <c r="AA64" s="17">
        <f t="shared" si="48"/>
        <v>0.86194642251973663</v>
      </c>
      <c r="AB64" s="17">
        <f>((Y65*M63+Y64*M64+Y63*M65+M62*Y62+M61*Y61+M60*Y60)^2)/(Y65*M63*M63+Y64*M64*M64+Y63*M65*M65+Y62*M62*M62+Y61*M61*M61+Y60*M60*M60)</f>
        <v>334.26768546731228</v>
      </c>
    </row>
    <row r="65" spans="10:28" x14ac:dyDescent="0.25">
      <c r="J65" s="257">
        <v>1</v>
      </c>
      <c r="K65" s="207">
        <f>hstr1</f>
        <v>2.75</v>
      </c>
      <c r="L65" s="207">
        <f>K65</f>
        <v>2.75</v>
      </c>
      <c r="M65" s="258">
        <f>'Yield Mechanism'!$V$62</f>
        <v>1.0287510508533229E-3</v>
      </c>
      <c r="N65" s="21">
        <f>M65</f>
        <v>1.0287510508533229E-3</v>
      </c>
      <c r="O65" s="259">
        <f>N65/K65</f>
        <v>3.7409129121939014E-4</v>
      </c>
      <c r="P65" s="258">
        <f>$C$31</f>
        <v>4.8471720397440425E-3</v>
      </c>
      <c r="Q65" s="258">
        <f>$D$31</f>
        <v>1.7665298310518072E-3</v>
      </c>
      <c r="R65" s="17">
        <f t="shared" si="50"/>
        <v>7.7177225844689473E-2</v>
      </c>
      <c r="S65" s="17">
        <f t="shared" si="46"/>
        <v>0.21176618964688126</v>
      </c>
      <c r="T65" s="207">
        <f>'Yield Mechanism'!$AE$62</f>
        <v>99.999999999999986</v>
      </c>
      <c r="U65" s="207">
        <f t="shared" si="51"/>
        <v>1238.9813880537083</v>
      </c>
      <c r="V65" s="938"/>
      <c r="W65" s="195"/>
      <c r="X65" s="298">
        <v>1</v>
      </c>
      <c r="Y65" s="17">
        <f>mstr1</f>
        <v>67.278400000000005</v>
      </c>
      <c r="Z65" s="17">
        <f t="shared" si="47"/>
        <v>6.9212724699730208E-2</v>
      </c>
      <c r="AA65" s="17">
        <f t="shared" si="48"/>
        <v>0.19033499292425807</v>
      </c>
      <c r="AB65" s="583" t="s">
        <v>340</v>
      </c>
    </row>
    <row r="66" spans="10:28" x14ac:dyDescent="0.25">
      <c r="X66" s="299"/>
      <c r="Y66" s="583" t="s">
        <v>79</v>
      </c>
      <c r="Z66" s="260">
        <f>SUM(Z60:Z65)</f>
        <v>1.4348051256297718</v>
      </c>
      <c r="AA66" s="260">
        <f>SUM(AA60:AA65)</f>
        <v>17.776889236345326</v>
      </c>
      <c r="AB66" s="206">
        <f>2*PI()*SQRT(AB64/AB62)</f>
        <v>0.85318030501248598</v>
      </c>
    </row>
    <row r="67" spans="10:28" x14ac:dyDescent="0.25">
      <c r="R67" s="274"/>
      <c r="S67" s="274"/>
    </row>
    <row r="68" spans="10:28" ht="15.75" x14ac:dyDescent="0.25">
      <c r="J68" s="962" t="s">
        <v>275</v>
      </c>
      <c r="K68" s="963"/>
      <c r="L68" s="963"/>
      <c r="M68" s="963"/>
      <c r="N68" s="963"/>
      <c r="O68" s="963"/>
      <c r="P68" s="963"/>
      <c r="Q68" s="963"/>
      <c r="R68" s="963"/>
      <c r="S68" s="963"/>
      <c r="T68" s="963"/>
      <c r="U68" s="963"/>
      <c r="V68" s="964"/>
      <c r="W68" s="273"/>
      <c r="X68" s="958" t="s">
        <v>107</v>
      </c>
      <c r="Y68" s="958"/>
      <c r="Z68" s="958"/>
      <c r="AA68" s="958"/>
      <c r="AB68" s="958"/>
    </row>
    <row r="69" spans="10:28" ht="15" customHeight="1" x14ac:dyDescent="0.25">
      <c r="J69" s="959" t="s">
        <v>5</v>
      </c>
      <c r="K69" s="960" t="s">
        <v>3</v>
      </c>
      <c r="L69" s="960" t="s">
        <v>72</v>
      </c>
      <c r="M69" s="959" t="s">
        <v>74</v>
      </c>
      <c r="N69" s="959" t="s">
        <v>82</v>
      </c>
      <c r="O69" s="960" t="s">
        <v>102</v>
      </c>
      <c r="P69" s="960" t="s">
        <v>260</v>
      </c>
      <c r="Q69" s="960" t="s">
        <v>261</v>
      </c>
      <c r="R69" s="959" t="s">
        <v>397</v>
      </c>
      <c r="S69" s="959" t="s">
        <v>398</v>
      </c>
      <c r="T69" s="959" t="s">
        <v>76</v>
      </c>
      <c r="U69" s="960" t="s">
        <v>103</v>
      </c>
      <c r="V69" s="959" t="s">
        <v>80</v>
      </c>
      <c r="X69" s="624" t="s">
        <v>5</v>
      </c>
      <c r="Y69" s="961" t="s">
        <v>77</v>
      </c>
      <c r="Z69" s="961" t="s">
        <v>78</v>
      </c>
      <c r="AA69" s="961" t="s">
        <v>105</v>
      </c>
      <c r="AB69" s="626" t="s">
        <v>106</v>
      </c>
    </row>
    <row r="70" spans="10:28" x14ac:dyDescent="0.25">
      <c r="J70" s="629"/>
      <c r="K70" s="625"/>
      <c r="L70" s="625"/>
      <c r="M70" s="629"/>
      <c r="N70" s="629"/>
      <c r="O70" s="625"/>
      <c r="P70" s="625"/>
      <c r="Q70" s="625"/>
      <c r="R70" s="629"/>
      <c r="S70" s="629"/>
      <c r="T70" s="629"/>
      <c r="U70" s="625"/>
      <c r="V70" s="629"/>
      <c r="X70" s="624"/>
      <c r="Y70" s="961"/>
      <c r="Z70" s="961"/>
      <c r="AA70" s="961"/>
      <c r="AB70" s="626"/>
    </row>
    <row r="71" spans="10:28" x14ac:dyDescent="0.25">
      <c r="J71" s="257">
        <v>6</v>
      </c>
      <c r="K71" s="207">
        <f>hstr6</f>
        <v>3</v>
      </c>
      <c r="L71" s="207">
        <f t="shared" ref="L71:L73" si="52">L72+K71</f>
        <v>17.75</v>
      </c>
      <c r="M71" s="258">
        <f>'Yield Mechanism'!$V$57</f>
        <v>5.5160413375984225E-3</v>
      </c>
      <c r="N71" s="21">
        <f>M71-M72</f>
        <v>3.8667579079551713E-4</v>
      </c>
      <c r="O71" s="259">
        <f t="shared" ref="O71:O75" si="53">N71/K71</f>
        <v>1.2889193026517239E-4</v>
      </c>
      <c r="P71" s="258">
        <f>$C$26</f>
        <v>8.3125273614190701E-3</v>
      </c>
      <c r="Q71" s="258">
        <f>$D$26</f>
        <v>1.9976000809737945E-3</v>
      </c>
      <c r="R71" s="17">
        <f>O71/P71</f>
        <v>1.5505745083426547E-2</v>
      </c>
      <c r="S71" s="17">
        <f t="shared" ref="S71:S76" si="54">O71/Q71</f>
        <v>6.4523390588941035E-2</v>
      </c>
      <c r="T71" s="207">
        <f>'Yield Mechanism'!$AE$57</f>
        <v>24.249074116115018</v>
      </c>
      <c r="U71" s="207">
        <f>T71*K71</f>
        <v>72.747222348345048</v>
      </c>
      <c r="V71" s="17">
        <f>U76/AB71</f>
        <v>100.00044566317044</v>
      </c>
      <c r="W71" s="195"/>
      <c r="X71" s="298">
        <v>6</v>
      </c>
      <c r="Y71" s="17">
        <f>mstr6</f>
        <v>63.074599999999997</v>
      </c>
      <c r="Z71" s="17">
        <f t="shared" ref="Z71:Z76" si="55">Y71*M71</f>
        <v>0.34792210095248544</v>
      </c>
      <c r="AA71" s="17">
        <f t="shared" ref="AA71:AA76" si="56">Z71*L71</f>
        <v>6.1756172919066161</v>
      </c>
      <c r="AB71" s="17">
        <f>AA77/Z77</f>
        <v>12.389758663945813</v>
      </c>
    </row>
    <row r="72" spans="10:28" x14ac:dyDescent="0.25">
      <c r="J72" s="257">
        <v>5</v>
      </c>
      <c r="K72" s="207">
        <f>hstr5</f>
        <v>3</v>
      </c>
      <c r="L72" s="207">
        <f t="shared" si="52"/>
        <v>14.75</v>
      </c>
      <c r="M72" s="258">
        <f>'Yield Mechanism'!$V$58</f>
        <v>5.1293655468029054E-3</v>
      </c>
      <c r="N72" s="21">
        <f t="shared" ref="N72:N74" si="57">M72-M73</f>
        <v>7.4232125693915636E-4</v>
      </c>
      <c r="O72" s="259">
        <f t="shared" si="53"/>
        <v>2.4744041897971879E-4</v>
      </c>
      <c r="P72" s="258">
        <f>$C$27</f>
        <v>9.5976000000000013E-3</v>
      </c>
      <c r="Q72" s="258">
        <f>$D$27</f>
        <v>1.9241439833606131E-3</v>
      </c>
      <c r="R72" s="17">
        <f t="shared" ref="R72:R76" si="58">O72/P72</f>
        <v>2.5781489015974698E-2</v>
      </c>
      <c r="S72" s="17">
        <f t="shared" si="54"/>
        <v>0.12859766271105752</v>
      </c>
      <c r="T72" s="207">
        <f>'Yield Mechanism'!$AE$58</f>
        <v>48.301006467416435</v>
      </c>
      <c r="U72" s="207">
        <f>T72*K72+U71</f>
        <v>217.65024175059435</v>
      </c>
      <c r="V72" s="936"/>
      <c r="W72" s="195"/>
      <c r="X72" s="298">
        <v>5</v>
      </c>
      <c r="Y72" s="17">
        <f>mstr5</f>
        <v>67.278400000000005</v>
      </c>
      <c r="Z72" s="17">
        <f t="shared" si="55"/>
        <v>0.34509550700402464</v>
      </c>
      <c r="AA72" s="17">
        <f t="shared" si="56"/>
        <v>5.0901587283093637</v>
      </c>
      <c r="AB72" s="583" t="s">
        <v>339</v>
      </c>
    </row>
    <row r="73" spans="10:28" x14ac:dyDescent="0.25">
      <c r="J73" s="257">
        <v>4</v>
      </c>
      <c r="K73" s="207">
        <f>hstr4</f>
        <v>3</v>
      </c>
      <c r="L73" s="207">
        <f t="shared" si="52"/>
        <v>11.75</v>
      </c>
      <c r="M73" s="258">
        <f>'Yield Mechanism'!$V$59</f>
        <v>4.387044289863749E-3</v>
      </c>
      <c r="N73" s="21">
        <f t="shared" si="57"/>
        <v>1.0053088923698147E-3</v>
      </c>
      <c r="O73" s="259">
        <f t="shared" si="53"/>
        <v>3.3510296412327155E-4</v>
      </c>
      <c r="P73" s="258">
        <f>$C$28</f>
        <v>8.8673064285714302E-3</v>
      </c>
      <c r="Q73" s="258">
        <f>$D$28</f>
        <v>1.8501735321027263E-3</v>
      </c>
      <c r="R73" s="17">
        <f t="shared" si="58"/>
        <v>3.77908406371898E-2</v>
      </c>
      <c r="S73" s="17">
        <f t="shared" si="54"/>
        <v>0.18111974812569406</v>
      </c>
      <c r="T73" s="207">
        <f>'Yield Mechanism'!$AE$59</f>
        <v>68.87195085390313</v>
      </c>
      <c r="U73" s="207">
        <f t="shared" ref="U73:U76" si="59">T73*K73+U72</f>
        <v>424.26609431230372</v>
      </c>
      <c r="V73" s="937"/>
      <c r="W73" s="195"/>
      <c r="X73" s="298">
        <v>4</v>
      </c>
      <c r="Y73" s="17">
        <f>mstr4</f>
        <v>67.278400000000005</v>
      </c>
      <c r="Z73" s="17">
        <f t="shared" si="55"/>
        <v>0.29515332055116927</v>
      </c>
      <c r="AA73" s="17">
        <f t="shared" si="56"/>
        <v>3.4680515164762391</v>
      </c>
      <c r="AB73" s="206">
        <f>T76/M71</f>
        <v>18128.943182202122</v>
      </c>
    </row>
    <row r="74" spans="10:28" x14ac:dyDescent="0.25">
      <c r="J74" s="257">
        <v>3</v>
      </c>
      <c r="K74" s="207">
        <f>hstr3</f>
        <v>3</v>
      </c>
      <c r="L74" s="207">
        <f>L75+K74</f>
        <v>8.75</v>
      </c>
      <c r="M74" s="258">
        <f>'Yield Mechanism'!$V$60</f>
        <v>3.3817353974939343E-3</v>
      </c>
      <c r="N74" s="21">
        <f t="shared" si="57"/>
        <v>1.1536246568162969E-3</v>
      </c>
      <c r="O74" s="259">
        <f t="shared" si="53"/>
        <v>3.8454155227209895E-4</v>
      </c>
      <c r="P74" s="258">
        <f>$C$29</f>
        <v>8.3556867009551838E-3</v>
      </c>
      <c r="Q74" s="258">
        <f>$D$29</f>
        <v>1.7909714066512246E-3</v>
      </c>
      <c r="R74" s="17">
        <f t="shared" si="58"/>
        <v>4.6021537910000854E-2</v>
      </c>
      <c r="S74" s="17">
        <f t="shared" si="54"/>
        <v>0.21471116224636907</v>
      </c>
      <c r="T74" s="207">
        <f>'Yield Mechanism'!$AE$60</f>
        <v>84.72881757537094</v>
      </c>
      <c r="U74" s="207">
        <f t="shared" si="59"/>
        <v>678.45254703841647</v>
      </c>
      <c r="V74" s="937"/>
      <c r="W74" s="195"/>
      <c r="X74" s="298">
        <v>3</v>
      </c>
      <c r="Y74" s="17">
        <f>mstr3</f>
        <v>67.278400000000005</v>
      </c>
      <c r="Z74" s="17">
        <f t="shared" si="55"/>
        <v>0.22751774676675593</v>
      </c>
      <c r="AA74" s="17">
        <f t="shared" si="56"/>
        <v>1.9907802842091145</v>
      </c>
      <c r="AB74" s="584" t="s">
        <v>341</v>
      </c>
    </row>
    <row r="75" spans="10:28" x14ac:dyDescent="0.25">
      <c r="J75" s="257">
        <v>2</v>
      </c>
      <c r="K75" s="207">
        <f>hstr2</f>
        <v>3</v>
      </c>
      <c r="L75" s="207">
        <f>L76+K75</f>
        <v>5.75</v>
      </c>
      <c r="M75" s="258">
        <f>'Yield Mechanism'!$V$61</f>
        <v>2.2281107406776374E-3</v>
      </c>
      <c r="N75" s="21">
        <f>M75-M76</f>
        <v>1.1993596898243145E-3</v>
      </c>
      <c r="O75" s="259">
        <f t="shared" si="53"/>
        <v>3.9978656327477151E-4</v>
      </c>
      <c r="P75" s="258">
        <f>$C$30</f>
        <v>6.4157970868129726E-3</v>
      </c>
      <c r="Q75" s="258">
        <f>$D$30</f>
        <v>1.7349058472302754E-3</v>
      </c>
      <c r="R75" s="17">
        <f t="shared" si="58"/>
        <v>6.2312844041856108E-2</v>
      </c>
      <c r="S75" s="17">
        <f t="shared" si="54"/>
        <v>0.23043703721041614</v>
      </c>
      <c r="T75" s="207">
        <f>'Yield Mechanism'!$AE$61</f>
        <v>95.176280338430601</v>
      </c>
      <c r="U75" s="207">
        <f t="shared" si="59"/>
        <v>963.98138805370832</v>
      </c>
      <c r="V75" s="937"/>
      <c r="W75" s="195"/>
      <c r="X75" s="298">
        <v>2</v>
      </c>
      <c r="Y75" s="17">
        <f>mstr2</f>
        <v>67.278400000000005</v>
      </c>
      <c r="Z75" s="17">
        <f t="shared" si="55"/>
        <v>0.14990372565560636</v>
      </c>
      <c r="AA75" s="17">
        <f t="shared" si="56"/>
        <v>0.86194642251973663</v>
      </c>
      <c r="AB75" s="17">
        <f>((Y76*M74+Y75*M75+Y74*M76+M73*Y73+M72*Y72+M71*Y71)^2)/(Y76*M74*M74+Y75*M75*M75+Y74*M76*M76+Y73*M73*M73+Y72*M72*M72+Y71*M71*M71)</f>
        <v>334.26768546731228</v>
      </c>
    </row>
    <row r="76" spans="10:28" x14ac:dyDescent="0.25">
      <c r="J76" s="257">
        <v>1</v>
      </c>
      <c r="K76" s="207">
        <f>hstr1</f>
        <v>2.75</v>
      </c>
      <c r="L76" s="207">
        <f>K76</f>
        <v>2.75</v>
      </c>
      <c r="M76" s="258">
        <f>'Yield Mechanism'!$V$62</f>
        <v>1.0287510508533229E-3</v>
      </c>
      <c r="N76" s="21">
        <f>M76</f>
        <v>1.0287510508533229E-3</v>
      </c>
      <c r="O76" s="259">
        <f>N76/K76</f>
        <v>3.7409129121939014E-4</v>
      </c>
      <c r="P76" s="258">
        <f>$C$31</f>
        <v>4.8471720397440425E-3</v>
      </c>
      <c r="Q76" s="258">
        <f>$D$31</f>
        <v>1.7665298310518072E-3</v>
      </c>
      <c r="R76" s="17">
        <f t="shared" si="58"/>
        <v>7.7177225844689473E-2</v>
      </c>
      <c r="S76" s="17">
        <f t="shared" si="54"/>
        <v>0.21176618964688126</v>
      </c>
      <c r="T76" s="207">
        <f>'Yield Mechanism'!$AE$62</f>
        <v>99.999999999999986</v>
      </c>
      <c r="U76" s="207">
        <f t="shared" si="59"/>
        <v>1238.9813880537083</v>
      </c>
      <c r="V76" s="938"/>
      <c r="W76" s="195"/>
      <c r="X76" s="298">
        <v>1</v>
      </c>
      <c r="Y76" s="17">
        <f>mstr1</f>
        <v>67.278400000000005</v>
      </c>
      <c r="Z76" s="17">
        <f t="shared" si="55"/>
        <v>6.9212724699730208E-2</v>
      </c>
      <c r="AA76" s="17">
        <f t="shared" si="56"/>
        <v>0.19033499292425807</v>
      </c>
      <c r="AB76" s="583" t="s">
        <v>340</v>
      </c>
    </row>
    <row r="77" spans="10:28" x14ac:dyDescent="0.25">
      <c r="X77" s="299"/>
      <c r="Y77" s="583" t="s">
        <v>79</v>
      </c>
      <c r="Z77" s="260">
        <f>SUM(Z71:Z76)</f>
        <v>1.4348051256297718</v>
      </c>
      <c r="AA77" s="260">
        <f>SUM(AA71:AA76)</f>
        <v>17.776889236345326</v>
      </c>
      <c r="AB77" s="206">
        <f>2*PI()*SQRT(AB75/AB73)</f>
        <v>0.85318030501248598</v>
      </c>
    </row>
    <row r="78" spans="10:28" x14ac:dyDescent="0.25">
      <c r="Q78" s="79"/>
      <c r="T78" s="275"/>
    </row>
    <row r="79" spans="10:28" ht="15.75" x14ac:dyDescent="0.25">
      <c r="J79" s="958" t="s">
        <v>276</v>
      </c>
      <c r="K79" s="958"/>
      <c r="L79" s="958"/>
      <c r="M79" s="958"/>
      <c r="N79" s="958"/>
      <c r="O79" s="958"/>
      <c r="P79" s="958"/>
      <c r="Q79" s="958"/>
      <c r="R79" s="958"/>
      <c r="S79" s="958"/>
      <c r="T79" s="958"/>
      <c r="U79" s="958"/>
      <c r="V79" s="958"/>
      <c r="W79" s="273"/>
      <c r="X79" s="958" t="s">
        <v>107</v>
      </c>
      <c r="Y79" s="958"/>
      <c r="Z79" s="958"/>
      <c r="AA79" s="958"/>
      <c r="AB79" s="958"/>
    </row>
    <row r="80" spans="10:28" ht="15" customHeight="1" x14ac:dyDescent="0.25">
      <c r="J80" s="959" t="s">
        <v>5</v>
      </c>
      <c r="K80" s="960" t="s">
        <v>3</v>
      </c>
      <c r="L80" s="960" t="s">
        <v>72</v>
      </c>
      <c r="M80" s="959" t="s">
        <v>74</v>
      </c>
      <c r="N80" s="959" t="s">
        <v>82</v>
      </c>
      <c r="O80" s="960" t="s">
        <v>102</v>
      </c>
      <c r="P80" s="960" t="s">
        <v>260</v>
      </c>
      <c r="Q80" s="960" t="s">
        <v>261</v>
      </c>
      <c r="R80" s="959" t="s">
        <v>397</v>
      </c>
      <c r="S80" s="959" t="s">
        <v>398</v>
      </c>
      <c r="T80" s="959" t="s">
        <v>76</v>
      </c>
      <c r="U80" s="960" t="s">
        <v>103</v>
      </c>
      <c r="V80" s="959" t="s">
        <v>80</v>
      </c>
      <c r="X80" s="624" t="s">
        <v>5</v>
      </c>
      <c r="Y80" s="961" t="s">
        <v>77</v>
      </c>
      <c r="Z80" s="961" t="s">
        <v>78</v>
      </c>
      <c r="AA80" s="961" t="s">
        <v>105</v>
      </c>
      <c r="AB80" s="626" t="s">
        <v>106</v>
      </c>
    </row>
    <row r="81" spans="10:28" x14ac:dyDescent="0.25">
      <c r="J81" s="629"/>
      <c r="K81" s="625"/>
      <c r="L81" s="625"/>
      <c r="M81" s="629"/>
      <c r="N81" s="629"/>
      <c r="O81" s="625"/>
      <c r="P81" s="625"/>
      <c r="Q81" s="625"/>
      <c r="R81" s="629"/>
      <c r="S81" s="629"/>
      <c r="T81" s="629"/>
      <c r="U81" s="625"/>
      <c r="V81" s="629"/>
      <c r="X81" s="624"/>
      <c r="Y81" s="961"/>
      <c r="Z81" s="961"/>
      <c r="AA81" s="961"/>
      <c r="AB81" s="626"/>
    </row>
    <row r="82" spans="10:28" ht="15" customHeight="1" x14ac:dyDescent="0.25">
      <c r="J82" s="257">
        <v>6</v>
      </c>
      <c r="K82" s="207">
        <f>hstr6</f>
        <v>3</v>
      </c>
      <c r="L82" s="207">
        <f t="shared" ref="L82:L84" si="60">L83+K82</f>
        <v>17.75</v>
      </c>
      <c r="M82" s="258">
        <f>'Yield Mechanism'!$V$57</f>
        <v>5.5160413375984225E-3</v>
      </c>
      <c r="N82" s="21">
        <f>M82-M83</f>
        <v>3.8667579079551713E-4</v>
      </c>
      <c r="O82" s="259">
        <f t="shared" ref="O82:O86" si="61">N82/K82</f>
        <v>1.2889193026517239E-4</v>
      </c>
      <c r="P82" s="258">
        <f>$C$26</f>
        <v>8.3125273614190701E-3</v>
      </c>
      <c r="Q82" s="258">
        <f>$D$26</f>
        <v>1.9976000809737945E-3</v>
      </c>
      <c r="R82" s="17">
        <f>O82/P82</f>
        <v>1.5505745083426547E-2</v>
      </c>
      <c r="S82" s="17">
        <f t="shared" ref="S82:S87" si="62">O82/Q82</f>
        <v>6.4523390588941035E-2</v>
      </c>
      <c r="T82" s="207">
        <f>'Yield Mechanism'!$AE$57</f>
        <v>24.249074116115018</v>
      </c>
      <c r="U82" s="207">
        <f>T82*K82</f>
        <v>72.747222348345048</v>
      </c>
      <c r="V82" s="17">
        <f>U87/AB82</f>
        <v>100.00044566317044</v>
      </c>
      <c r="W82" s="195"/>
      <c r="X82" s="298">
        <v>6</v>
      </c>
      <c r="Y82" s="17">
        <f>mstr6</f>
        <v>63.074599999999997</v>
      </c>
      <c r="Z82" s="17">
        <f t="shared" ref="Z82:Z87" si="63">Y82*M82</f>
        <v>0.34792210095248544</v>
      </c>
      <c r="AA82" s="17">
        <f t="shared" ref="AA82:AA87" si="64">Z82*L82</f>
        <v>6.1756172919066161</v>
      </c>
      <c r="AB82" s="17">
        <f>AA88/Z88</f>
        <v>12.389758663945813</v>
      </c>
    </row>
    <row r="83" spans="10:28" x14ac:dyDescent="0.25">
      <c r="J83" s="257">
        <v>5</v>
      </c>
      <c r="K83" s="207">
        <f>hstr5</f>
        <v>3</v>
      </c>
      <c r="L83" s="207">
        <f t="shared" si="60"/>
        <v>14.75</v>
      </c>
      <c r="M83" s="258">
        <f>'Yield Mechanism'!$V$58</f>
        <v>5.1293655468029054E-3</v>
      </c>
      <c r="N83" s="21">
        <f t="shared" ref="N83:N85" si="65">M83-M84</f>
        <v>7.4232125693915636E-4</v>
      </c>
      <c r="O83" s="259">
        <f t="shared" si="61"/>
        <v>2.4744041897971879E-4</v>
      </c>
      <c r="P83" s="258">
        <f>$C$27</f>
        <v>9.5976000000000013E-3</v>
      </c>
      <c r="Q83" s="258">
        <f>$D$27</f>
        <v>1.9241439833606131E-3</v>
      </c>
      <c r="R83" s="17">
        <f t="shared" ref="R83:R87" si="66">O83/P83</f>
        <v>2.5781489015974698E-2</v>
      </c>
      <c r="S83" s="17">
        <f t="shared" si="62"/>
        <v>0.12859766271105752</v>
      </c>
      <c r="T83" s="207">
        <f>'Yield Mechanism'!$AE$58</f>
        <v>48.301006467416435</v>
      </c>
      <c r="U83" s="207">
        <f>T83*K83+U82</f>
        <v>217.65024175059435</v>
      </c>
      <c r="V83" s="936"/>
      <c r="W83" s="195"/>
      <c r="X83" s="298">
        <v>5</v>
      </c>
      <c r="Y83" s="17">
        <f>mstr5</f>
        <v>67.278400000000005</v>
      </c>
      <c r="Z83" s="17">
        <f t="shared" si="63"/>
        <v>0.34509550700402464</v>
      </c>
      <c r="AA83" s="17">
        <f t="shared" si="64"/>
        <v>5.0901587283093637</v>
      </c>
      <c r="AB83" s="583" t="s">
        <v>339</v>
      </c>
    </row>
    <row r="84" spans="10:28" ht="15" customHeight="1" x14ac:dyDescent="0.25">
      <c r="J84" s="257">
        <v>4</v>
      </c>
      <c r="K84" s="207">
        <f>hstr4</f>
        <v>3</v>
      </c>
      <c r="L84" s="207">
        <f t="shared" si="60"/>
        <v>11.75</v>
      </c>
      <c r="M84" s="258">
        <f>'Yield Mechanism'!$V$59</f>
        <v>4.387044289863749E-3</v>
      </c>
      <c r="N84" s="21">
        <f t="shared" si="65"/>
        <v>1.0053088923698147E-3</v>
      </c>
      <c r="O84" s="259">
        <f t="shared" si="61"/>
        <v>3.3510296412327155E-4</v>
      </c>
      <c r="P84" s="258">
        <f>$C$28</f>
        <v>8.8673064285714302E-3</v>
      </c>
      <c r="Q84" s="258">
        <f>$D$28</f>
        <v>1.8501735321027263E-3</v>
      </c>
      <c r="R84" s="17">
        <f t="shared" si="66"/>
        <v>3.77908406371898E-2</v>
      </c>
      <c r="S84" s="17">
        <f t="shared" si="62"/>
        <v>0.18111974812569406</v>
      </c>
      <c r="T84" s="207">
        <f>'Yield Mechanism'!$AE$59</f>
        <v>68.87195085390313</v>
      </c>
      <c r="U84" s="207">
        <f t="shared" ref="U84:U87" si="67">T84*K84+U83</f>
        <v>424.26609431230372</v>
      </c>
      <c r="V84" s="937"/>
      <c r="W84" s="195"/>
      <c r="X84" s="298">
        <v>4</v>
      </c>
      <c r="Y84" s="17">
        <f>mstr4</f>
        <v>67.278400000000005</v>
      </c>
      <c r="Z84" s="17">
        <f t="shared" si="63"/>
        <v>0.29515332055116927</v>
      </c>
      <c r="AA84" s="17">
        <f t="shared" si="64"/>
        <v>3.4680515164762391</v>
      </c>
      <c r="AB84" s="206">
        <f>T87/M82</f>
        <v>18128.943182202122</v>
      </c>
    </row>
    <row r="85" spans="10:28" x14ac:dyDescent="0.25">
      <c r="J85" s="257">
        <v>3</v>
      </c>
      <c r="K85" s="207">
        <f>hstr3</f>
        <v>3</v>
      </c>
      <c r="L85" s="207">
        <f>L86+K85</f>
        <v>8.75</v>
      </c>
      <c r="M85" s="258">
        <f>'Yield Mechanism'!$V$60</f>
        <v>3.3817353974939343E-3</v>
      </c>
      <c r="N85" s="21">
        <f t="shared" si="65"/>
        <v>1.1536246568162969E-3</v>
      </c>
      <c r="O85" s="259">
        <f t="shared" si="61"/>
        <v>3.8454155227209895E-4</v>
      </c>
      <c r="P85" s="258">
        <f>$C$29</f>
        <v>8.3556867009551838E-3</v>
      </c>
      <c r="Q85" s="258">
        <f>$D$29</f>
        <v>1.7909714066512246E-3</v>
      </c>
      <c r="R85" s="17">
        <f t="shared" si="66"/>
        <v>4.6021537910000854E-2</v>
      </c>
      <c r="S85" s="17">
        <f t="shared" si="62"/>
        <v>0.21471116224636907</v>
      </c>
      <c r="T85" s="207">
        <f>'Yield Mechanism'!$AE$60</f>
        <v>84.72881757537094</v>
      </c>
      <c r="U85" s="207">
        <f t="shared" si="67"/>
        <v>678.45254703841647</v>
      </c>
      <c r="V85" s="937"/>
      <c r="W85" s="195"/>
      <c r="X85" s="298">
        <v>3</v>
      </c>
      <c r="Y85" s="17">
        <f>mstr3</f>
        <v>67.278400000000005</v>
      </c>
      <c r="Z85" s="17">
        <f t="shared" si="63"/>
        <v>0.22751774676675593</v>
      </c>
      <c r="AA85" s="17">
        <f t="shared" si="64"/>
        <v>1.9907802842091145</v>
      </c>
      <c r="AB85" s="584" t="s">
        <v>341</v>
      </c>
    </row>
    <row r="86" spans="10:28" x14ac:dyDescent="0.25">
      <c r="J86" s="257">
        <v>2</v>
      </c>
      <c r="K86" s="207">
        <f>hstr2</f>
        <v>3</v>
      </c>
      <c r="L86" s="207">
        <f>L87+K86</f>
        <v>5.75</v>
      </c>
      <c r="M86" s="258">
        <f>'Yield Mechanism'!$V$61</f>
        <v>2.2281107406776374E-3</v>
      </c>
      <c r="N86" s="21">
        <f>M86-M87</f>
        <v>1.1993596898243145E-3</v>
      </c>
      <c r="O86" s="259">
        <f t="shared" si="61"/>
        <v>3.9978656327477151E-4</v>
      </c>
      <c r="P86" s="258">
        <f>$C$30</f>
        <v>6.4157970868129726E-3</v>
      </c>
      <c r="Q86" s="258">
        <f>$D$30</f>
        <v>1.7349058472302754E-3</v>
      </c>
      <c r="R86" s="17">
        <f t="shared" si="66"/>
        <v>6.2312844041856108E-2</v>
      </c>
      <c r="S86" s="17">
        <f t="shared" si="62"/>
        <v>0.23043703721041614</v>
      </c>
      <c r="T86" s="207">
        <f>'Yield Mechanism'!$AE$61</f>
        <v>95.176280338430601</v>
      </c>
      <c r="U86" s="207">
        <f t="shared" si="67"/>
        <v>963.98138805370832</v>
      </c>
      <c r="V86" s="937"/>
      <c r="W86" s="195"/>
      <c r="X86" s="298">
        <v>2</v>
      </c>
      <c r="Y86" s="17">
        <f>mstr2</f>
        <v>67.278400000000005</v>
      </c>
      <c r="Z86" s="17">
        <f t="shared" si="63"/>
        <v>0.14990372565560636</v>
      </c>
      <c r="AA86" s="17">
        <f t="shared" si="64"/>
        <v>0.86194642251973663</v>
      </c>
      <c r="AB86" s="17">
        <f>((Y87*M85+Y86*M86+Y85*M87+M84*Y84+M83*Y83+M82*Y82)^2)/(Y87*M85*M85+Y86*M86*M86+Y85*M87*M87+Y84*M84*M84+Y83*M83*M83+Y82*M82*M82)</f>
        <v>334.26768546731228</v>
      </c>
    </row>
    <row r="87" spans="10:28" x14ac:dyDescent="0.25">
      <c r="J87" s="257">
        <v>1</v>
      </c>
      <c r="K87" s="207">
        <f>hstr1</f>
        <v>2.75</v>
      </c>
      <c r="L87" s="207">
        <f>K87</f>
        <v>2.75</v>
      </c>
      <c r="M87" s="258">
        <f>'Yield Mechanism'!$V$62</f>
        <v>1.0287510508533229E-3</v>
      </c>
      <c r="N87" s="21">
        <f>M87</f>
        <v>1.0287510508533229E-3</v>
      </c>
      <c r="O87" s="259">
        <f>N87/K87</f>
        <v>3.7409129121939014E-4</v>
      </c>
      <c r="P87" s="258">
        <f>$C$31</f>
        <v>4.8471720397440425E-3</v>
      </c>
      <c r="Q87" s="258">
        <f>$D$31</f>
        <v>1.7665298310518072E-3</v>
      </c>
      <c r="R87" s="17">
        <f t="shared" si="66"/>
        <v>7.7177225844689473E-2</v>
      </c>
      <c r="S87" s="17">
        <f t="shared" si="62"/>
        <v>0.21176618964688126</v>
      </c>
      <c r="T87" s="207">
        <f>'Yield Mechanism'!$AE$62</f>
        <v>99.999999999999986</v>
      </c>
      <c r="U87" s="207">
        <f t="shared" si="67"/>
        <v>1238.9813880537083</v>
      </c>
      <c r="V87" s="938"/>
      <c r="W87" s="195"/>
      <c r="X87" s="298">
        <v>1</v>
      </c>
      <c r="Y87" s="17">
        <f>mstr1</f>
        <v>67.278400000000005</v>
      </c>
      <c r="Z87" s="17">
        <f t="shared" si="63"/>
        <v>6.9212724699730208E-2</v>
      </c>
      <c r="AA87" s="17">
        <f t="shared" si="64"/>
        <v>0.19033499292425807</v>
      </c>
      <c r="AB87" s="583" t="s">
        <v>340</v>
      </c>
    </row>
    <row r="88" spans="10:28" x14ac:dyDescent="0.25">
      <c r="X88" s="299"/>
      <c r="Y88" s="583" t="s">
        <v>79</v>
      </c>
      <c r="Z88" s="260">
        <f>SUM(Z82:Z87)</f>
        <v>1.4348051256297718</v>
      </c>
      <c r="AA88" s="260">
        <f>SUM(AA82:AA87)</f>
        <v>17.776889236345326</v>
      </c>
      <c r="AB88" s="206">
        <f>2*PI()*SQRT(AB86/AB84)</f>
        <v>0.85318030501248598</v>
      </c>
    </row>
    <row r="89" spans="10:28" x14ac:dyDescent="0.25">
      <c r="S89" s="79"/>
    </row>
    <row r="90" spans="10:28" ht="15.75" x14ac:dyDescent="0.25">
      <c r="J90" s="958" t="s">
        <v>277</v>
      </c>
      <c r="K90" s="958"/>
      <c r="L90" s="958"/>
      <c r="M90" s="958"/>
      <c r="N90" s="958"/>
      <c r="O90" s="958"/>
      <c r="P90" s="958"/>
      <c r="Q90" s="958"/>
      <c r="R90" s="958"/>
      <c r="S90" s="958"/>
      <c r="T90" s="958"/>
      <c r="U90" s="958"/>
      <c r="V90" s="958"/>
      <c r="W90" s="273"/>
      <c r="X90" s="958" t="s">
        <v>107</v>
      </c>
      <c r="Y90" s="958"/>
      <c r="Z90" s="958"/>
      <c r="AA90" s="958"/>
      <c r="AB90" s="958"/>
    </row>
    <row r="91" spans="10:28" ht="15" customHeight="1" x14ac:dyDescent="0.25">
      <c r="J91" s="959" t="s">
        <v>5</v>
      </c>
      <c r="K91" s="960" t="s">
        <v>3</v>
      </c>
      <c r="L91" s="960" t="s">
        <v>72</v>
      </c>
      <c r="M91" s="959" t="s">
        <v>74</v>
      </c>
      <c r="N91" s="959" t="s">
        <v>82</v>
      </c>
      <c r="O91" s="960" t="s">
        <v>102</v>
      </c>
      <c r="P91" s="960" t="s">
        <v>260</v>
      </c>
      <c r="Q91" s="960" t="s">
        <v>261</v>
      </c>
      <c r="R91" s="959" t="s">
        <v>397</v>
      </c>
      <c r="S91" s="959" t="s">
        <v>398</v>
      </c>
      <c r="T91" s="959" t="s">
        <v>76</v>
      </c>
      <c r="U91" s="960" t="s">
        <v>103</v>
      </c>
      <c r="V91" s="959" t="s">
        <v>80</v>
      </c>
      <c r="X91" s="624" t="s">
        <v>5</v>
      </c>
      <c r="Y91" s="961" t="s">
        <v>77</v>
      </c>
      <c r="Z91" s="961" t="s">
        <v>78</v>
      </c>
      <c r="AA91" s="961" t="s">
        <v>105</v>
      </c>
      <c r="AB91" s="626" t="s">
        <v>106</v>
      </c>
    </row>
    <row r="92" spans="10:28" x14ac:dyDescent="0.25">
      <c r="J92" s="629"/>
      <c r="K92" s="625"/>
      <c r="L92" s="625"/>
      <c r="M92" s="629"/>
      <c r="N92" s="629"/>
      <c r="O92" s="625"/>
      <c r="P92" s="625"/>
      <c r="Q92" s="625"/>
      <c r="R92" s="629"/>
      <c r="S92" s="629"/>
      <c r="T92" s="629"/>
      <c r="U92" s="625"/>
      <c r="V92" s="629"/>
      <c r="X92" s="624"/>
      <c r="Y92" s="961"/>
      <c r="Z92" s="961"/>
      <c r="AA92" s="961"/>
      <c r="AB92" s="626"/>
    </row>
    <row r="93" spans="10:28" x14ac:dyDescent="0.25">
      <c r="J93" s="257">
        <v>6</v>
      </c>
      <c r="K93" s="207">
        <f>hstr6</f>
        <v>3</v>
      </c>
      <c r="L93" s="207">
        <f t="shared" ref="L93:L95" si="68">L94+K93</f>
        <v>17.75</v>
      </c>
      <c r="M93" s="258">
        <f>'Yield Mechanism'!$V$57</f>
        <v>5.5160413375984225E-3</v>
      </c>
      <c r="N93" s="21">
        <f>M93-M94</f>
        <v>3.8667579079551713E-4</v>
      </c>
      <c r="O93" s="259">
        <f t="shared" ref="O93:O97" si="69">N93/K93</f>
        <v>1.2889193026517239E-4</v>
      </c>
      <c r="P93" s="258">
        <f>$C$26</f>
        <v>8.3125273614190701E-3</v>
      </c>
      <c r="Q93" s="258">
        <f>$D$26</f>
        <v>1.9976000809737945E-3</v>
      </c>
      <c r="R93" s="17">
        <f>O93/P93</f>
        <v>1.5505745083426547E-2</v>
      </c>
      <c r="S93" s="17">
        <f t="shared" ref="S93:S98" si="70">O93/Q93</f>
        <v>6.4523390588941035E-2</v>
      </c>
      <c r="T93" s="207">
        <f>'Yield Mechanism'!$AE$57</f>
        <v>24.249074116115018</v>
      </c>
      <c r="U93" s="207">
        <f>T93*K93</f>
        <v>72.747222348345048</v>
      </c>
      <c r="V93" s="17">
        <f>U98/AB93</f>
        <v>100.00044566317044</v>
      </c>
      <c r="W93" s="195"/>
      <c r="X93" s="298">
        <v>6</v>
      </c>
      <c r="Y93" s="17">
        <f>mstr6</f>
        <v>63.074599999999997</v>
      </c>
      <c r="Z93" s="17">
        <f t="shared" ref="Z93:Z98" si="71">Y93*M93</f>
        <v>0.34792210095248544</v>
      </c>
      <c r="AA93" s="17">
        <f t="shared" ref="AA93:AA98" si="72">Z93*L93</f>
        <v>6.1756172919066161</v>
      </c>
      <c r="AB93" s="17">
        <f>AA99/Z99</f>
        <v>12.389758663945813</v>
      </c>
    </row>
    <row r="94" spans="10:28" x14ac:dyDescent="0.25">
      <c r="J94" s="257">
        <v>5</v>
      </c>
      <c r="K94" s="207">
        <f>hstr5</f>
        <v>3</v>
      </c>
      <c r="L94" s="207">
        <f t="shared" si="68"/>
        <v>14.75</v>
      </c>
      <c r="M94" s="258">
        <f>'Yield Mechanism'!$V$58</f>
        <v>5.1293655468029054E-3</v>
      </c>
      <c r="N94" s="21">
        <f t="shared" ref="N94:N96" si="73">M94-M95</f>
        <v>7.4232125693915636E-4</v>
      </c>
      <c r="O94" s="259">
        <f t="shared" si="69"/>
        <v>2.4744041897971879E-4</v>
      </c>
      <c r="P94" s="258">
        <f>$C$27</f>
        <v>9.5976000000000013E-3</v>
      </c>
      <c r="Q94" s="258">
        <f>$D$27</f>
        <v>1.9241439833606131E-3</v>
      </c>
      <c r="R94" s="17">
        <f t="shared" ref="R94:R98" si="74">O94/P94</f>
        <v>2.5781489015974698E-2</v>
      </c>
      <c r="S94" s="17">
        <f t="shared" si="70"/>
        <v>0.12859766271105752</v>
      </c>
      <c r="T94" s="207">
        <f>'Yield Mechanism'!$AE$58</f>
        <v>48.301006467416435</v>
      </c>
      <c r="U94" s="207">
        <f>T94*K94+U93</f>
        <v>217.65024175059435</v>
      </c>
      <c r="V94" s="936"/>
      <c r="W94" s="195"/>
      <c r="X94" s="298">
        <v>5</v>
      </c>
      <c r="Y94" s="17">
        <f>mstr5</f>
        <v>67.278400000000005</v>
      </c>
      <c r="Z94" s="17">
        <f t="shared" si="71"/>
        <v>0.34509550700402464</v>
      </c>
      <c r="AA94" s="17">
        <f t="shared" si="72"/>
        <v>5.0901587283093637</v>
      </c>
      <c r="AB94" s="583" t="s">
        <v>339</v>
      </c>
    </row>
    <row r="95" spans="10:28" ht="15" customHeight="1" x14ac:dyDescent="0.25">
      <c r="J95" s="257">
        <v>4</v>
      </c>
      <c r="K95" s="207">
        <f>hstr4</f>
        <v>3</v>
      </c>
      <c r="L95" s="207">
        <f t="shared" si="68"/>
        <v>11.75</v>
      </c>
      <c r="M95" s="258">
        <f>'Yield Mechanism'!$V$59</f>
        <v>4.387044289863749E-3</v>
      </c>
      <c r="N95" s="21">
        <f t="shared" si="73"/>
        <v>1.0053088923698147E-3</v>
      </c>
      <c r="O95" s="259">
        <f t="shared" si="69"/>
        <v>3.3510296412327155E-4</v>
      </c>
      <c r="P95" s="258">
        <f>$C$28</f>
        <v>8.8673064285714302E-3</v>
      </c>
      <c r="Q95" s="258">
        <f>$D$28</f>
        <v>1.8501735321027263E-3</v>
      </c>
      <c r="R95" s="17">
        <f t="shared" si="74"/>
        <v>3.77908406371898E-2</v>
      </c>
      <c r="S95" s="17">
        <f t="shared" si="70"/>
        <v>0.18111974812569406</v>
      </c>
      <c r="T95" s="207">
        <f>'Yield Mechanism'!$AE$59</f>
        <v>68.87195085390313</v>
      </c>
      <c r="U95" s="207">
        <f t="shared" ref="U95:U98" si="75">T95*K95+U94</f>
        <v>424.26609431230372</v>
      </c>
      <c r="V95" s="937"/>
      <c r="W95" s="195"/>
      <c r="X95" s="298">
        <v>4</v>
      </c>
      <c r="Y95" s="17">
        <f>mstr4</f>
        <v>67.278400000000005</v>
      </c>
      <c r="Z95" s="17">
        <f t="shared" si="71"/>
        <v>0.29515332055116927</v>
      </c>
      <c r="AA95" s="17">
        <f t="shared" si="72"/>
        <v>3.4680515164762391</v>
      </c>
      <c r="AB95" s="206">
        <f>T98/M93</f>
        <v>18128.943182202122</v>
      </c>
    </row>
    <row r="96" spans="10:28" x14ac:dyDescent="0.25">
      <c r="J96" s="257">
        <v>3</v>
      </c>
      <c r="K96" s="207">
        <f>hstr3</f>
        <v>3</v>
      </c>
      <c r="L96" s="207">
        <f>L97+K96</f>
        <v>8.75</v>
      </c>
      <c r="M96" s="258">
        <f>'Yield Mechanism'!$V$60</f>
        <v>3.3817353974939343E-3</v>
      </c>
      <c r="N96" s="21">
        <f t="shared" si="73"/>
        <v>1.1536246568162969E-3</v>
      </c>
      <c r="O96" s="259">
        <f t="shared" si="69"/>
        <v>3.8454155227209895E-4</v>
      </c>
      <c r="P96" s="258">
        <f>$C$29</f>
        <v>8.3556867009551838E-3</v>
      </c>
      <c r="Q96" s="258">
        <f>$D$29</f>
        <v>1.7909714066512246E-3</v>
      </c>
      <c r="R96" s="17">
        <f t="shared" si="74"/>
        <v>4.6021537910000854E-2</v>
      </c>
      <c r="S96" s="17">
        <f t="shared" si="70"/>
        <v>0.21471116224636907</v>
      </c>
      <c r="T96" s="207">
        <f>'Yield Mechanism'!$AE$60</f>
        <v>84.72881757537094</v>
      </c>
      <c r="U96" s="207">
        <f t="shared" si="75"/>
        <v>678.45254703841647</v>
      </c>
      <c r="V96" s="937"/>
      <c r="W96" s="195"/>
      <c r="X96" s="298">
        <v>3</v>
      </c>
      <c r="Y96" s="17">
        <f>mstr3</f>
        <v>67.278400000000005</v>
      </c>
      <c r="Z96" s="17">
        <f t="shared" si="71"/>
        <v>0.22751774676675593</v>
      </c>
      <c r="AA96" s="17">
        <f t="shared" si="72"/>
        <v>1.9907802842091145</v>
      </c>
      <c r="AB96" s="584" t="s">
        <v>341</v>
      </c>
    </row>
    <row r="97" spans="9:28" x14ac:dyDescent="0.25">
      <c r="J97" s="257">
        <v>2</v>
      </c>
      <c r="K97" s="207">
        <f>hstr2</f>
        <v>3</v>
      </c>
      <c r="L97" s="207">
        <f>L98+K97</f>
        <v>5.75</v>
      </c>
      <c r="M97" s="258">
        <f>'Yield Mechanism'!$V$61</f>
        <v>2.2281107406776374E-3</v>
      </c>
      <c r="N97" s="21">
        <f>M97-M98</f>
        <v>1.1993596898243145E-3</v>
      </c>
      <c r="O97" s="259">
        <f t="shared" si="69"/>
        <v>3.9978656327477151E-4</v>
      </c>
      <c r="P97" s="258">
        <f>$C$30</f>
        <v>6.4157970868129726E-3</v>
      </c>
      <c r="Q97" s="258">
        <f>$D$30</f>
        <v>1.7349058472302754E-3</v>
      </c>
      <c r="R97" s="17">
        <f t="shared" si="74"/>
        <v>6.2312844041856108E-2</v>
      </c>
      <c r="S97" s="17">
        <f t="shared" si="70"/>
        <v>0.23043703721041614</v>
      </c>
      <c r="T97" s="207">
        <f>'Yield Mechanism'!$AE$61</f>
        <v>95.176280338430601</v>
      </c>
      <c r="U97" s="207">
        <f t="shared" si="75"/>
        <v>963.98138805370832</v>
      </c>
      <c r="V97" s="937"/>
      <c r="W97" s="195"/>
      <c r="X97" s="298">
        <v>2</v>
      </c>
      <c r="Y97" s="17">
        <f>mstr2</f>
        <v>67.278400000000005</v>
      </c>
      <c r="Z97" s="17">
        <f t="shared" si="71"/>
        <v>0.14990372565560636</v>
      </c>
      <c r="AA97" s="17">
        <f t="shared" si="72"/>
        <v>0.86194642251973663</v>
      </c>
      <c r="AB97" s="17">
        <f>((Y98*M96+Y97*M97+Y96*M98+M95*Y95+M94*Y94+M93*Y93)^2)/(Y98*M96*M96+Y97*M97*M97+Y96*M98*M98+Y95*M95*M95+Y94*M94*M94+Y93*M93*M93)</f>
        <v>334.26768546731228</v>
      </c>
    </row>
    <row r="98" spans="9:28" x14ac:dyDescent="0.25">
      <c r="J98" s="257">
        <v>1</v>
      </c>
      <c r="K98" s="207">
        <f>hstr1</f>
        <v>2.75</v>
      </c>
      <c r="L98" s="207">
        <f>K98</f>
        <v>2.75</v>
      </c>
      <c r="M98" s="258">
        <f>'Yield Mechanism'!$V$62</f>
        <v>1.0287510508533229E-3</v>
      </c>
      <c r="N98" s="21">
        <f>M98</f>
        <v>1.0287510508533229E-3</v>
      </c>
      <c r="O98" s="259">
        <f>N98/K98</f>
        <v>3.7409129121939014E-4</v>
      </c>
      <c r="P98" s="258">
        <f>$C$31</f>
        <v>4.8471720397440425E-3</v>
      </c>
      <c r="Q98" s="258">
        <f>$D$31</f>
        <v>1.7665298310518072E-3</v>
      </c>
      <c r="R98" s="17">
        <f t="shared" si="74"/>
        <v>7.7177225844689473E-2</v>
      </c>
      <c r="S98" s="17">
        <f t="shared" si="70"/>
        <v>0.21176618964688126</v>
      </c>
      <c r="T98" s="207">
        <f>'Yield Mechanism'!$AE$62</f>
        <v>99.999999999999986</v>
      </c>
      <c r="U98" s="207">
        <f t="shared" si="75"/>
        <v>1238.9813880537083</v>
      </c>
      <c r="V98" s="938"/>
      <c r="W98" s="195"/>
      <c r="X98" s="298">
        <v>1</v>
      </c>
      <c r="Y98" s="17">
        <f>mstr1</f>
        <v>67.278400000000005</v>
      </c>
      <c r="Z98" s="17">
        <f t="shared" si="71"/>
        <v>6.9212724699730208E-2</v>
      </c>
      <c r="AA98" s="17">
        <f t="shared" si="72"/>
        <v>0.19033499292425807</v>
      </c>
      <c r="AB98" s="583" t="s">
        <v>340</v>
      </c>
    </row>
    <row r="99" spans="9:28" x14ac:dyDescent="0.25">
      <c r="X99" s="299"/>
      <c r="Y99" s="583" t="s">
        <v>79</v>
      </c>
      <c r="Z99" s="260">
        <f>SUM(Z93:Z98)</f>
        <v>1.4348051256297718</v>
      </c>
      <c r="AA99" s="260">
        <f>SUM(AA93:AA98)</f>
        <v>17.776889236345326</v>
      </c>
      <c r="AB99" s="206">
        <f>2*PI()*SQRT(AB97/AB95)</f>
        <v>0.85318030501248598</v>
      </c>
    </row>
    <row r="101" spans="9:28" ht="15.75" x14ac:dyDescent="0.25">
      <c r="J101" s="958" t="s">
        <v>278</v>
      </c>
      <c r="K101" s="958"/>
      <c r="L101" s="958"/>
      <c r="M101" s="958"/>
      <c r="N101" s="958"/>
      <c r="O101" s="958"/>
      <c r="P101" s="958"/>
      <c r="Q101" s="958"/>
      <c r="R101" s="958"/>
      <c r="S101" s="958"/>
      <c r="T101" s="958"/>
      <c r="U101" s="958"/>
      <c r="V101" s="958"/>
      <c r="W101" s="273"/>
      <c r="X101" s="958" t="s">
        <v>107</v>
      </c>
      <c r="Y101" s="958"/>
      <c r="Z101" s="958"/>
      <c r="AA101" s="958"/>
      <c r="AB101" s="958"/>
    </row>
    <row r="102" spans="9:28" ht="15" customHeight="1" x14ac:dyDescent="0.25">
      <c r="J102" s="959" t="s">
        <v>5</v>
      </c>
      <c r="K102" s="960" t="s">
        <v>3</v>
      </c>
      <c r="L102" s="960" t="s">
        <v>72</v>
      </c>
      <c r="M102" s="959" t="s">
        <v>74</v>
      </c>
      <c r="N102" s="959" t="s">
        <v>82</v>
      </c>
      <c r="O102" s="960" t="s">
        <v>102</v>
      </c>
      <c r="P102" s="960" t="s">
        <v>260</v>
      </c>
      <c r="Q102" s="960" t="s">
        <v>261</v>
      </c>
      <c r="R102" s="959" t="s">
        <v>397</v>
      </c>
      <c r="S102" s="959" t="s">
        <v>398</v>
      </c>
      <c r="T102" s="959" t="s">
        <v>76</v>
      </c>
      <c r="U102" s="960" t="s">
        <v>103</v>
      </c>
      <c r="V102" s="959" t="s">
        <v>80</v>
      </c>
      <c r="X102" s="624" t="s">
        <v>5</v>
      </c>
      <c r="Y102" s="961" t="s">
        <v>77</v>
      </c>
      <c r="Z102" s="961" t="s">
        <v>78</v>
      </c>
      <c r="AA102" s="961" t="s">
        <v>105</v>
      </c>
      <c r="AB102" s="626" t="s">
        <v>106</v>
      </c>
    </row>
    <row r="103" spans="9:28" x14ac:dyDescent="0.25">
      <c r="J103" s="629"/>
      <c r="K103" s="625"/>
      <c r="L103" s="625"/>
      <c r="M103" s="629"/>
      <c r="N103" s="629"/>
      <c r="O103" s="625"/>
      <c r="P103" s="625"/>
      <c r="Q103" s="625"/>
      <c r="R103" s="629"/>
      <c r="S103" s="629"/>
      <c r="T103" s="629"/>
      <c r="U103" s="625"/>
      <c r="V103" s="629"/>
      <c r="X103" s="624"/>
      <c r="Y103" s="961"/>
      <c r="Z103" s="961"/>
      <c r="AA103" s="961"/>
      <c r="AB103" s="626"/>
    </row>
    <row r="104" spans="9:28" x14ac:dyDescent="0.25">
      <c r="J104" s="257">
        <v>6</v>
      </c>
      <c r="K104" s="207">
        <f>hstr6</f>
        <v>3</v>
      </c>
      <c r="L104" s="207">
        <f t="shared" ref="L104:L106" si="76">L105+K104</f>
        <v>17.75</v>
      </c>
      <c r="M104" s="258">
        <f>'Yield Mechanism'!$V$57</f>
        <v>5.5160413375984225E-3</v>
      </c>
      <c r="N104" s="21">
        <f>M104-M105</f>
        <v>3.8667579079551713E-4</v>
      </c>
      <c r="O104" s="259">
        <f t="shared" ref="O104:O108" si="77">N104/K104</f>
        <v>1.2889193026517239E-4</v>
      </c>
      <c r="P104" s="258">
        <f>$C$26</f>
        <v>8.3125273614190701E-3</v>
      </c>
      <c r="Q104" s="258">
        <f>$D$26</f>
        <v>1.9976000809737945E-3</v>
      </c>
      <c r="R104" s="17">
        <f>O104/P104</f>
        <v>1.5505745083426547E-2</v>
      </c>
      <c r="S104" s="17">
        <f t="shared" ref="S104:S109" si="78">O104/Q104</f>
        <v>6.4523390588941035E-2</v>
      </c>
      <c r="T104" s="207">
        <f>'Yield Mechanism'!$AE$57</f>
        <v>24.249074116115018</v>
      </c>
      <c r="U104" s="207">
        <f>T104*K104</f>
        <v>72.747222348345048</v>
      </c>
      <c r="V104" s="17">
        <f>U109/AB104</f>
        <v>100.00044566317044</v>
      </c>
      <c r="W104" s="195"/>
      <c r="X104" s="298">
        <v>6</v>
      </c>
      <c r="Y104" s="17">
        <f>mstr6</f>
        <v>63.074599999999997</v>
      </c>
      <c r="Z104" s="17">
        <f t="shared" ref="Z104:Z109" si="79">Y104*M104</f>
        <v>0.34792210095248544</v>
      </c>
      <c r="AA104" s="17">
        <f t="shared" ref="AA104:AA109" si="80">Z104*L104</f>
        <v>6.1756172919066161</v>
      </c>
      <c r="AB104" s="17">
        <f>AA110/Z110</f>
        <v>12.389758663945813</v>
      </c>
    </row>
    <row r="105" spans="9:28" x14ac:dyDescent="0.25">
      <c r="J105" s="257">
        <v>5</v>
      </c>
      <c r="K105" s="207">
        <f>hstr5</f>
        <v>3</v>
      </c>
      <c r="L105" s="207">
        <f t="shared" si="76"/>
        <v>14.75</v>
      </c>
      <c r="M105" s="258">
        <f>'Yield Mechanism'!$V$58</f>
        <v>5.1293655468029054E-3</v>
      </c>
      <c r="N105" s="21">
        <f t="shared" ref="N105:N107" si="81">M105-M106</f>
        <v>7.4232125693915636E-4</v>
      </c>
      <c r="O105" s="259">
        <f t="shared" si="77"/>
        <v>2.4744041897971879E-4</v>
      </c>
      <c r="P105" s="258">
        <f>$C$27</f>
        <v>9.5976000000000013E-3</v>
      </c>
      <c r="Q105" s="258">
        <f>$D$27</f>
        <v>1.9241439833606131E-3</v>
      </c>
      <c r="R105" s="17">
        <f t="shared" ref="R105:R109" si="82">O105/P105</f>
        <v>2.5781489015974698E-2</v>
      </c>
      <c r="S105" s="17">
        <f t="shared" si="78"/>
        <v>0.12859766271105752</v>
      </c>
      <c r="T105" s="207">
        <f>'Yield Mechanism'!$AE$58</f>
        <v>48.301006467416435</v>
      </c>
      <c r="U105" s="207">
        <f>T105*K105+U104</f>
        <v>217.65024175059435</v>
      </c>
      <c r="V105" s="936"/>
      <c r="W105" s="195"/>
      <c r="X105" s="298">
        <v>5</v>
      </c>
      <c r="Y105" s="17">
        <f>mstr5</f>
        <v>67.278400000000005</v>
      </c>
      <c r="Z105" s="17">
        <f t="shared" si="79"/>
        <v>0.34509550700402464</v>
      </c>
      <c r="AA105" s="17">
        <f t="shared" si="80"/>
        <v>5.0901587283093637</v>
      </c>
      <c r="AB105" s="583" t="s">
        <v>339</v>
      </c>
    </row>
    <row r="106" spans="9:28" ht="15.75" x14ac:dyDescent="0.25">
      <c r="I106" s="276"/>
      <c r="J106" s="257">
        <v>4</v>
      </c>
      <c r="K106" s="207">
        <f>hstr4</f>
        <v>3</v>
      </c>
      <c r="L106" s="207">
        <f t="shared" si="76"/>
        <v>11.75</v>
      </c>
      <c r="M106" s="258">
        <f>'Yield Mechanism'!$V$59</f>
        <v>4.387044289863749E-3</v>
      </c>
      <c r="N106" s="21">
        <f t="shared" si="81"/>
        <v>1.0053088923698147E-3</v>
      </c>
      <c r="O106" s="259">
        <f t="shared" si="77"/>
        <v>3.3510296412327155E-4</v>
      </c>
      <c r="P106" s="258">
        <f>$C$28</f>
        <v>8.8673064285714302E-3</v>
      </c>
      <c r="Q106" s="258">
        <f>$D$28</f>
        <v>1.8501735321027263E-3</v>
      </c>
      <c r="R106" s="17">
        <f t="shared" si="82"/>
        <v>3.77908406371898E-2</v>
      </c>
      <c r="S106" s="17">
        <f t="shared" si="78"/>
        <v>0.18111974812569406</v>
      </c>
      <c r="T106" s="207">
        <f>'Yield Mechanism'!$AE$59</f>
        <v>68.87195085390313</v>
      </c>
      <c r="U106" s="207">
        <f t="shared" ref="U106:U109" si="83">T106*K106+U105</f>
        <v>424.26609431230372</v>
      </c>
      <c r="V106" s="937"/>
      <c r="W106" s="195"/>
      <c r="X106" s="298">
        <v>4</v>
      </c>
      <c r="Y106" s="17">
        <f>mstr4</f>
        <v>67.278400000000005</v>
      </c>
      <c r="Z106" s="17">
        <f t="shared" si="79"/>
        <v>0.29515332055116927</v>
      </c>
      <c r="AA106" s="17">
        <f t="shared" si="80"/>
        <v>3.4680515164762391</v>
      </c>
      <c r="AB106" s="206">
        <f>T109/M104</f>
        <v>18128.943182202122</v>
      </c>
    </row>
    <row r="107" spans="9:28" x14ac:dyDescent="0.25">
      <c r="I107" s="246"/>
      <c r="J107" s="257">
        <v>3</v>
      </c>
      <c r="K107" s="207">
        <f>hstr3</f>
        <v>3</v>
      </c>
      <c r="L107" s="207">
        <f>L108+K107</f>
        <v>8.75</v>
      </c>
      <c r="M107" s="258">
        <f>'Yield Mechanism'!$V$60</f>
        <v>3.3817353974939343E-3</v>
      </c>
      <c r="N107" s="21">
        <f t="shared" si="81"/>
        <v>1.1536246568162969E-3</v>
      </c>
      <c r="O107" s="259">
        <f t="shared" si="77"/>
        <v>3.8454155227209895E-4</v>
      </c>
      <c r="P107" s="258">
        <f>$C$29</f>
        <v>8.3556867009551838E-3</v>
      </c>
      <c r="Q107" s="258">
        <f>$D$29</f>
        <v>1.7909714066512246E-3</v>
      </c>
      <c r="R107" s="17">
        <f t="shared" si="82"/>
        <v>4.6021537910000854E-2</v>
      </c>
      <c r="S107" s="17">
        <f t="shared" si="78"/>
        <v>0.21471116224636907</v>
      </c>
      <c r="T107" s="207">
        <f>'Yield Mechanism'!$AE$60</f>
        <v>84.72881757537094</v>
      </c>
      <c r="U107" s="207">
        <f t="shared" si="83"/>
        <v>678.45254703841647</v>
      </c>
      <c r="V107" s="937"/>
      <c r="W107" s="195"/>
      <c r="X107" s="298">
        <v>3</v>
      </c>
      <c r="Y107" s="17">
        <f>mstr3</f>
        <v>67.278400000000005</v>
      </c>
      <c r="Z107" s="17">
        <f t="shared" si="79"/>
        <v>0.22751774676675593</v>
      </c>
      <c r="AA107" s="17">
        <f t="shared" si="80"/>
        <v>1.9907802842091145</v>
      </c>
      <c r="AB107" s="584" t="s">
        <v>341</v>
      </c>
    </row>
    <row r="108" spans="9:28" x14ac:dyDescent="0.25">
      <c r="J108" s="257">
        <v>2</v>
      </c>
      <c r="K108" s="207">
        <f>hstr2</f>
        <v>3</v>
      </c>
      <c r="L108" s="207">
        <f>L109+K108</f>
        <v>5.75</v>
      </c>
      <c r="M108" s="258">
        <f>'Yield Mechanism'!$V$61</f>
        <v>2.2281107406776374E-3</v>
      </c>
      <c r="N108" s="21">
        <f>M108-M109</f>
        <v>1.1993596898243145E-3</v>
      </c>
      <c r="O108" s="259">
        <f t="shared" si="77"/>
        <v>3.9978656327477151E-4</v>
      </c>
      <c r="P108" s="258">
        <f>$C$30</f>
        <v>6.4157970868129726E-3</v>
      </c>
      <c r="Q108" s="258">
        <f>$D$30</f>
        <v>1.7349058472302754E-3</v>
      </c>
      <c r="R108" s="17">
        <f t="shared" si="82"/>
        <v>6.2312844041856108E-2</v>
      </c>
      <c r="S108" s="17">
        <f t="shared" si="78"/>
        <v>0.23043703721041614</v>
      </c>
      <c r="T108" s="207">
        <f>'Yield Mechanism'!$AE$61</f>
        <v>95.176280338430601</v>
      </c>
      <c r="U108" s="207">
        <f t="shared" si="83"/>
        <v>963.98138805370832</v>
      </c>
      <c r="V108" s="937"/>
      <c r="W108" s="195"/>
      <c r="X108" s="298">
        <v>2</v>
      </c>
      <c r="Y108" s="17">
        <f>mstr2</f>
        <v>67.278400000000005</v>
      </c>
      <c r="Z108" s="17">
        <f t="shared" si="79"/>
        <v>0.14990372565560636</v>
      </c>
      <c r="AA108" s="17">
        <f t="shared" si="80"/>
        <v>0.86194642251973663</v>
      </c>
      <c r="AB108" s="17">
        <f>((Y109*M107+Y108*M108+Y107*M109+M106*Y106+M105*Y105+M104*Y104)^2)/(Y109*M107*M107+Y108*M108*M108+Y107*M109*M109+Y106*M106*M106+Y105*M105*M105+Y104*M104*M104)</f>
        <v>334.26768546731228</v>
      </c>
    </row>
    <row r="109" spans="9:28" x14ac:dyDescent="0.25">
      <c r="J109" s="257">
        <v>1</v>
      </c>
      <c r="K109" s="207">
        <f>hstr1</f>
        <v>2.75</v>
      </c>
      <c r="L109" s="207">
        <f>K109</f>
        <v>2.75</v>
      </c>
      <c r="M109" s="258">
        <f>'Yield Mechanism'!$V$62</f>
        <v>1.0287510508533229E-3</v>
      </c>
      <c r="N109" s="21">
        <f>M109</f>
        <v>1.0287510508533229E-3</v>
      </c>
      <c r="O109" s="259">
        <f>N109/K109</f>
        <v>3.7409129121939014E-4</v>
      </c>
      <c r="P109" s="258">
        <f>$C$31</f>
        <v>4.8471720397440425E-3</v>
      </c>
      <c r="Q109" s="258">
        <f>$D$31</f>
        <v>1.7665298310518072E-3</v>
      </c>
      <c r="R109" s="17">
        <f t="shared" si="82"/>
        <v>7.7177225844689473E-2</v>
      </c>
      <c r="S109" s="17">
        <f t="shared" si="78"/>
        <v>0.21176618964688126</v>
      </c>
      <c r="T109" s="207">
        <f>'Yield Mechanism'!$AE$62</f>
        <v>99.999999999999986</v>
      </c>
      <c r="U109" s="207">
        <f t="shared" si="83"/>
        <v>1238.9813880537083</v>
      </c>
      <c r="V109" s="938"/>
      <c r="W109" s="195"/>
      <c r="X109" s="298">
        <v>1</v>
      </c>
      <c r="Y109" s="17">
        <f>mstr1</f>
        <v>67.278400000000005</v>
      </c>
      <c r="Z109" s="17">
        <f t="shared" si="79"/>
        <v>6.9212724699730208E-2</v>
      </c>
      <c r="AA109" s="17">
        <f t="shared" si="80"/>
        <v>0.19033499292425807</v>
      </c>
      <c r="AB109" s="583" t="s">
        <v>340</v>
      </c>
    </row>
    <row r="110" spans="9:28" x14ac:dyDescent="0.25">
      <c r="X110" s="299"/>
      <c r="Y110" s="583" t="s">
        <v>79</v>
      </c>
      <c r="Z110" s="260">
        <f>SUM(Z104:Z109)</f>
        <v>1.4348051256297718</v>
      </c>
      <c r="AA110" s="260">
        <f>SUM(AA104:AA109)</f>
        <v>17.776889236345326</v>
      </c>
      <c r="AB110" s="206">
        <f>2*PI()*SQRT(AB108/AB106)</f>
        <v>0.85318030501248598</v>
      </c>
    </row>
    <row r="112" spans="9:28" ht="15.75" x14ac:dyDescent="0.25">
      <c r="J112" s="968" t="s">
        <v>342</v>
      </c>
      <c r="K112" s="969"/>
      <c r="L112" s="969"/>
      <c r="M112" s="969"/>
      <c r="N112" s="969"/>
      <c r="O112" s="969"/>
      <c r="P112" s="969"/>
      <c r="Q112" s="969"/>
      <c r="R112" s="969"/>
      <c r="S112" s="969"/>
      <c r="T112" s="969"/>
      <c r="U112" s="969"/>
      <c r="V112" s="970"/>
      <c r="W112" s="34"/>
      <c r="X112" s="967" t="s">
        <v>107</v>
      </c>
      <c r="Y112" s="967"/>
      <c r="Z112" s="967"/>
      <c r="AA112" s="967"/>
      <c r="AB112" s="967"/>
    </row>
    <row r="113" spans="2:28" ht="15" customHeight="1" x14ac:dyDescent="0.25">
      <c r="J113" s="959" t="s">
        <v>5</v>
      </c>
      <c r="K113" s="960" t="s">
        <v>3</v>
      </c>
      <c r="L113" s="960" t="s">
        <v>72</v>
      </c>
      <c r="M113" s="959" t="s">
        <v>74</v>
      </c>
      <c r="N113" s="959" t="s">
        <v>82</v>
      </c>
      <c r="O113" s="960" t="s">
        <v>102</v>
      </c>
      <c r="P113" s="960" t="s">
        <v>260</v>
      </c>
      <c r="Q113" s="960" t="s">
        <v>261</v>
      </c>
      <c r="R113" s="959" t="s">
        <v>397</v>
      </c>
      <c r="S113" s="959" t="s">
        <v>398</v>
      </c>
      <c r="T113" s="959" t="s">
        <v>76</v>
      </c>
      <c r="U113" s="960" t="s">
        <v>103</v>
      </c>
      <c r="V113" s="959" t="s">
        <v>80</v>
      </c>
      <c r="X113" s="624" t="s">
        <v>5</v>
      </c>
      <c r="Y113" s="961" t="s">
        <v>77</v>
      </c>
      <c r="Z113" s="961" t="s">
        <v>78</v>
      </c>
      <c r="AA113" s="961" t="s">
        <v>105</v>
      </c>
      <c r="AB113" s="626" t="s">
        <v>106</v>
      </c>
    </row>
    <row r="114" spans="2:28" x14ac:dyDescent="0.25">
      <c r="J114" s="629"/>
      <c r="K114" s="625"/>
      <c r="L114" s="625"/>
      <c r="M114" s="629"/>
      <c r="N114" s="629"/>
      <c r="O114" s="625"/>
      <c r="P114" s="625"/>
      <c r="Q114" s="625"/>
      <c r="R114" s="629"/>
      <c r="S114" s="629"/>
      <c r="T114" s="629"/>
      <c r="U114" s="625"/>
      <c r="V114" s="629"/>
      <c r="X114" s="624"/>
      <c r="Y114" s="961"/>
      <c r="Z114" s="961"/>
      <c r="AA114" s="961"/>
      <c r="AB114" s="626"/>
    </row>
    <row r="115" spans="2:28" x14ac:dyDescent="0.25">
      <c r="J115" s="257">
        <v>6</v>
      </c>
      <c r="K115" s="207">
        <f>hstr6</f>
        <v>3</v>
      </c>
      <c r="L115" s="207">
        <f t="shared" ref="L115:L117" si="84">L116+K115</f>
        <v>17.75</v>
      </c>
      <c r="M115" s="258">
        <f>'Yield Mechanism'!$V$57</f>
        <v>5.5160413375984225E-3</v>
      </c>
      <c r="N115" s="21">
        <f>M115-M116</f>
        <v>3.8667579079551713E-4</v>
      </c>
      <c r="O115" s="259">
        <f t="shared" ref="O115:O119" si="85">N115/K115</f>
        <v>1.2889193026517239E-4</v>
      </c>
      <c r="P115" s="258">
        <f>$C$26</f>
        <v>8.3125273614190701E-3</v>
      </c>
      <c r="Q115" s="258">
        <f>$D$26</f>
        <v>1.9976000809737945E-3</v>
      </c>
      <c r="R115" s="17">
        <f>O115/P115</f>
        <v>1.5505745083426547E-2</v>
      </c>
      <c r="S115" s="17">
        <f t="shared" ref="S115:S120" si="86">O115/Q115</f>
        <v>6.4523390588941035E-2</v>
      </c>
      <c r="T115" s="207">
        <f>'Yield Mechanism'!$AE$57</f>
        <v>24.249074116115018</v>
      </c>
      <c r="U115" s="207">
        <f>T115*K115</f>
        <v>72.747222348345048</v>
      </c>
      <c r="V115" s="17">
        <f>U120/AB115</f>
        <v>100.00044566317044</v>
      </c>
      <c r="W115" s="195"/>
      <c r="X115" s="298">
        <v>6</v>
      </c>
      <c r="Y115" s="17">
        <f>mstr6</f>
        <v>63.074599999999997</v>
      </c>
      <c r="Z115" s="17">
        <f t="shared" ref="Z115:Z120" si="87">Y115*M115</f>
        <v>0.34792210095248544</v>
      </c>
      <c r="AA115" s="17">
        <f t="shared" ref="AA115:AA120" si="88">Z115*L115</f>
        <v>6.1756172919066161</v>
      </c>
      <c r="AB115" s="17">
        <f>AA121/Z121</f>
        <v>12.389758663945813</v>
      </c>
    </row>
    <row r="116" spans="2:28" x14ac:dyDescent="0.25">
      <c r="J116" s="257">
        <v>5</v>
      </c>
      <c r="K116" s="207">
        <f>hstr5</f>
        <v>3</v>
      </c>
      <c r="L116" s="207">
        <f t="shared" si="84"/>
        <v>14.75</v>
      </c>
      <c r="M116" s="258">
        <f>'Yield Mechanism'!$V$58</f>
        <v>5.1293655468029054E-3</v>
      </c>
      <c r="N116" s="21">
        <f t="shared" ref="N116:N118" si="89">M116-M117</f>
        <v>7.4232125693915636E-4</v>
      </c>
      <c r="O116" s="259">
        <f t="shared" si="85"/>
        <v>2.4744041897971879E-4</v>
      </c>
      <c r="P116" s="258">
        <f>$C$27</f>
        <v>9.5976000000000013E-3</v>
      </c>
      <c r="Q116" s="258">
        <f>$D$27</f>
        <v>1.9241439833606131E-3</v>
      </c>
      <c r="R116" s="17">
        <f t="shared" ref="R116:R120" si="90">O116/P116</f>
        <v>2.5781489015974698E-2</v>
      </c>
      <c r="S116" s="17">
        <f t="shared" si="86"/>
        <v>0.12859766271105752</v>
      </c>
      <c r="T116" s="207">
        <f>'Yield Mechanism'!$AE$58</f>
        <v>48.301006467416435</v>
      </c>
      <c r="U116" s="207">
        <f>T116*K116+U115</f>
        <v>217.65024175059435</v>
      </c>
      <c r="V116" s="936"/>
      <c r="W116" s="195"/>
      <c r="X116" s="298">
        <v>5</v>
      </c>
      <c r="Y116" s="17">
        <f>mstr5</f>
        <v>67.278400000000005</v>
      </c>
      <c r="Z116" s="17">
        <f t="shared" si="87"/>
        <v>0.34509550700402464</v>
      </c>
      <c r="AA116" s="17">
        <f t="shared" si="88"/>
        <v>5.0901587283093637</v>
      </c>
      <c r="AB116" s="583" t="s">
        <v>339</v>
      </c>
    </row>
    <row r="117" spans="2:28" ht="15" customHeight="1" x14ac:dyDescent="0.25">
      <c r="J117" s="257">
        <v>4</v>
      </c>
      <c r="K117" s="207">
        <f>hstr4</f>
        <v>3</v>
      </c>
      <c r="L117" s="207">
        <f t="shared" si="84"/>
        <v>11.75</v>
      </c>
      <c r="M117" s="258">
        <f>'Yield Mechanism'!$V$59</f>
        <v>4.387044289863749E-3</v>
      </c>
      <c r="N117" s="21">
        <f t="shared" si="89"/>
        <v>1.0053088923698147E-3</v>
      </c>
      <c r="O117" s="259">
        <f t="shared" si="85"/>
        <v>3.3510296412327155E-4</v>
      </c>
      <c r="P117" s="258">
        <f>$C$28</f>
        <v>8.8673064285714302E-3</v>
      </c>
      <c r="Q117" s="258">
        <f>$D$28</f>
        <v>1.8501735321027263E-3</v>
      </c>
      <c r="R117" s="17">
        <f t="shared" si="90"/>
        <v>3.77908406371898E-2</v>
      </c>
      <c r="S117" s="17">
        <f t="shared" si="86"/>
        <v>0.18111974812569406</v>
      </c>
      <c r="T117" s="207">
        <f>'Yield Mechanism'!$AE$59</f>
        <v>68.87195085390313</v>
      </c>
      <c r="U117" s="207">
        <f t="shared" ref="U117:U120" si="91">T117*K117+U116</f>
        <v>424.26609431230372</v>
      </c>
      <c r="V117" s="937"/>
      <c r="W117" s="195"/>
      <c r="X117" s="298">
        <v>4</v>
      </c>
      <c r="Y117" s="17">
        <f>mstr4</f>
        <v>67.278400000000005</v>
      </c>
      <c r="Z117" s="17">
        <f t="shared" si="87"/>
        <v>0.29515332055116927</v>
      </c>
      <c r="AA117" s="17">
        <f t="shared" si="88"/>
        <v>3.4680515164762391</v>
      </c>
      <c r="AB117" s="206">
        <f>T120/M115</f>
        <v>18128.943182202122</v>
      </c>
    </row>
    <row r="118" spans="2:28" ht="15" customHeight="1" x14ac:dyDescent="0.25">
      <c r="J118" s="257">
        <v>3</v>
      </c>
      <c r="K118" s="207">
        <f>hstr3</f>
        <v>3</v>
      </c>
      <c r="L118" s="207">
        <f>L119+K118</f>
        <v>8.75</v>
      </c>
      <c r="M118" s="258">
        <f>'Yield Mechanism'!$V$60</f>
        <v>3.3817353974939343E-3</v>
      </c>
      <c r="N118" s="21">
        <f t="shared" si="89"/>
        <v>1.1536246568162969E-3</v>
      </c>
      <c r="O118" s="259">
        <f t="shared" si="85"/>
        <v>3.8454155227209895E-4</v>
      </c>
      <c r="P118" s="258">
        <f>$C$29</f>
        <v>8.3556867009551838E-3</v>
      </c>
      <c r="Q118" s="258">
        <f>$D$29</f>
        <v>1.7909714066512246E-3</v>
      </c>
      <c r="R118" s="17">
        <f t="shared" si="90"/>
        <v>4.6021537910000854E-2</v>
      </c>
      <c r="S118" s="17">
        <f t="shared" si="86"/>
        <v>0.21471116224636907</v>
      </c>
      <c r="T118" s="207">
        <f>'Yield Mechanism'!$AE$60</f>
        <v>84.72881757537094</v>
      </c>
      <c r="U118" s="207">
        <f t="shared" si="91"/>
        <v>678.45254703841647</v>
      </c>
      <c r="V118" s="937"/>
      <c r="W118" s="195"/>
      <c r="X118" s="298">
        <v>3</v>
      </c>
      <c r="Y118" s="17">
        <f>mstr3</f>
        <v>67.278400000000005</v>
      </c>
      <c r="Z118" s="17">
        <f t="shared" si="87"/>
        <v>0.22751774676675593</v>
      </c>
      <c r="AA118" s="17">
        <f t="shared" si="88"/>
        <v>1.9907802842091145</v>
      </c>
      <c r="AB118" s="584" t="s">
        <v>341</v>
      </c>
    </row>
    <row r="119" spans="2:28" x14ac:dyDescent="0.25">
      <c r="J119" s="257">
        <v>2</v>
      </c>
      <c r="K119" s="207">
        <f>hstr2</f>
        <v>3</v>
      </c>
      <c r="L119" s="207">
        <f>L120+K119</f>
        <v>5.75</v>
      </c>
      <c r="M119" s="258">
        <f>'Yield Mechanism'!$V$61</f>
        <v>2.2281107406776374E-3</v>
      </c>
      <c r="N119" s="21">
        <f>M119-M120</f>
        <v>1.1993596898243145E-3</v>
      </c>
      <c r="O119" s="259">
        <f t="shared" si="85"/>
        <v>3.9978656327477151E-4</v>
      </c>
      <c r="P119" s="258">
        <f>$C$30</f>
        <v>6.4157970868129726E-3</v>
      </c>
      <c r="Q119" s="258">
        <f>$D$30</f>
        <v>1.7349058472302754E-3</v>
      </c>
      <c r="R119" s="17">
        <f t="shared" si="90"/>
        <v>6.2312844041856108E-2</v>
      </c>
      <c r="S119" s="17">
        <f t="shared" si="86"/>
        <v>0.23043703721041614</v>
      </c>
      <c r="T119" s="207">
        <f>'Yield Mechanism'!$AE$61</f>
        <v>95.176280338430601</v>
      </c>
      <c r="U119" s="207">
        <f t="shared" si="91"/>
        <v>963.98138805370832</v>
      </c>
      <c r="V119" s="937"/>
      <c r="W119" s="195"/>
      <c r="X119" s="298">
        <v>2</v>
      </c>
      <c r="Y119" s="17">
        <f>mstr2</f>
        <v>67.278400000000005</v>
      </c>
      <c r="Z119" s="17">
        <f t="shared" si="87"/>
        <v>0.14990372565560636</v>
      </c>
      <c r="AA119" s="17">
        <f t="shared" si="88"/>
        <v>0.86194642251973663</v>
      </c>
      <c r="AB119" s="17">
        <f>((Y120*M118+Y119*M119+Y118*M120+M117*Y117+M116*Y116+M115*Y115)^2)/(Y120*M118*M118+Y119*M119*M119+Y118*M120*M120+Y117*M117*M117+Y116*M116*M116+Y115*M115*M115)</f>
        <v>334.26768546731228</v>
      </c>
    </row>
    <row r="120" spans="2:28" x14ac:dyDescent="0.25">
      <c r="J120" s="257">
        <v>1</v>
      </c>
      <c r="K120" s="207">
        <f>hstr1</f>
        <v>2.75</v>
      </c>
      <c r="L120" s="207">
        <f>K120</f>
        <v>2.75</v>
      </c>
      <c r="M120" s="258">
        <f>'Yield Mechanism'!$V$62</f>
        <v>1.0287510508533229E-3</v>
      </c>
      <c r="N120" s="21">
        <f>M120</f>
        <v>1.0287510508533229E-3</v>
      </c>
      <c r="O120" s="259">
        <f>N120/K120</f>
        <v>3.7409129121939014E-4</v>
      </c>
      <c r="P120" s="258">
        <f>$C$31</f>
        <v>4.8471720397440425E-3</v>
      </c>
      <c r="Q120" s="258">
        <f>$D$31</f>
        <v>1.7665298310518072E-3</v>
      </c>
      <c r="R120" s="17">
        <f t="shared" si="90"/>
        <v>7.7177225844689473E-2</v>
      </c>
      <c r="S120" s="17">
        <f t="shared" si="86"/>
        <v>0.21176618964688126</v>
      </c>
      <c r="T120" s="207">
        <f>'Yield Mechanism'!$AE$62</f>
        <v>99.999999999999986</v>
      </c>
      <c r="U120" s="207">
        <f t="shared" si="91"/>
        <v>1238.9813880537083</v>
      </c>
      <c r="V120" s="938"/>
      <c r="W120" s="195"/>
      <c r="X120" s="298">
        <v>1</v>
      </c>
      <c r="Y120" s="17">
        <f>mstr1</f>
        <v>67.278400000000005</v>
      </c>
      <c r="Z120" s="17">
        <f t="shared" si="87"/>
        <v>6.9212724699730208E-2</v>
      </c>
      <c r="AA120" s="17">
        <f t="shared" si="88"/>
        <v>0.19033499292425807</v>
      </c>
      <c r="AB120" s="583" t="s">
        <v>340</v>
      </c>
    </row>
    <row r="121" spans="2:28" x14ac:dyDescent="0.25">
      <c r="X121" s="299"/>
      <c r="Y121" s="583" t="s">
        <v>79</v>
      </c>
      <c r="Z121" s="260">
        <f>SUM(Z115:Z120)</f>
        <v>1.4348051256297718</v>
      </c>
      <c r="AA121" s="260">
        <f>SUM(AA115:AA120)</f>
        <v>17.776889236345326</v>
      </c>
      <c r="AB121" s="206">
        <f>2*PI()*SQRT(AB119/AB117)</f>
        <v>0.85318030501248598</v>
      </c>
    </row>
    <row r="123" spans="2:28" ht="15.75" x14ac:dyDescent="0.25">
      <c r="B123" s="985" t="s">
        <v>212</v>
      </c>
      <c r="C123" s="986"/>
      <c r="D123" s="986"/>
      <c r="E123" s="986"/>
      <c r="F123" s="986"/>
      <c r="G123" s="986"/>
      <c r="H123" s="987"/>
      <c r="J123" s="965" t="s">
        <v>343</v>
      </c>
      <c r="K123" s="965"/>
      <c r="L123" s="965"/>
      <c r="M123" s="965"/>
      <c r="N123" s="965"/>
      <c r="O123" s="965"/>
      <c r="P123" s="965"/>
      <c r="Q123" s="965"/>
      <c r="R123" s="965"/>
      <c r="S123" s="965"/>
      <c r="T123" s="965"/>
      <c r="U123" s="965"/>
      <c r="V123" s="965"/>
      <c r="X123" s="989" t="s">
        <v>107</v>
      </c>
      <c r="Y123" s="989"/>
      <c r="Z123" s="989"/>
      <c r="AA123" s="989"/>
      <c r="AB123" s="989"/>
    </row>
    <row r="124" spans="2:28" ht="15" customHeight="1" x14ac:dyDescent="0.25">
      <c r="B124" s="624" t="s">
        <v>211</v>
      </c>
      <c r="C124" s="624" t="s">
        <v>5</v>
      </c>
      <c r="D124" s="636" t="s">
        <v>85</v>
      </c>
      <c r="E124" s="988"/>
      <c r="F124" s="988"/>
      <c r="G124" s="988"/>
      <c r="H124" s="637"/>
      <c r="J124" s="959" t="s">
        <v>5</v>
      </c>
      <c r="K124" s="960" t="s">
        <v>3</v>
      </c>
      <c r="L124" s="960" t="s">
        <v>72</v>
      </c>
      <c r="M124" s="959" t="s">
        <v>74</v>
      </c>
      <c r="N124" s="959" t="s">
        <v>82</v>
      </c>
      <c r="O124" s="960" t="s">
        <v>102</v>
      </c>
      <c r="P124" s="960" t="s">
        <v>260</v>
      </c>
      <c r="Q124" s="960" t="s">
        <v>261</v>
      </c>
      <c r="R124" s="959" t="s">
        <v>397</v>
      </c>
      <c r="S124" s="959" t="s">
        <v>398</v>
      </c>
      <c r="T124" s="959" t="s">
        <v>76</v>
      </c>
      <c r="U124" s="960" t="s">
        <v>103</v>
      </c>
      <c r="V124" s="959" t="s">
        <v>80</v>
      </c>
      <c r="X124" s="624" t="s">
        <v>5</v>
      </c>
      <c r="Y124" s="961" t="s">
        <v>77</v>
      </c>
      <c r="Z124" s="961" t="s">
        <v>78</v>
      </c>
      <c r="AA124" s="961" t="s">
        <v>105</v>
      </c>
      <c r="AB124" s="626" t="s">
        <v>106</v>
      </c>
    </row>
    <row r="125" spans="2:28" x14ac:dyDescent="0.25">
      <c r="B125" s="624"/>
      <c r="C125" s="624"/>
      <c r="D125" s="277"/>
      <c r="E125" s="277"/>
      <c r="F125" s="277"/>
      <c r="G125" s="304"/>
      <c r="H125" s="278" t="s">
        <v>271</v>
      </c>
      <c r="J125" s="629"/>
      <c r="K125" s="625"/>
      <c r="L125" s="625"/>
      <c r="M125" s="629"/>
      <c r="N125" s="629"/>
      <c r="O125" s="625"/>
      <c r="P125" s="625"/>
      <c r="Q125" s="625"/>
      <c r="R125" s="629"/>
      <c r="S125" s="629"/>
      <c r="T125" s="629"/>
      <c r="U125" s="625"/>
      <c r="V125" s="629"/>
      <c r="X125" s="624"/>
      <c r="Y125" s="961"/>
      <c r="Z125" s="961"/>
      <c r="AA125" s="961"/>
      <c r="AB125" s="626"/>
    </row>
    <row r="126" spans="2:28" x14ac:dyDescent="0.25">
      <c r="B126" s="352">
        <f t="shared" ref="B126:B128" si="92">B127+3</f>
        <v>17.75</v>
      </c>
      <c r="C126" s="352">
        <v>6</v>
      </c>
      <c r="D126" s="21"/>
      <c r="E126" s="21"/>
      <c r="F126" s="21"/>
      <c r="G126" s="21"/>
      <c r="H126" s="279">
        <v>0</v>
      </c>
      <c r="I126" s="275"/>
      <c r="J126" s="257">
        <v>6</v>
      </c>
      <c r="K126" s="207">
        <f>hstr6</f>
        <v>3</v>
      </c>
      <c r="L126" s="207">
        <f t="shared" ref="L126:L128" si="93">L127+K126</f>
        <v>17.75</v>
      </c>
      <c r="M126" s="258">
        <f>'Yield Mechanism'!$V$57</f>
        <v>5.5160413375984225E-3</v>
      </c>
      <c r="N126" s="21">
        <f>M126-M127</f>
        <v>3.8667579079551713E-4</v>
      </c>
      <c r="O126" s="259">
        <f t="shared" ref="O126:O130" si="94">N126/K126</f>
        <v>1.2889193026517239E-4</v>
      </c>
      <c r="P126" s="258">
        <f>$C$26</f>
        <v>8.3125273614190701E-3</v>
      </c>
      <c r="Q126" s="258">
        <f>$D$26</f>
        <v>1.9976000809737945E-3</v>
      </c>
      <c r="R126" s="17">
        <f>O126/P126</f>
        <v>1.5505745083426547E-2</v>
      </c>
      <c r="S126" s="17">
        <f t="shared" ref="S126:S131" si="95">O126/Q126</f>
        <v>6.4523390588941035E-2</v>
      </c>
      <c r="T126" s="207">
        <f>'Yield Mechanism'!$AE$57</f>
        <v>24.249074116115018</v>
      </c>
      <c r="U126" s="207">
        <f>T126*K126</f>
        <v>72.747222348345048</v>
      </c>
      <c r="V126" s="17">
        <f>U131/AB126</f>
        <v>100.00044566317044</v>
      </c>
      <c r="W126" s="195"/>
      <c r="X126" s="298">
        <v>6</v>
      </c>
      <c r="Y126" s="17">
        <f>mstr6</f>
        <v>63.074599999999997</v>
      </c>
      <c r="Z126" s="17">
        <f t="shared" ref="Z126:Z131" si="96">Y126*M126</f>
        <v>0.34792210095248544</v>
      </c>
      <c r="AA126" s="17">
        <f t="shared" ref="AA126:AA131" si="97">Z126*L126</f>
        <v>6.1756172919066161</v>
      </c>
      <c r="AB126" s="17">
        <f>AA132/Z132</f>
        <v>12.389758663945813</v>
      </c>
    </row>
    <row r="127" spans="2:28" x14ac:dyDescent="0.25">
      <c r="B127" s="352">
        <f t="shared" si="92"/>
        <v>14.75</v>
      </c>
      <c r="C127" s="352">
        <v>5</v>
      </c>
      <c r="D127" s="21"/>
      <c r="E127" s="21"/>
      <c r="F127" s="21"/>
      <c r="G127" s="21"/>
      <c r="H127" s="279">
        <v>0</v>
      </c>
      <c r="I127" s="275"/>
      <c r="J127" s="257">
        <v>5</v>
      </c>
      <c r="K127" s="207">
        <f>hstr5</f>
        <v>3</v>
      </c>
      <c r="L127" s="207">
        <f t="shared" si="93"/>
        <v>14.75</v>
      </c>
      <c r="M127" s="258">
        <f>'Yield Mechanism'!$V$58</f>
        <v>5.1293655468029054E-3</v>
      </c>
      <c r="N127" s="21">
        <f t="shared" ref="N127:N129" si="98">M127-M128</f>
        <v>7.4232125693915636E-4</v>
      </c>
      <c r="O127" s="259">
        <f t="shared" si="94"/>
        <v>2.4744041897971879E-4</v>
      </c>
      <c r="P127" s="258">
        <f>$C$27</f>
        <v>9.5976000000000013E-3</v>
      </c>
      <c r="Q127" s="258">
        <f>$D$27</f>
        <v>1.9241439833606131E-3</v>
      </c>
      <c r="R127" s="17">
        <f t="shared" ref="R127:R131" si="99">O127/P127</f>
        <v>2.5781489015974698E-2</v>
      </c>
      <c r="S127" s="17">
        <f t="shared" si="95"/>
        <v>0.12859766271105752</v>
      </c>
      <c r="T127" s="207">
        <f>'Yield Mechanism'!$AE$58</f>
        <v>48.301006467416435</v>
      </c>
      <c r="U127" s="207">
        <f>T127*K127+U126</f>
        <v>217.65024175059435</v>
      </c>
      <c r="V127" s="936"/>
      <c r="W127" s="195"/>
      <c r="X127" s="298">
        <v>5</v>
      </c>
      <c r="Y127" s="17">
        <f>mstr5</f>
        <v>67.278400000000005</v>
      </c>
      <c r="Z127" s="17">
        <f t="shared" si="96"/>
        <v>0.34509550700402464</v>
      </c>
      <c r="AA127" s="17">
        <f t="shared" si="97"/>
        <v>5.0901587283093637</v>
      </c>
      <c r="AB127" s="583" t="s">
        <v>339</v>
      </c>
    </row>
    <row r="128" spans="2:28" x14ac:dyDescent="0.25">
      <c r="B128" s="352">
        <f t="shared" si="92"/>
        <v>11.75</v>
      </c>
      <c r="C128" s="352">
        <v>4</v>
      </c>
      <c r="D128" s="21"/>
      <c r="E128" s="21"/>
      <c r="F128" s="21"/>
      <c r="G128" s="21"/>
      <c r="H128" s="279">
        <v>0</v>
      </c>
      <c r="I128" s="275"/>
      <c r="J128" s="257">
        <v>4</v>
      </c>
      <c r="K128" s="207">
        <f>hstr4</f>
        <v>3</v>
      </c>
      <c r="L128" s="207">
        <f t="shared" si="93"/>
        <v>11.75</v>
      </c>
      <c r="M128" s="258">
        <f>'Yield Mechanism'!$V$59</f>
        <v>4.387044289863749E-3</v>
      </c>
      <c r="N128" s="21">
        <f t="shared" si="98"/>
        <v>1.0053088923698147E-3</v>
      </c>
      <c r="O128" s="259">
        <f t="shared" si="94"/>
        <v>3.3510296412327155E-4</v>
      </c>
      <c r="P128" s="258">
        <f>$C$28</f>
        <v>8.8673064285714302E-3</v>
      </c>
      <c r="Q128" s="258">
        <f>$D$28</f>
        <v>1.8501735321027263E-3</v>
      </c>
      <c r="R128" s="17">
        <f t="shared" si="99"/>
        <v>3.77908406371898E-2</v>
      </c>
      <c r="S128" s="17">
        <f t="shared" si="95"/>
        <v>0.18111974812569406</v>
      </c>
      <c r="T128" s="207">
        <f>'Yield Mechanism'!$AE$59</f>
        <v>68.87195085390313</v>
      </c>
      <c r="U128" s="207">
        <f t="shared" ref="U128:U131" si="100">T128*K128+U127</f>
        <v>424.26609431230372</v>
      </c>
      <c r="V128" s="937"/>
      <c r="W128" s="195"/>
      <c r="X128" s="298">
        <v>4</v>
      </c>
      <c r="Y128" s="17">
        <f>mstr4</f>
        <v>67.278400000000005</v>
      </c>
      <c r="Z128" s="17">
        <f t="shared" si="96"/>
        <v>0.29515332055116927</v>
      </c>
      <c r="AA128" s="17">
        <f t="shared" si="97"/>
        <v>3.4680515164762391</v>
      </c>
      <c r="AB128" s="206">
        <f>T131/M126</f>
        <v>18128.943182202122</v>
      </c>
    </row>
    <row r="129" spans="2:28" x14ac:dyDescent="0.25">
      <c r="B129" s="8">
        <f>B130+3</f>
        <v>8.75</v>
      </c>
      <c r="C129" s="8">
        <v>3</v>
      </c>
      <c r="D129" s="21"/>
      <c r="E129" s="21"/>
      <c r="F129" s="21"/>
      <c r="G129" s="21"/>
      <c r="H129" s="279">
        <v>0</v>
      </c>
      <c r="I129" s="275"/>
      <c r="J129" s="257">
        <v>3</v>
      </c>
      <c r="K129" s="207">
        <f>hstr3</f>
        <v>3</v>
      </c>
      <c r="L129" s="207">
        <f>L130+K129</f>
        <v>8.75</v>
      </c>
      <c r="M129" s="258">
        <f>'Yield Mechanism'!$V$60</f>
        <v>3.3817353974939343E-3</v>
      </c>
      <c r="N129" s="21">
        <f t="shared" si="98"/>
        <v>1.1536246568162969E-3</v>
      </c>
      <c r="O129" s="259">
        <f t="shared" si="94"/>
        <v>3.8454155227209895E-4</v>
      </c>
      <c r="P129" s="258">
        <f>$C$29</f>
        <v>8.3556867009551838E-3</v>
      </c>
      <c r="Q129" s="258">
        <f>$D$29</f>
        <v>1.7909714066512246E-3</v>
      </c>
      <c r="R129" s="17">
        <f t="shared" si="99"/>
        <v>4.6021537910000854E-2</v>
      </c>
      <c r="S129" s="17">
        <f t="shared" si="95"/>
        <v>0.21471116224636907</v>
      </c>
      <c r="T129" s="207">
        <f>'Yield Mechanism'!$AE$60</f>
        <v>84.72881757537094</v>
      </c>
      <c r="U129" s="207">
        <f t="shared" si="100"/>
        <v>678.45254703841647</v>
      </c>
      <c r="V129" s="937"/>
      <c r="W129" s="195"/>
      <c r="X129" s="298">
        <v>3</v>
      </c>
      <c r="Y129" s="17">
        <f>mstr3</f>
        <v>67.278400000000005</v>
      </c>
      <c r="Z129" s="17">
        <f t="shared" si="96"/>
        <v>0.22751774676675593</v>
      </c>
      <c r="AA129" s="17">
        <f t="shared" si="97"/>
        <v>1.9907802842091145</v>
      </c>
      <c r="AB129" s="584" t="s">
        <v>341</v>
      </c>
    </row>
    <row r="130" spans="2:28" x14ac:dyDescent="0.25">
      <c r="B130" s="8">
        <f>B131+3</f>
        <v>5.75</v>
      </c>
      <c r="C130" s="8">
        <v>2</v>
      </c>
      <c r="D130" s="21"/>
      <c r="E130" s="21"/>
      <c r="F130" s="21"/>
      <c r="G130" s="21"/>
      <c r="H130" s="279">
        <v>0</v>
      </c>
      <c r="I130" s="275"/>
      <c r="J130" s="257">
        <v>2</v>
      </c>
      <c r="K130" s="207">
        <f>hstr2</f>
        <v>3</v>
      </c>
      <c r="L130" s="207">
        <f>L131+K130</f>
        <v>5.75</v>
      </c>
      <c r="M130" s="258">
        <f>'Yield Mechanism'!$V$61</f>
        <v>2.2281107406776374E-3</v>
      </c>
      <c r="N130" s="21">
        <f>M130-M131</f>
        <v>1.1993596898243145E-3</v>
      </c>
      <c r="O130" s="259">
        <f t="shared" si="94"/>
        <v>3.9978656327477151E-4</v>
      </c>
      <c r="P130" s="258">
        <f>$C$30</f>
        <v>6.4157970868129726E-3</v>
      </c>
      <c r="Q130" s="258">
        <f>$D$30</f>
        <v>1.7349058472302754E-3</v>
      </c>
      <c r="R130" s="17">
        <f t="shared" si="99"/>
        <v>6.2312844041856108E-2</v>
      </c>
      <c r="S130" s="17">
        <f t="shared" si="95"/>
        <v>0.23043703721041614</v>
      </c>
      <c r="T130" s="207">
        <f>'Yield Mechanism'!$AE$61</f>
        <v>95.176280338430601</v>
      </c>
      <c r="U130" s="207">
        <f t="shared" si="100"/>
        <v>963.98138805370832</v>
      </c>
      <c r="V130" s="937"/>
      <c r="W130" s="195"/>
      <c r="X130" s="298">
        <v>2</v>
      </c>
      <c r="Y130" s="17">
        <f>mstr2</f>
        <v>67.278400000000005</v>
      </c>
      <c r="Z130" s="17">
        <f t="shared" si="96"/>
        <v>0.14990372565560636</v>
      </c>
      <c r="AA130" s="17">
        <f t="shared" si="97"/>
        <v>0.86194642251973663</v>
      </c>
      <c r="AB130" s="17">
        <f>((Y131*M129+Y130*M130+Y129*M131+M128*Y128+M127*Y127+M126*Y126)^2)/(Y131*M129*M129+Y130*M130*M130+Y129*M131*M131+Y128*M128*M128+Y127*M127*M127+Y126*M126*M126)</f>
        <v>334.26768546731228</v>
      </c>
    </row>
    <row r="131" spans="2:28" x14ac:dyDescent="0.25">
      <c r="B131" s="8">
        <v>2.75</v>
      </c>
      <c r="C131" s="8">
        <v>1</v>
      </c>
      <c r="D131" s="21"/>
      <c r="E131" s="21"/>
      <c r="F131" s="21"/>
      <c r="G131" s="21"/>
      <c r="H131" s="279">
        <v>0</v>
      </c>
      <c r="I131" s="275"/>
      <c r="J131" s="257">
        <v>1</v>
      </c>
      <c r="K131" s="207">
        <f>hstr1</f>
        <v>2.75</v>
      </c>
      <c r="L131" s="207">
        <f>K131</f>
        <v>2.75</v>
      </c>
      <c r="M131" s="258">
        <f>'Yield Mechanism'!$V$62</f>
        <v>1.0287510508533229E-3</v>
      </c>
      <c r="N131" s="21">
        <f>M131</f>
        <v>1.0287510508533229E-3</v>
      </c>
      <c r="O131" s="259">
        <f>N131/K131</f>
        <v>3.7409129121939014E-4</v>
      </c>
      <c r="P131" s="258">
        <f>$C$31</f>
        <v>4.8471720397440425E-3</v>
      </c>
      <c r="Q131" s="258">
        <f>$D$31</f>
        <v>1.7665298310518072E-3</v>
      </c>
      <c r="R131" s="17">
        <f t="shared" si="99"/>
        <v>7.7177225844689473E-2</v>
      </c>
      <c r="S131" s="17">
        <f t="shared" si="95"/>
        <v>0.21176618964688126</v>
      </c>
      <c r="T131" s="207">
        <f>'Yield Mechanism'!$AE$62</f>
        <v>99.999999999999986</v>
      </c>
      <c r="U131" s="207">
        <f t="shared" si="100"/>
        <v>1238.9813880537083</v>
      </c>
      <c r="V131" s="938"/>
      <c r="W131" s="195"/>
      <c r="X131" s="298">
        <v>1</v>
      </c>
      <c r="Y131" s="17">
        <f>mstr1</f>
        <v>67.278400000000005</v>
      </c>
      <c r="Z131" s="17">
        <f t="shared" si="96"/>
        <v>6.9212724699730208E-2</v>
      </c>
      <c r="AA131" s="17">
        <f t="shared" si="97"/>
        <v>0.19033499292425807</v>
      </c>
      <c r="AB131" s="583" t="s">
        <v>340</v>
      </c>
    </row>
    <row r="132" spans="2:28" x14ac:dyDescent="0.25">
      <c r="B132" s="277">
        <v>0</v>
      </c>
      <c r="C132" s="8">
        <v>0</v>
      </c>
      <c r="D132" s="21"/>
      <c r="E132" s="21"/>
      <c r="F132" s="21"/>
      <c r="G132" s="21"/>
      <c r="H132" s="279">
        <v>0</v>
      </c>
      <c r="I132" s="275"/>
      <c r="X132" s="299"/>
      <c r="Y132" s="583" t="s">
        <v>79</v>
      </c>
      <c r="Z132" s="260">
        <f>SUM(Z126:Z131)</f>
        <v>1.4348051256297718</v>
      </c>
      <c r="AA132" s="260">
        <f>SUM(AA126:AA131)</f>
        <v>17.776889236345326</v>
      </c>
      <c r="AB132" s="206">
        <f>2*PI()*SQRT(AB130/AB128)</f>
        <v>0.85318030501248598</v>
      </c>
    </row>
    <row r="134" spans="2:28" ht="18.75" x14ac:dyDescent="0.25">
      <c r="B134" s="979" t="s">
        <v>121</v>
      </c>
      <c r="C134" s="980"/>
      <c r="D134" s="980"/>
      <c r="E134" s="980"/>
      <c r="F134" s="980"/>
      <c r="G134" s="980"/>
      <c r="H134" s="981"/>
      <c r="J134" s="968" t="s">
        <v>344</v>
      </c>
      <c r="K134" s="969"/>
      <c r="L134" s="969"/>
      <c r="M134" s="969"/>
      <c r="N134" s="969"/>
      <c r="O134" s="969"/>
      <c r="P134" s="969"/>
      <c r="Q134" s="969"/>
      <c r="R134" s="969"/>
      <c r="S134" s="969"/>
      <c r="T134" s="969"/>
      <c r="U134" s="969"/>
      <c r="V134" s="970"/>
      <c r="X134" s="971" t="s">
        <v>107</v>
      </c>
      <c r="Y134" s="971"/>
      <c r="Z134" s="971"/>
      <c r="AA134" s="971"/>
      <c r="AB134" s="971"/>
    </row>
    <row r="135" spans="2:28" ht="15" customHeight="1" x14ac:dyDescent="0.25">
      <c r="B135" s="939" t="s">
        <v>5</v>
      </c>
      <c r="C135" s="939" t="s">
        <v>115</v>
      </c>
      <c r="D135" s="939" t="s">
        <v>116</v>
      </c>
      <c r="E135" s="939" t="s">
        <v>117</v>
      </c>
      <c r="F135" s="939" t="s">
        <v>118</v>
      </c>
      <c r="G135" s="939" t="s">
        <v>119</v>
      </c>
      <c r="H135" s="939" t="s">
        <v>120</v>
      </c>
      <c r="J135" s="959" t="s">
        <v>5</v>
      </c>
      <c r="K135" s="960" t="s">
        <v>3</v>
      </c>
      <c r="L135" s="960" t="s">
        <v>72</v>
      </c>
      <c r="M135" s="959" t="s">
        <v>74</v>
      </c>
      <c r="N135" s="959" t="s">
        <v>82</v>
      </c>
      <c r="O135" s="960" t="s">
        <v>102</v>
      </c>
      <c r="P135" s="960" t="s">
        <v>260</v>
      </c>
      <c r="Q135" s="960" t="s">
        <v>261</v>
      </c>
      <c r="R135" s="959" t="s">
        <v>397</v>
      </c>
      <c r="S135" s="959" t="s">
        <v>398</v>
      </c>
      <c r="T135" s="959" t="s">
        <v>76</v>
      </c>
      <c r="U135" s="960" t="s">
        <v>103</v>
      </c>
      <c r="V135" s="959" t="s">
        <v>80</v>
      </c>
      <c r="X135" s="624" t="s">
        <v>5</v>
      </c>
      <c r="Y135" s="961" t="s">
        <v>77</v>
      </c>
      <c r="Z135" s="961" t="s">
        <v>78</v>
      </c>
      <c r="AA135" s="961" t="s">
        <v>105</v>
      </c>
      <c r="AB135" s="626" t="s">
        <v>106</v>
      </c>
    </row>
    <row r="136" spans="2:28" x14ac:dyDescent="0.25">
      <c r="B136" s="939"/>
      <c r="C136" s="939"/>
      <c r="D136" s="939"/>
      <c r="E136" s="939"/>
      <c r="F136" s="939"/>
      <c r="G136" s="939"/>
      <c r="H136" s="939"/>
      <c r="J136" s="629"/>
      <c r="K136" s="625"/>
      <c r="L136" s="625"/>
      <c r="M136" s="629"/>
      <c r="N136" s="629"/>
      <c r="O136" s="625"/>
      <c r="P136" s="625"/>
      <c r="Q136" s="625"/>
      <c r="R136" s="629"/>
      <c r="S136" s="629"/>
      <c r="T136" s="629"/>
      <c r="U136" s="625"/>
      <c r="V136" s="629"/>
      <c r="X136" s="624"/>
      <c r="Y136" s="961"/>
      <c r="Z136" s="961"/>
      <c r="AA136" s="961"/>
      <c r="AB136" s="626"/>
    </row>
    <row r="137" spans="2:28" x14ac:dyDescent="0.25">
      <c r="B137" s="280">
        <v>6</v>
      </c>
      <c r="C137" s="21">
        <f>M5-H126</f>
        <v>5.5160413375984225E-3</v>
      </c>
      <c r="D137" s="21">
        <f>M16-H126</f>
        <v>5.5160413375984225E-3</v>
      </c>
      <c r="E137" s="21">
        <f>M27-H126</f>
        <v>5.5160413375984225E-3</v>
      </c>
      <c r="F137" s="21">
        <f>M38-H126</f>
        <v>5.5160413375984225E-3</v>
      </c>
      <c r="G137" s="21">
        <f>M49-H126</f>
        <v>5.5160413375984225E-3</v>
      </c>
      <c r="H137" s="21">
        <f>M159-H126</f>
        <v>5.5160413375984225E-3</v>
      </c>
      <c r="J137" s="257">
        <v>6</v>
      </c>
      <c r="K137" s="207">
        <f>hstr6</f>
        <v>3</v>
      </c>
      <c r="L137" s="207">
        <f t="shared" ref="L137:L139" si="101">L138+K137</f>
        <v>17.75</v>
      </c>
      <c r="M137" s="258">
        <f>'Yield Mechanism'!$V$57</f>
        <v>5.5160413375984225E-3</v>
      </c>
      <c r="N137" s="21">
        <f>M137-M138</f>
        <v>3.8667579079551713E-4</v>
      </c>
      <c r="O137" s="259">
        <f t="shared" ref="O137:O141" si="102">N137/K137</f>
        <v>1.2889193026517239E-4</v>
      </c>
      <c r="P137" s="258">
        <f>$C$26</f>
        <v>8.3125273614190701E-3</v>
      </c>
      <c r="Q137" s="258">
        <f>$D$26</f>
        <v>1.9976000809737945E-3</v>
      </c>
      <c r="R137" s="17">
        <f>O137/P137</f>
        <v>1.5505745083426547E-2</v>
      </c>
      <c r="S137" s="17">
        <f t="shared" ref="S137:S142" si="103">O137/Q137</f>
        <v>6.4523390588941035E-2</v>
      </c>
      <c r="T137" s="207">
        <f>'Yield Mechanism'!$AE$57</f>
        <v>24.249074116115018</v>
      </c>
      <c r="U137" s="207">
        <f>T137*K137</f>
        <v>72.747222348345048</v>
      </c>
      <c r="V137" s="17">
        <f>U142/AB137</f>
        <v>100.00044566317044</v>
      </c>
      <c r="W137" s="195"/>
      <c r="X137" s="298">
        <v>6</v>
      </c>
      <c r="Y137" s="17">
        <f>mstr6</f>
        <v>63.074599999999997</v>
      </c>
      <c r="Z137" s="17">
        <f t="shared" ref="Z137:Z142" si="104">Y137*M137</f>
        <v>0.34792210095248544</v>
      </c>
      <c r="AA137" s="17">
        <f t="shared" ref="AA137:AA142" si="105">Z137*L137</f>
        <v>6.1756172919066161</v>
      </c>
      <c r="AB137" s="17">
        <f>AA143/Z143</f>
        <v>12.389758663945813</v>
      </c>
    </row>
    <row r="138" spans="2:28" x14ac:dyDescent="0.25">
      <c r="B138" s="280">
        <v>5</v>
      </c>
      <c r="C138" s="21">
        <f t="shared" ref="C138:C143" si="106">M6-H127</f>
        <v>5.1293655468029054E-3</v>
      </c>
      <c r="D138" s="21">
        <f t="shared" ref="D138:D143" si="107">M17-H127</f>
        <v>5.1293655468029054E-3</v>
      </c>
      <c r="E138" s="21">
        <f t="shared" ref="E138:E143" si="108">M28-H127</f>
        <v>5.1293655468029054E-3</v>
      </c>
      <c r="F138" s="21">
        <f t="shared" ref="F138:F143" si="109">M39-H127</f>
        <v>5.1293655468029054E-3</v>
      </c>
      <c r="G138" s="21">
        <f t="shared" ref="G138:G143" si="110">M50-H127</f>
        <v>5.1293655468029054E-3</v>
      </c>
      <c r="H138" s="21">
        <f t="shared" ref="H138:H143" si="111">M160-H127</f>
        <v>5.1293655468029054E-3</v>
      </c>
      <c r="I138" s="281"/>
      <c r="J138" s="257">
        <v>5</v>
      </c>
      <c r="K138" s="207">
        <f>hstr5</f>
        <v>3</v>
      </c>
      <c r="L138" s="207">
        <f t="shared" si="101"/>
        <v>14.75</v>
      </c>
      <c r="M138" s="258">
        <f>'Yield Mechanism'!$V$58</f>
        <v>5.1293655468029054E-3</v>
      </c>
      <c r="N138" s="21">
        <f t="shared" ref="N138:N140" si="112">M138-M139</f>
        <v>7.4232125693915636E-4</v>
      </c>
      <c r="O138" s="259">
        <f t="shared" si="102"/>
        <v>2.4744041897971879E-4</v>
      </c>
      <c r="P138" s="258">
        <f>$C$27</f>
        <v>9.5976000000000013E-3</v>
      </c>
      <c r="Q138" s="258">
        <f>$D$27</f>
        <v>1.9241439833606131E-3</v>
      </c>
      <c r="R138" s="17">
        <f t="shared" ref="R138:R142" si="113">O138/P138</f>
        <v>2.5781489015974698E-2</v>
      </c>
      <c r="S138" s="17">
        <f t="shared" si="103"/>
        <v>0.12859766271105752</v>
      </c>
      <c r="T138" s="207">
        <f>'Yield Mechanism'!$AE$58</f>
        <v>48.301006467416435</v>
      </c>
      <c r="U138" s="207">
        <f>T138*K138+U137</f>
        <v>217.65024175059435</v>
      </c>
      <c r="V138" s="936"/>
      <c r="W138" s="195"/>
      <c r="X138" s="298">
        <v>5</v>
      </c>
      <c r="Y138" s="17">
        <f>mstr5</f>
        <v>67.278400000000005</v>
      </c>
      <c r="Z138" s="17">
        <f t="shared" si="104"/>
        <v>0.34509550700402464</v>
      </c>
      <c r="AA138" s="17">
        <f t="shared" si="105"/>
        <v>5.0901587283093637</v>
      </c>
      <c r="AB138" s="583" t="s">
        <v>339</v>
      </c>
    </row>
    <row r="139" spans="2:28" x14ac:dyDescent="0.25">
      <c r="B139" s="280">
        <v>4</v>
      </c>
      <c r="C139" s="21">
        <f t="shared" si="106"/>
        <v>4.387044289863749E-3</v>
      </c>
      <c r="D139" s="21">
        <f t="shared" si="107"/>
        <v>4.387044289863749E-3</v>
      </c>
      <c r="E139" s="21">
        <f t="shared" si="108"/>
        <v>4.387044289863749E-3</v>
      </c>
      <c r="F139" s="21">
        <f t="shared" si="109"/>
        <v>4.387044289863749E-3</v>
      </c>
      <c r="G139" s="21">
        <f t="shared" si="110"/>
        <v>4.387044289863749E-3</v>
      </c>
      <c r="H139" s="21">
        <f t="shared" si="111"/>
        <v>4.387044289863749E-3</v>
      </c>
      <c r="I139" s="281"/>
      <c r="J139" s="257">
        <v>4</v>
      </c>
      <c r="K139" s="207">
        <f>hstr4</f>
        <v>3</v>
      </c>
      <c r="L139" s="207">
        <f t="shared" si="101"/>
        <v>11.75</v>
      </c>
      <c r="M139" s="258">
        <f>'Yield Mechanism'!$V$59</f>
        <v>4.387044289863749E-3</v>
      </c>
      <c r="N139" s="21">
        <f t="shared" si="112"/>
        <v>1.0053088923698147E-3</v>
      </c>
      <c r="O139" s="259">
        <f t="shared" si="102"/>
        <v>3.3510296412327155E-4</v>
      </c>
      <c r="P139" s="258">
        <f>$C$28</f>
        <v>8.8673064285714302E-3</v>
      </c>
      <c r="Q139" s="258">
        <f>$D$28</f>
        <v>1.8501735321027263E-3</v>
      </c>
      <c r="R139" s="17">
        <f t="shared" si="113"/>
        <v>3.77908406371898E-2</v>
      </c>
      <c r="S139" s="17">
        <f t="shared" si="103"/>
        <v>0.18111974812569406</v>
      </c>
      <c r="T139" s="207">
        <f>'Yield Mechanism'!$AE$59</f>
        <v>68.87195085390313</v>
      </c>
      <c r="U139" s="207">
        <f t="shared" ref="U139:U142" si="114">T139*K139+U138</f>
        <v>424.26609431230372</v>
      </c>
      <c r="V139" s="937"/>
      <c r="W139" s="195"/>
      <c r="X139" s="298">
        <v>4</v>
      </c>
      <c r="Y139" s="17">
        <f>mstr4</f>
        <v>67.278400000000005</v>
      </c>
      <c r="Z139" s="17">
        <f t="shared" si="104"/>
        <v>0.29515332055116927</v>
      </c>
      <c r="AA139" s="17">
        <f t="shared" si="105"/>
        <v>3.4680515164762391</v>
      </c>
      <c r="AB139" s="206">
        <f>T142/M137</f>
        <v>18128.943182202122</v>
      </c>
    </row>
    <row r="140" spans="2:28" x14ac:dyDescent="0.25">
      <c r="B140" s="280">
        <v>3</v>
      </c>
      <c r="C140" s="21">
        <f t="shared" si="106"/>
        <v>3.3817353974939343E-3</v>
      </c>
      <c r="D140" s="21">
        <f t="shared" si="107"/>
        <v>3.3817353974939343E-3</v>
      </c>
      <c r="E140" s="21">
        <f t="shared" si="108"/>
        <v>3.3817353974939343E-3</v>
      </c>
      <c r="F140" s="21">
        <f t="shared" si="109"/>
        <v>3.3817353974939343E-3</v>
      </c>
      <c r="G140" s="21">
        <f t="shared" si="110"/>
        <v>3.3817353974939343E-3</v>
      </c>
      <c r="H140" s="21">
        <f t="shared" si="111"/>
        <v>3.3817353974939343E-3</v>
      </c>
      <c r="J140" s="257">
        <v>3</v>
      </c>
      <c r="K140" s="207">
        <f>hstr3</f>
        <v>3</v>
      </c>
      <c r="L140" s="207">
        <f>L141+K140</f>
        <v>8.75</v>
      </c>
      <c r="M140" s="258">
        <f>'Yield Mechanism'!$V$60</f>
        <v>3.3817353974939343E-3</v>
      </c>
      <c r="N140" s="21">
        <f t="shared" si="112"/>
        <v>1.1536246568162969E-3</v>
      </c>
      <c r="O140" s="259">
        <f t="shared" si="102"/>
        <v>3.8454155227209895E-4</v>
      </c>
      <c r="P140" s="258">
        <f>$C$29</f>
        <v>8.3556867009551838E-3</v>
      </c>
      <c r="Q140" s="258">
        <f>$D$29</f>
        <v>1.7909714066512246E-3</v>
      </c>
      <c r="R140" s="17">
        <f t="shared" si="113"/>
        <v>4.6021537910000854E-2</v>
      </c>
      <c r="S140" s="17">
        <f t="shared" si="103"/>
        <v>0.21471116224636907</v>
      </c>
      <c r="T140" s="207">
        <f>'Yield Mechanism'!$AE$60</f>
        <v>84.72881757537094</v>
      </c>
      <c r="U140" s="207">
        <f t="shared" si="114"/>
        <v>678.45254703841647</v>
      </c>
      <c r="V140" s="937"/>
      <c r="W140" s="195"/>
      <c r="X140" s="298">
        <v>3</v>
      </c>
      <c r="Y140" s="17">
        <f>mstr3</f>
        <v>67.278400000000005</v>
      </c>
      <c r="Z140" s="17">
        <f t="shared" si="104"/>
        <v>0.22751774676675593</v>
      </c>
      <c r="AA140" s="17">
        <f t="shared" si="105"/>
        <v>1.9907802842091145</v>
      </c>
      <c r="AB140" s="584" t="s">
        <v>341</v>
      </c>
    </row>
    <row r="141" spans="2:28" x14ac:dyDescent="0.25">
      <c r="B141" s="280">
        <v>2</v>
      </c>
      <c r="C141" s="21">
        <f t="shared" si="106"/>
        <v>2.2281107406776374E-3</v>
      </c>
      <c r="D141" s="21">
        <f t="shared" si="107"/>
        <v>2.2281107406776374E-3</v>
      </c>
      <c r="E141" s="21">
        <f t="shared" si="108"/>
        <v>2.2281107406776374E-3</v>
      </c>
      <c r="F141" s="21">
        <f t="shared" si="109"/>
        <v>2.2281107406776374E-3</v>
      </c>
      <c r="G141" s="21">
        <f t="shared" si="110"/>
        <v>2.2281107406776374E-3</v>
      </c>
      <c r="H141" s="21">
        <f t="shared" si="111"/>
        <v>2.2281107406776374E-3</v>
      </c>
      <c r="J141" s="257">
        <v>2</v>
      </c>
      <c r="K141" s="207">
        <f>hstr2</f>
        <v>3</v>
      </c>
      <c r="L141" s="207">
        <f>L142+K141</f>
        <v>5.75</v>
      </c>
      <c r="M141" s="258">
        <f>'Yield Mechanism'!$V$61</f>
        <v>2.2281107406776374E-3</v>
      </c>
      <c r="N141" s="21">
        <f>M141-M142</f>
        <v>1.1993596898243145E-3</v>
      </c>
      <c r="O141" s="259">
        <f t="shared" si="102"/>
        <v>3.9978656327477151E-4</v>
      </c>
      <c r="P141" s="258">
        <f>$C$30</f>
        <v>6.4157970868129726E-3</v>
      </c>
      <c r="Q141" s="258">
        <f>$D$30</f>
        <v>1.7349058472302754E-3</v>
      </c>
      <c r="R141" s="17">
        <f t="shared" si="113"/>
        <v>6.2312844041856108E-2</v>
      </c>
      <c r="S141" s="17">
        <f t="shared" si="103"/>
        <v>0.23043703721041614</v>
      </c>
      <c r="T141" s="207">
        <f>'Yield Mechanism'!$AE$61</f>
        <v>95.176280338430601</v>
      </c>
      <c r="U141" s="207">
        <f t="shared" si="114"/>
        <v>963.98138805370832</v>
      </c>
      <c r="V141" s="937"/>
      <c r="W141" s="195"/>
      <c r="X141" s="298">
        <v>2</v>
      </c>
      <c r="Y141" s="17">
        <f>mstr2</f>
        <v>67.278400000000005</v>
      </c>
      <c r="Z141" s="17">
        <f t="shared" si="104"/>
        <v>0.14990372565560636</v>
      </c>
      <c r="AA141" s="17">
        <f t="shared" si="105"/>
        <v>0.86194642251973663</v>
      </c>
      <c r="AB141" s="17">
        <f>((Y142*M140+Y141*M141+Y140*M142+M139*Y139+M138*Y138+M137*Y137)^2)/(Y142*M140*M140+Y141*M141*M141+Y140*M142*M142+Y139*M139*M139+Y138*M138*M138+Y137*M137*M137)</f>
        <v>334.26768546731228</v>
      </c>
    </row>
    <row r="142" spans="2:28" x14ac:dyDescent="0.25">
      <c r="B142" s="280">
        <v>1</v>
      </c>
      <c r="C142" s="21">
        <f t="shared" si="106"/>
        <v>1.0287510508533229E-3</v>
      </c>
      <c r="D142" s="21">
        <f t="shared" si="107"/>
        <v>1.0287510508533229E-3</v>
      </c>
      <c r="E142" s="21">
        <f t="shared" si="108"/>
        <v>1.0287510508533229E-3</v>
      </c>
      <c r="F142" s="21">
        <f t="shared" si="109"/>
        <v>1.0287510508533229E-3</v>
      </c>
      <c r="G142" s="21">
        <f t="shared" si="110"/>
        <v>1.0287510508533229E-3</v>
      </c>
      <c r="H142" s="21">
        <f t="shared" si="111"/>
        <v>1.0287510508533229E-3</v>
      </c>
      <c r="J142" s="257">
        <v>1</v>
      </c>
      <c r="K142" s="207">
        <f>hstr1</f>
        <v>2.75</v>
      </c>
      <c r="L142" s="207">
        <f>K142</f>
        <v>2.75</v>
      </c>
      <c r="M142" s="258">
        <f>'Yield Mechanism'!$V$62</f>
        <v>1.0287510508533229E-3</v>
      </c>
      <c r="N142" s="21">
        <f>M142</f>
        <v>1.0287510508533229E-3</v>
      </c>
      <c r="O142" s="259">
        <f>N142/K142</f>
        <v>3.7409129121939014E-4</v>
      </c>
      <c r="P142" s="258">
        <f>$C$31</f>
        <v>4.8471720397440425E-3</v>
      </c>
      <c r="Q142" s="258">
        <f>$D$31</f>
        <v>1.7665298310518072E-3</v>
      </c>
      <c r="R142" s="17">
        <f t="shared" si="113"/>
        <v>7.7177225844689473E-2</v>
      </c>
      <c r="S142" s="17">
        <f t="shared" si="103"/>
        <v>0.21176618964688126</v>
      </c>
      <c r="T142" s="207">
        <f>'Yield Mechanism'!$AE$62</f>
        <v>99.999999999999986</v>
      </c>
      <c r="U142" s="207">
        <f t="shared" si="114"/>
        <v>1238.9813880537083</v>
      </c>
      <c r="V142" s="938"/>
      <c r="W142" s="195"/>
      <c r="X142" s="298">
        <v>1</v>
      </c>
      <c r="Y142" s="17">
        <f>mstr1</f>
        <v>67.278400000000005</v>
      </c>
      <c r="Z142" s="17">
        <f t="shared" si="104"/>
        <v>6.9212724699730208E-2</v>
      </c>
      <c r="AA142" s="17">
        <f t="shared" si="105"/>
        <v>0.19033499292425807</v>
      </c>
      <c r="AB142" s="583" t="s">
        <v>340</v>
      </c>
    </row>
    <row r="143" spans="2:28" x14ac:dyDescent="0.25">
      <c r="B143" s="282">
        <v>0</v>
      </c>
      <c r="C143" s="21">
        <f t="shared" si="106"/>
        <v>0</v>
      </c>
      <c r="D143" s="21">
        <f t="shared" si="107"/>
        <v>0</v>
      </c>
      <c r="E143" s="21">
        <f t="shared" si="108"/>
        <v>0</v>
      </c>
      <c r="F143" s="21">
        <f t="shared" si="109"/>
        <v>0</v>
      </c>
      <c r="G143" s="21">
        <f t="shared" si="110"/>
        <v>0</v>
      </c>
      <c r="H143" s="21">
        <f t="shared" si="111"/>
        <v>0</v>
      </c>
      <c r="X143" s="299"/>
      <c r="Y143" s="583" t="s">
        <v>79</v>
      </c>
      <c r="Z143" s="260">
        <f>SUM(Z137:Z142)</f>
        <v>1.4348051256297718</v>
      </c>
      <c r="AA143" s="260">
        <f>SUM(AA137:AA142)</f>
        <v>17.776889236345326</v>
      </c>
      <c r="AB143" s="206">
        <f>2*PI()*SQRT(AB141/AB139)</f>
        <v>0.85318030501248598</v>
      </c>
    </row>
    <row r="145" spans="10:28" ht="15.75" x14ac:dyDescent="0.25">
      <c r="J145" s="965" t="s">
        <v>345</v>
      </c>
      <c r="K145" s="965"/>
      <c r="L145" s="965"/>
      <c r="M145" s="965"/>
      <c r="N145" s="965"/>
      <c r="O145" s="965"/>
      <c r="P145" s="965"/>
      <c r="Q145" s="965"/>
      <c r="R145" s="965"/>
      <c r="S145" s="965"/>
      <c r="T145" s="965"/>
      <c r="U145" s="965"/>
      <c r="V145" s="965"/>
      <c r="X145" s="966" t="s">
        <v>107</v>
      </c>
      <c r="Y145" s="966"/>
      <c r="Z145" s="966"/>
      <c r="AA145" s="966"/>
      <c r="AB145" s="966"/>
    </row>
    <row r="146" spans="10:28" ht="15" customHeight="1" x14ac:dyDescent="0.25">
      <c r="J146" s="959" t="s">
        <v>5</v>
      </c>
      <c r="K146" s="960" t="s">
        <v>3</v>
      </c>
      <c r="L146" s="960" t="s">
        <v>72</v>
      </c>
      <c r="M146" s="959" t="s">
        <v>74</v>
      </c>
      <c r="N146" s="959" t="s">
        <v>82</v>
      </c>
      <c r="O146" s="960" t="s">
        <v>102</v>
      </c>
      <c r="P146" s="960" t="s">
        <v>260</v>
      </c>
      <c r="Q146" s="960" t="s">
        <v>261</v>
      </c>
      <c r="R146" s="959" t="s">
        <v>397</v>
      </c>
      <c r="S146" s="959" t="s">
        <v>398</v>
      </c>
      <c r="T146" s="959" t="s">
        <v>76</v>
      </c>
      <c r="U146" s="960" t="s">
        <v>103</v>
      </c>
      <c r="V146" s="959" t="s">
        <v>80</v>
      </c>
      <c r="X146" s="624" t="s">
        <v>5</v>
      </c>
      <c r="Y146" s="961" t="s">
        <v>77</v>
      </c>
      <c r="Z146" s="961" t="s">
        <v>78</v>
      </c>
      <c r="AA146" s="961" t="s">
        <v>105</v>
      </c>
      <c r="AB146" s="626" t="s">
        <v>106</v>
      </c>
    </row>
    <row r="147" spans="10:28" x14ac:dyDescent="0.25">
      <c r="J147" s="629"/>
      <c r="K147" s="625"/>
      <c r="L147" s="625"/>
      <c r="M147" s="629"/>
      <c r="N147" s="629"/>
      <c r="O147" s="625"/>
      <c r="P147" s="625"/>
      <c r="Q147" s="625"/>
      <c r="R147" s="629"/>
      <c r="S147" s="629"/>
      <c r="T147" s="629"/>
      <c r="U147" s="625"/>
      <c r="V147" s="629"/>
      <c r="X147" s="624"/>
      <c r="Y147" s="961"/>
      <c r="Z147" s="961"/>
      <c r="AA147" s="961"/>
      <c r="AB147" s="626"/>
    </row>
    <row r="148" spans="10:28" x14ac:dyDescent="0.25">
      <c r="J148" s="257">
        <v>6</v>
      </c>
      <c r="K148" s="207">
        <f>hstr6</f>
        <v>3</v>
      </c>
      <c r="L148" s="207">
        <f t="shared" ref="L148:L150" si="115">L149+K148</f>
        <v>17.75</v>
      </c>
      <c r="M148" s="258">
        <f>'Yield Mechanism'!$V$57</f>
        <v>5.5160413375984225E-3</v>
      </c>
      <c r="N148" s="21">
        <f>M148-M149</f>
        <v>3.8667579079551713E-4</v>
      </c>
      <c r="O148" s="259">
        <f t="shared" ref="O148:O152" si="116">N148/K148</f>
        <v>1.2889193026517239E-4</v>
      </c>
      <c r="P148" s="258">
        <f>$C$26</f>
        <v>8.3125273614190701E-3</v>
      </c>
      <c r="Q148" s="258">
        <f>$D$26</f>
        <v>1.9976000809737945E-3</v>
      </c>
      <c r="R148" s="17">
        <f>O148/P148</f>
        <v>1.5505745083426547E-2</v>
      </c>
      <c r="S148" s="17">
        <f t="shared" ref="S148:S153" si="117">O148/Q148</f>
        <v>6.4523390588941035E-2</v>
      </c>
      <c r="T148" s="207">
        <f>'Yield Mechanism'!$AE$57</f>
        <v>24.249074116115018</v>
      </c>
      <c r="U148" s="207">
        <f>T148*K148</f>
        <v>72.747222348345048</v>
      </c>
      <c r="V148" s="17">
        <f>U153/AB148</f>
        <v>100.00044566317044</v>
      </c>
      <c r="W148" s="195"/>
      <c r="X148" s="298">
        <v>6</v>
      </c>
      <c r="Y148" s="17">
        <f>mstr6</f>
        <v>63.074599999999997</v>
      </c>
      <c r="Z148" s="17">
        <f t="shared" ref="Z148:Z153" si="118">Y148*M148</f>
        <v>0.34792210095248544</v>
      </c>
      <c r="AA148" s="17">
        <f t="shared" ref="AA148:AA153" si="119">Z148*L148</f>
        <v>6.1756172919066161</v>
      </c>
      <c r="AB148" s="17">
        <f>AA154/Z154</f>
        <v>12.389758663945813</v>
      </c>
    </row>
    <row r="149" spans="10:28" x14ac:dyDescent="0.25">
      <c r="J149" s="257">
        <v>5</v>
      </c>
      <c r="K149" s="207">
        <f>hstr5</f>
        <v>3</v>
      </c>
      <c r="L149" s="207">
        <f t="shared" si="115"/>
        <v>14.75</v>
      </c>
      <c r="M149" s="258">
        <f>'Yield Mechanism'!$V$58</f>
        <v>5.1293655468029054E-3</v>
      </c>
      <c r="N149" s="21">
        <f t="shared" ref="N149:N151" si="120">M149-M150</f>
        <v>7.4232125693915636E-4</v>
      </c>
      <c r="O149" s="259">
        <f t="shared" si="116"/>
        <v>2.4744041897971879E-4</v>
      </c>
      <c r="P149" s="258">
        <f>$C$27</f>
        <v>9.5976000000000013E-3</v>
      </c>
      <c r="Q149" s="258">
        <f>$D$27</f>
        <v>1.9241439833606131E-3</v>
      </c>
      <c r="R149" s="17">
        <f t="shared" ref="R149:R153" si="121">O149/P149</f>
        <v>2.5781489015974698E-2</v>
      </c>
      <c r="S149" s="17">
        <f t="shared" si="117"/>
        <v>0.12859766271105752</v>
      </c>
      <c r="T149" s="207">
        <f>'Yield Mechanism'!$AE$58</f>
        <v>48.301006467416435</v>
      </c>
      <c r="U149" s="207">
        <f>T149*K149+U148</f>
        <v>217.65024175059435</v>
      </c>
      <c r="V149" s="936"/>
      <c r="W149" s="195"/>
      <c r="X149" s="298">
        <v>5</v>
      </c>
      <c r="Y149" s="17">
        <f>mstr5</f>
        <v>67.278400000000005</v>
      </c>
      <c r="Z149" s="17">
        <f t="shared" si="118"/>
        <v>0.34509550700402464</v>
      </c>
      <c r="AA149" s="17">
        <f t="shared" si="119"/>
        <v>5.0901587283093637</v>
      </c>
      <c r="AB149" s="583" t="s">
        <v>339</v>
      </c>
    </row>
    <row r="150" spans="10:28" x14ac:dyDescent="0.25">
      <c r="J150" s="257">
        <v>4</v>
      </c>
      <c r="K150" s="207">
        <f>hstr4</f>
        <v>3</v>
      </c>
      <c r="L150" s="207">
        <f t="shared" si="115"/>
        <v>11.75</v>
      </c>
      <c r="M150" s="258">
        <f>'Yield Mechanism'!$V$59</f>
        <v>4.387044289863749E-3</v>
      </c>
      <c r="N150" s="21">
        <f t="shared" si="120"/>
        <v>1.0053088923698147E-3</v>
      </c>
      <c r="O150" s="259">
        <f t="shared" si="116"/>
        <v>3.3510296412327155E-4</v>
      </c>
      <c r="P150" s="258">
        <f>$C$28</f>
        <v>8.8673064285714302E-3</v>
      </c>
      <c r="Q150" s="258">
        <f>$D$28</f>
        <v>1.8501735321027263E-3</v>
      </c>
      <c r="R150" s="17">
        <f t="shared" si="121"/>
        <v>3.77908406371898E-2</v>
      </c>
      <c r="S150" s="17">
        <f t="shared" si="117"/>
        <v>0.18111974812569406</v>
      </c>
      <c r="T150" s="207">
        <f>'Yield Mechanism'!$AE$59</f>
        <v>68.87195085390313</v>
      </c>
      <c r="U150" s="207">
        <f t="shared" ref="U150:U153" si="122">T150*K150+U149</f>
        <v>424.26609431230372</v>
      </c>
      <c r="V150" s="937"/>
      <c r="W150" s="195"/>
      <c r="X150" s="298">
        <v>4</v>
      </c>
      <c r="Y150" s="17">
        <f>mstr4</f>
        <v>67.278400000000005</v>
      </c>
      <c r="Z150" s="17">
        <f t="shared" si="118"/>
        <v>0.29515332055116927</v>
      </c>
      <c r="AA150" s="17">
        <f t="shared" si="119"/>
        <v>3.4680515164762391</v>
      </c>
      <c r="AB150" s="206">
        <f>T153/M148</f>
        <v>18128.943182202122</v>
      </c>
    </row>
    <row r="151" spans="10:28" x14ac:dyDescent="0.25">
      <c r="J151" s="257">
        <v>3</v>
      </c>
      <c r="K151" s="207">
        <f>hstr3</f>
        <v>3</v>
      </c>
      <c r="L151" s="207">
        <f>L152+K151</f>
        <v>8.75</v>
      </c>
      <c r="M151" s="258">
        <f>'Yield Mechanism'!$V$60</f>
        <v>3.3817353974939343E-3</v>
      </c>
      <c r="N151" s="21">
        <f t="shared" si="120"/>
        <v>1.1536246568162969E-3</v>
      </c>
      <c r="O151" s="259">
        <f t="shared" si="116"/>
        <v>3.8454155227209895E-4</v>
      </c>
      <c r="P151" s="258">
        <f>$C$29</f>
        <v>8.3556867009551838E-3</v>
      </c>
      <c r="Q151" s="258">
        <f>$D$29</f>
        <v>1.7909714066512246E-3</v>
      </c>
      <c r="R151" s="17">
        <f t="shared" si="121"/>
        <v>4.6021537910000854E-2</v>
      </c>
      <c r="S151" s="17">
        <f t="shared" si="117"/>
        <v>0.21471116224636907</v>
      </c>
      <c r="T151" s="207">
        <f>'Yield Mechanism'!$AE$60</f>
        <v>84.72881757537094</v>
      </c>
      <c r="U151" s="207">
        <f t="shared" si="122"/>
        <v>678.45254703841647</v>
      </c>
      <c r="V151" s="937"/>
      <c r="W151" s="195"/>
      <c r="X151" s="298">
        <v>3</v>
      </c>
      <c r="Y151" s="17">
        <f>mstr3</f>
        <v>67.278400000000005</v>
      </c>
      <c r="Z151" s="17">
        <f t="shared" si="118"/>
        <v>0.22751774676675593</v>
      </c>
      <c r="AA151" s="17">
        <f t="shared" si="119"/>
        <v>1.9907802842091145</v>
      </c>
      <c r="AB151" s="584" t="s">
        <v>341</v>
      </c>
    </row>
    <row r="152" spans="10:28" x14ac:dyDescent="0.25">
      <c r="J152" s="257">
        <v>2</v>
      </c>
      <c r="K152" s="207">
        <f>hstr2</f>
        <v>3</v>
      </c>
      <c r="L152" s="207">
        <f>L153+K152</f>
        <v>5.75</v>
      </c>
      <c r="M152" s="258">
        <f>'Yield Mechanism'!$V$61</f>
        <v>2.2281107406776374E-3</v>
      </c>
      <c r="N152" s="21">
        <f>M152-M153</f>
        <v>1.1993596898243145E-3</v>
      </c>
      <c r="O152" s="259">
        <f t="shared" si="116"/>
        <v>3.9978656327477151E-4</v>
      </c>
      <c r="P152" s="258">
        <f>$C$30</f>
        <v>6.4157970868129726E-3</v>
      </c>
      <c r="Q152" s="258">
        <f>$D$30</f>
        <v>1.7349058472302754E-3</v>
      </c>
      <c r="R152" s="17">
        <f t="shared" si="121"/>
        <v>6.2312844041856108E-2</v>
      </c>
      <c r="S152" s="17">
        <f t="shared" si="117"/>
        <v>0.23043703721041614</v>
      </c>
      <c r="T152" s="207">
        <f>'Yield Mechanism'!$AE$61</f>
        <v>95.176280338430601</v>
      </c>
      <c r="U152" s="207">
        <f t="shared" si="122"/>
        <v>963.98138805370832</v>
      </c>
      <c r="V152" s="937"/>
      <c r="W152" s="195"/>
      <c r="X152" s="298">
        <v>2</v>
      </c>
      <c r="Y152" s="17">
        <f>mstr2</f>
        <v>67.278400000000005</v>
      </c>
      <c r="Z152" s="17">
        <f t="shared" si="118"/>
        <v>0.14990372565560636</v>
      </c>
      <c r="AA152" s="17">
        <f t="shared" si="119"/>
        <v>0.86194642251973663</v>
      </c>
      <c r="AB152" s="17">
        <f>((Y153*M151+Y152*M152+Y151*M153+M150*Y150+M149*Y149+M148*Y148)^2)/(Y153*M151*M151+Y152*M152*M152+Y151*M153*M153+Y150*M150*M150+Y149*M149*M149+Y148*M148*M148)</f>
        <v>334.26768546731228</v>
      </c>
    </row>
    <row r="153" spans="10:28" x14ac:dyDescent="0.25">
      <c r="J153" s="257">
        <v>1</v>
      </c>
      <c r="K153" s="207">
        <f>hstr1</f>
        <v>2.75</v>
      </c>
      <c r="L153" s="207">
        <f>K153</f>
        <v>2.75</v>
      </c>
      <c r="M153" s="258">
        <f>'Yield Mechanism'!$V$62</f>
        <v>1.0287510508533229E-3</v>
      </c>
      <c r="N153" s="21">
        <f>M153</f>
        <v>1.0287510508533229E-3</v>
      </c>
      <c r="O153" s="259">
        <f>N153/K153</f>
        <v>3.7409129121939014E-4</v>
      </c>
      <c r="P153" s="258">
        <f>$C$31</f>
        <v>4.8471720397440425E-3</v>
      </c>
      <c r="Q153" s="258">
        <f>$D$31</f>
        <v>1.7665298310518072E-3</v>
      </c>
      <c r="R153" s="17">
        <f t="shared" si="121"/>
        <v>7.7177225844689473E-2</v>
      </c>
      <c r="S153" s="17">
        <f t="shared" si="117"/>
        <v>0.21176618964688126</v>
      </c>
      <c r="T153" s="207">
        <f>'Yield Mechanism'!$AE$62</f>
        <v>99.999999999999986</v>
      </c>
      <c r="U153" s="207">
        <f t="shared" si="122"/>
        <v>1238.9813880537083</v>
      </c>
      <c r="V153" s="938"/>
      <c r="W153" s="195"/>
      <c r="X153" s="298">
        <v>1</v>
      </c>
      <c r="Y153" s="17">
        <f>mstr1</f>
        <v>67.278400000000005</v>
      </c>
      <c r="Z153" s="17">
        <f t="shared" si="118"/>
        <v>6.9212724699730208E-2</v>
      </c>
      <c r="AA153" s="17">
        <f t="shared" si="119"/>
        <v>0.19033499292425807</v>
      </c>
      <c r="AB153" s="583" t="s">
        <v>340</v>
      </c>
    </row>
    <row r="154" spans="10:28" x14ac:dyDescent="0.25">
      <c r="X154" s="299"/>
      <c r="Y154" s="583" t="s">
        <v>79</v>
      </c>
      <c r="Z154" s="260">
        <f>SUM(Z148:Z153)</f>
        <v>1.4348051256297718</v>
      </c>
      <c r="AA154" s="260">
        <f>SUM(AA148:AA153)</f>
        <v>17.776889236345326</v>
      </c>
      <c r="AB154" s="206">
        <f>2*PI()*SQRT(AB152/AB150)</f>
        <v>0.85318030501248598</v>
      </c>
    </row>
    <row r="156" spans="10:28" ht="15.75" x14ac:dyDescent="0.25">
      <c r="J156" s="968" t="s">
        <v>346</v>
      </c>
      <c r="K156" s="969"/>
      <c r="L156" s="969"/>
      <c r="M156" s="969"/>
      <c r="N156" s="969"/>
      <c r="O156" s="969"/>
      <c r="P156" s="969"/>
      <c r="Q156" s="969"/>
      <c r="R156" s="969"/>
      <c r="S156" s="969"/>
      <c r="T156" s="969"/>
      <c r="U156" s="969"/>
      <c r="V156" s="970"/>
      <c r="X156" s="965" t="s">
        <v>107</v>
      </c>
      <c r="Y156" s="965"/>
      <c r="Z156" s="965"/>
      <c r="AA156" s="965"/>
      <c r="AB156" s="965"/>
    </row>
    <row r="157" spans="10:28" ht="15" customHeight="1" x14ac:dyDescent="0.25">
      <c r="J157" s="959" t="s">
        <v>5</v>
      </c>
      <c r="K157" s="960" t="s">
        <v>3</v>
      </c>
      <c r="L157" s="960" t="s">
        <v>72</v>
      </c>
      <c r="M157" s="959" t="s">
        <v>74</v>
      </c>
      <c r="N157" s="959" t="s">
        <v>82</v>
      </c>
      <c r="O157" s="960" t="s">
        <v>102</v>
      </c>
      <c r="P157" s="960" t="s">
        <v>260</v>
      </c>
      <c r="Q157" s="960" t="s">
        <v>261</v>
      </c>
      <c r="R157" s="959" t="s">
        <v>397</v>
      </c>
      <c r="S157" s="959" t="s">
        <v>398</v>
      </c>
      <c r="T157" s="959" t="s">
        <v>76</v>
      </c>
      <c r="U157" s="960" t="s">
        <v>103</v>
      </c>
      <c r="V157" s="959" t="s">
        <v>80</v>
      </c>
      <c r="X157" s="624" t="s">
        <v>5</v>
      </c>
      <c r="Y157" s="961" t="s">
        <v>77</v>
      </c>
      <c r="Z157" s="961" t="s">
        <v>78</v>
      </c>
      <c r="AA157" s="961" t="s">
        <v>105</v>
      </c>
      <c r="AB157" s="626" t="s">
        <v>106</v>
      </c>
    </row>
    <row r="158" spans="10:28" x14ac:dyDescent="0.25">
      <c r="J158" s="629"/>
      <c r="K158" s="625"/>
      <c r="L158" s="625"/>
      <c r="M158" s="629"/>
      <c r="N158" s="629"/>
      <c r="O158" s="625"/>
      <c r="P158" s="625"/>
      <c r="Q158" s="625"/>
      <c r="R158" s="629"/>
      <c r="S158" s="629"/>
      <c r="T158" s="629"/>
      <c r="U158" s="625"/>
      <c r="V158" s="629"/>
      <c r="X158" s="624"/>
      <c r="Y158" s="961"/>
      <c r="Z158" s="961"/>
      <c r="AA158" s="961"/>
      <c r="AB158" s="626"/>
    </row>
    <row r="159" spans="10:28" ht="15" customHeight="1" x14ac:dyDescent="0.25">
      <c r="J159" s="257">
        <v>6</v>
      </c>
      <c r="K159" s="207">
        <f>hstr6</f>
        <v>3</v>
      </c>
      <c r="L159" s="207">
        <f t="shared" ref="L159:L161" si="123">L160+K159</f>
        <v>17.75</v>
      </c>
      <c r="M159" s="258">
        <f>'Yield Mechanism'!$V$57</f>
        <v>5.5160413375984225E-3</v>
      </c>
      <c r="N159" s="21">
        <f>M159-M160</f>
        <v>3.8667579079551713E-4</v>
      </c>
      <c r="O159" s="259">
        <f t="shared" ref="O159:O163" si="124">N159/K159</f>
        <v>1.2889193026517239E-4</v>
      </c>
      <c r="P159" s="258">
        <f>$C$26</f>
        <v>8.3125273614190701E-3</v>
      </c>
      <c r="Q159" s="258">
        <f>$D$26</f>
        <v>1.9976000809737945E-3</v>
      </c>
      <c r="R159" s="17">
        <f>O159/P159</f>
        <v>1.5505745083426547E-2</v>
      </c>
      <c r="S159" s="17">
        <f t="shared" ref="S159:S164" si="125">O159/Q159</f>
        <v>6.4523390588941035E-2</v>
      </c>
      <c r="T159" s="207">
        <f>'Yield Mechanism'!$AE$57</f>
        <v>24.249074116115018</v>
      </c>
      <c r="U159" s="207">
        <f>T159*K159</f>
        <v>72.747222348345048</v>
      </c>
      <c r="V159" s="17">
        <f>U164/AB159</f>
        <v>100.00044566317044</v>
      </c>
      <c r="W159" s="195"/>
      <c r="X159" s="298">
        <v>6</v>
      </c>
      <c r="Y159" s="17">
        <f>mstr6</f>
        <v>63.074599999999997</v>
      </c>
      <c r="Z159" s="17">
        <f t="shared" ref="Z159:Z164" si="126">Y159*M159</f>
        <v>0.34792210095248544</v>
      </c>
      <c r="AA159" s="17">
        <f t="shared" ref="AA159:AA164" si="127">Z159*L159</f>
        <v>6.1756172919066161</v>
      </c>
      <c r="AB159" s="17">
        <f>AA165/Z165</f>
        <v>12.389758663945813</v>
      </c>
    </row>
    <row r="160" spans="10:28" x14ac:dyDescent="0.25">
      <c r="J160" s="257">
        <v>5</v>
      </c>
      <c r="K160" s="207">
        <f>hstr5</f>
        <v>3</v>
      </c>
      <c r="L160" s="207">
        <f t="shared" si="123"/>
        <v>14.75</v>
      </c>
      <c r="M160" s="258">
        <f>'Yield Mechanism'!$V$58</f>
        <v>5.1293655468029054E-3</v>
      </c>
      <c r="N160" s="21">
        <f t="shared" ref="N160:N162" si="128">M160-M161</f>
        <v>7.4232125693915636E-4</v>
      </c>
      <c r="O160" s="259">
        <f t="shared" si="124"/>
        <v>2.4744041897971879E-4</v>
      </c>
      <c r="P160" s="258">
        <f>$C$27</f>
        <v>9.5976000000000013E-3</v>
      </c>
      <c r="Q160" s="258">
        <f>$D$27</f>
        <v>1.9241439833606131E-3</v>
      </c>
      <c r="R160" s="17">
        <f t="shared" ref="R160:R164" si="129">O160/P160</f>
        <v>2.5781489015974698E-2</v>
      </c>
      <c r="S160" s="17">
        <f t="shared" si="125"/>
        <v>0.12859766271105752</v>
      </c>
      <c r="T160" s="207">
        <f>'Yield Mechanism'!$AE$58</f>
        <v>48.301006467416435</v>
      </c>
      <c r="U160" s="207">
        <f>T160*K160+U159</f>
        <v>217.65024175059435</v>
      </c>
      <c r="V160" s="936"/>
      <c r="W160" s="195"/>
      <c r="X160" s="298">
        <v>5</v>
      </c>
      <c r="Y160" s="17">
        <f>mstr5</f>
        <v>67.278400000000005</v>
      </c>
      <c r="Z160" s="17">
        <f t="shared" si="126"/>
        <v>0.34509550700402464</v>
      </c>
      <c r="AA160" s="17">
        <f t="shared" si="127"/>
        <v>5.0901587283093637</v>
      </c>
      <c r="AB160" s="583" t="s">
        <v>339</v>
      </c>
    </row>
    <row r="161" spans="10:28" x14ac:dyDescent="0.25">
      <c r="J161" s="257">
        <v>4</v>
      </c>
      <c r="K161" s="207">
        <f>hstr4</f>
        <v>3</v>
      </c>
      <c r="L161" s="207">
        <f t="shared" si="123"/>
        <v>11.75</v>
      </c>
      <c r="M161" s="258">
        <f>'Yield Mechanism'!$V$59</f>
        <v>4.387044289863749E-3</v>
      </c>
      <c r="N161" s="21">
        <f t="shared" si="128"/>
        <v>1.0053088923698147E-3</v>
      </c>
      <c r="O161" s="259">
        <f t="shared" si="124"/>
        <v>3.3510296412327155E-4</v>
      </c>
      <c r="P161" s="258">
        <f>$C$28</f>
        <v>8.8673064285714302E-3</v>
      </c>
      <c r="Q161" s="258">
        <f>$D$28</f>
        <v>1.8501735321027263E-3</v>
      </c>
      <c r="R161" s="17">
        <f t="shared" si="129"/>
        <v>3.77908406371898E-2</v>
      </c>
      <c r="S161" s="17">
        <f t="shared" si="125"/>
        <v>0.18111974812569406</v>
      </c>
      <c r="T161" s="207">
        <f>'Yield Mechanism'!$AE$59</f>
        <v>68.87195085390313</v>
      </c>
      <c r="U161" s="207">
        <f t="shared" ref="U161:U164" si="130">T161*K161+U160</f>
        <v>424.26609431230372</v>
      </c>
      <c r="V161" s="937"/>
      <c r="W161" s="195"/>
      <c r="X161" s="298">
        <v>4</v>
      </c>
      <c r="Y161" s="17">
        <f>mstr4</f>
        <v>67.278400000000005</v>
      </c>
      <c r="Z161" s="17">
        <f t="shared" si="126"/>
        <v>0.29515332055116927</v>
      </c>
      <c r="AA161" s="17">
        <f t="shared" si="127"/>
        <v>3.4680515164762391</v>
      </c>
      <c r="AB161" s="206">
        <f>T164/M159</f>
        <v>18128.943182202122</v>
      </c>
    </row>
    <row r="162" spans="10:28" x14ac:dyDescent="0.25">
      <c r="J162" s="257">
        <v>3</v>
      </c>
      <c r="K162" s="207">
        <f>hstr3</f>
        <v>3</v>
      </c>
      <c r="L162" s="207">
        <f>L163+K162</f>
        <v>8.75</v>
      </c>
      <c r="M162" s="258">
        <f>'Yield Mechanism'!$V$60</f>
        <v>3.3817353974939343E-3</v>
      </c>
      <c r="N162" s="21">
        <f t="shared" si="128"/>
        <v>1.1536246568162969E-3</v>
      </c>
      <c r="O162" s="259">
        <f t="shared" si="124"/>
        <v>3.8454155227209895E-4</v>
      </c>
      <c r="P162" s="258">
        <f>$C$29</f>
        <v>8.3556867009551838E-3</v>
      </c>
      <c r="Q162" s="258">
        <f>$D$29</f>
        <v>1.7909714066512246E-3</v>
      </c>
      <c r="R162" s="17">
        <f t="shared" si="129"/>
        <v>4.6021537910000854E-2</v>
      </c>
      <c r="S162" s="17">
        <f t="shared" si="125"/>
        <v>0.21471116224636907</v>
      </c>
      <c r="T162" s="207">
        <f>'Yield Mechanism'!$AE$60</f>
        <v>84.72881757537094</v>
      </c>
      <c r="U162" s="207">
        <f t="shared" si="130"/>
        <v>678.45254703841647</v>
      </c>
      <c r="V162" s="937"/>
      <c r="W162" s="195"/>
      <c r="X162" s="298">
        <v>3</v>
      </c>
      <c r="Y162" s="17">
        <f>mstr3</f>
        <v>67.278400000000005</v>
      </c>
      <c r="Z162" s="17">
        <f t="shared" si="126"/>
        <v>0.22751774676675593</v>
      </c>
      <c r="AA162" s="17">
        <f t="shared" si="127"/>
        <v>1.9907802842091145</v>
      </c>
      <c r="AB162" s="584" t="s">
        <v>341</v>
      </c>
    </row>
    <row r="163" spans="10:28" x14ac:dyDescent="0.25">
      <c r="J163" s="257">
        <v>2</v>
      </c>
      <c r="K163" s="207">
        <f>hstr2</f>
        <v>3</v>
      </c>
      <c r="L163" s="207">
        <f>L164+K163</f>
        <v>5.75</v>
      </c>
      <c r="M163" s="258">
        <f>'Yield Mechanism'!$V$61</f>
        <v>2.2281107406776374E-3</v>
      </c>
      <c r="N163" s="21">
        <f>M163-M164</f>
        <v>1.1993596898243145E-3</v>
      </c>
      <c r="O163" s="259">
        <f t="shared" si="124"/>
        <v>3.9978656327477151E-4</v>
      </c>
      <c r="P163" s="258">
        <f>$C$30</f>
        <v>6.4157970868129726E-3</v>
      </c>
      <c r="Q163" s="258">
        <f>$D$30</f>
        <v>1.7349058472302754E-3</v>
      </c>
      <c r="R163" s="17">
        <f t="shared" si="129"/>
        <v>6.2312844041856108E-2</v>
      </c>
      <c r="S163" s="17">
        <f t="shared" si="125"/>
        <v>0.23043703721041614</v>
      </c>
      <c r="T163" s="207">
        <f>'Yield Mechanism'!$AE$61</f>
        <v>95.176280338430601</v>
      </c>
      <c r="U163" s="207">
        <f t="shared" si="130"/>
        <v>963.98138805370832</v>
      </c>
      <c r="V163" s="937"/>
      <c r="W163" s="195"/>
      <c r="X163" s="298">
        <v>2</v>
      </c>
      <c r="Y163" s="17">
        <f>mstr2</f>
        <v>67.278400000000005</v>
      </c>
      <c r="Z163" s="17">
        <f t="shared" si="126"/>
        <v>0.14990372565560636</v>
      </c>
      <c r="AA163" s="17">
        <f t="shared" si="127"/>
        <v>0.86194642251973663</v>
      </c>
      <c r="AB163" s="17">
        <f>((Y164*M162+Y163*M163+Y162*M164+M161*Y161+M160*Y160+M159*Y159)^2)/(Y164*M162*M162+Y163*M163*M163+Y162*M164*M164+Y161*M161*M161+Y160*M160*M160+Y159*M159*M159)</f>
        <v>334.26768546731228</v>
      </c>
    </row>
    <row r="164" spans="10:28" x14ac:dyDescent="0.25">
      <c r="J164" s="257">
        <v>1</v>
      </c>
      <c r="K164" s="207">
        <f>hstr1</f>
        <v>2.75</v>
      </c>
      <c r="L164" s="207">
        <f>K164</f>
        <v>2.75</v>
      </c>
      <c r="M164" s="258">
        <f>'Yield Mechanism'!$V$62</f>
        <v>1.0287510508533229E-3</v>
      </c>
      <c r="N164" s="21">
        <f>M164</f>
        <v>1.0287510508533229E-3</v>
      </c>
      <c r="O164" s="259">
        <f>N164/K164</f>
        <v>3.7409129121939014E-4</v>
      </c>
      <c r="P164" s="258">
        <f>$C$31</f>
        <v>4.8471720397440425E-3</v>
      </c>
      <c r="Q164" s="258">
        <f>$D$31</f>
        <v>1.7665298310518072E-3</v>
      </c>
      <c r="R164" s="17">
        <f t="shared" si="129"/>
        <v>7.7177225844689473E-2</v>
      </c>
      <c r="S164" s="17">
        <f t="shared" si="125"/>
        <v>0.21176618964688126</v>
      </c>
      <c r="T164" s="207">
        <f>'Yield Mechanism'!$AE$62</f>
        <v>99.999999999999986</v>
      </c>
      <c r="U164" s="207">
        <f t="shared" si="130"/>
        <v>1238.9813880537083</v>
      </c>
      <c r="V164" s="938"/>
      <c r="W164" s="195"/>
      <c r="X164" s="298">
        <v>1</v>
      </c>
      <c r="Y164" s="17">
        <f>mstr1</f>
        <v>67.278400000000005</v>
      </c>
      <c r="Z164" s="17">
        <f t="shared" si="126"/>
        <v>6.9212724699730208E-2</v>
      </c>
      <c r="AA164" s="17">
        <f t="shared" si="127"/>
        <v>0.19033499292425807</v>
      </c>
      <c r="AB164" s="583" t="s">
        <v>340</v>
      </c>
    </row>
    <row r="165" spans="10:28" x14ac:dyDescent="0.25">
      <c r="X165" s="299"/>
      <c r="Y165" s="583" t="s">
        <v>79</v>
      </c>
      <c r="Z165" s="260">
        <f>SUM(Z159:Z164)</f>
        <v>1.4348051256297718</v>
      </c>
      <c r="AA165" s="260">
        <f>SUM(AA159:AA164)</f>
        <v>17.776889236345326</v>
      </c>
      <c r="AB165" s="206">
        <f>2*PI()*SQRT(AB163/AB161)</f>
        <v>0.85318030501248598</v>
      </c>
    </row>
    <row r="167" spans="10:28" ht="15.75" x14ac:dyDescent="0.25">
      <c r="J167" s="962" t="s">
        <v>347</v>
      </c>
      <c r="K167" s="963"/>
      <c r="L167" s="963"/>
      <c r="M167" s="963"/>
      <c r="N167" s="963"/>
      <c r="O167" s="963"/>
      <c r="P167" s="963"/>
      <c r="Q167" s="963"/>
      <c r="R167" s="963"/>
      <c r="S167" s="963"/>
      <c r="T167" s="963"/>
      <c r="U167" s="963"/>
      <c r="V167" s="964"/>
      <c r="W167" s="273"/>
      <c r="X167" s="962" t="s">
        <v>107</v>
      </c>
      <c r="Y167" s="963"/>
      <c r="Z167" s="963"/>
      <c r="AA167" s="963"/>
      <c r="AB167" s="964"/>
    </row>
    <row r="168" spans="10:28" ht="15" customHeight="1" x14ac:dyDescent="0.25">
      <c r="J168" s="959" t="s">
        <v>5</v>
      </c>
      <c r="K168" s="960" t="s">
        <v>3</v>
      </c>
      <c r="L168" s="960" t="s">
        <v>72</v>
      </c>
      <c r="M168" s="959" t="s">
        <v>74</v>
      </c>
      <c r="N168" s="959" t="s">
        <v>82</v>
      </c>
      <c r="O168" s="960" t="s">
        <v>102</v>
      </c>
      <c r="P168" s="960" t="s">
        <v>260</v>
      </c>
      <c r="Q168" s="960" t="s">
        <v>261</v>
      </c>
      <c r="R168" s="959" t="s">
        <v>397</v>
      </c>
      <c r="S168" s="959" t="s">
        <v>398</v>
      </c>
      <c r="T168" s="959" t="s">
        <v>76</v>
      </c>
      <c r="U168" s="960" t="s">
        <v>103</v>
      </c>
      <c r="V168" s="959" t="s">
        <v>80</v>
      </c>
      <c r="X168" s="624" t="s">
        <v>5</v>
      </c>
      <c r="Y168" s="961" t="s">
        <v>77</v>
      </c>
      <c r="Z168" s="961" t="s">
        <v>78</v>
      </c>
      <c r="AA168" s="961" t="s">
        <v>105</v>
      </c>
      <c r="AB168" s="626" t="s">
        <v>106</v>
      </c>
    </row>
    <row r="169" spans="10:28" x14ac:dyDescent="0.25">
      <c r="J169" s="629"/>
      <c r="K169" s="625"/>
      <c r="L169" s="625"/>
      <c r="M169" s="629"/>
      <c r="N169" s="629"/>
      <c r="O169" s="625"/>
      <c r="P169" s="625"/>
      <c r="Q169" s="625"/>
      <c r="R169" s="629"/>
      <c r="S169" s="629"/>
      <c r="T169" s="629"/>
      <c r="U169" s="625"/>
      <c r="V169" s="629"/>
      <c r="X169" s="624"/>
      <c r="Y169" s="961"/>
      <c r="Z169" s="961"/>
      <c r="AA169" s="961"/>
      <c r="AB169" s="626"/>
    </row>
    <row r="170" spans="10:28" x14ac:dyDescent="0.25">
      <c r="J170" s="257">
        <v>6</v>
      </c>
      <c r="K170" s="207">
        <f>hstr6</f>
        <v>3</v>
      </c>
      <c r="L170" s="207">
        <f t="shared" ref="L170:L172" si="131">L171+K170</f>
        <v>17.75</v>
      </c>
      <c r="M170" s="258">
        <f>'Yield Mechanism'!$V$57</f>
        <v>5.5160413375984225E-3</v>
      </c>
      <c r="N170" s="21">
        <f>M170-M171</f>
        <v>3.8667579079551713E-4</v>
      </c>
      <c r="O170" s="259">
        <f t="shared" ref="O170:O174" si="132">N170/K170</f>
        <v>1.2889193026517239E-4</v>
      </c>
      <c r="P170" s="258">
        <f>$C$26</f>
        <v>8.3125273614190701E-3</v>
      </c>
      <c r="Q170" s="258">
        <f>$D$26</f>
        <v>1.9976000809737945E-3</v>
      </c>
      <c r="R170" s="17">
        <f>O170/P170</f>
        <v>1.5505745083426547E-2</v>
      </c>
      <c r="S170" s="17">
        <f t="shared" ref="S170:S175" si="133">O170/Q170</f>
        <v>6.4523390588941035E-2</v>
      </c>
      <c r="T170" s="207">
        <f>'Yield Mechanism'!$AE$57</f>
        <v>24.249074116115018</v>
      </c>
      <c r="U170" s="207">
        <f>T170*K170</f>
        <v>72.747222348345048</v>
      </c>
      <c r="V170" s="17">
        <f>U175/AB170</f>
        <v>100.00044566317044</v>
      </c>
      <c r="W170" s="195"/>
      <c r="X170" s="298">
        <v>6</v>
      </c>
      <c r="Y170" s="17">
        <f>mstr6</f>
        <v>63.074599999999997</v>
      </c>
      <c r="Z170" s="17">
        <f t="shared" ref="Z170:Z175" si="134">Y170*M170</f>
        <v>0.34792210095248544</v>
      </c>
      <c r="AA170" s="17">
        <f t="shared" ref="AA170:AA175" si="135">Z170*L170</f>
        <v>6.1756172919066161</v>
      </c>
      <c r="AB170" s="17">
        <f>AA176/Z176</f>
        <v>12.389758663945813</v>
      </c>
    </row>
    <row r="171" spans="10:28" x14ac:dyDescent="0.25">
      <c r="J171" s="257">
        <v>5</v>
      </c>
      <c r="K171" s="207">
        <f>hstr5</f>
        <v>3</v>
      </c>
      <c r="L171" s="207">
        <f t="shared" si="131"/>
        <v>14.75</v>
      </c>
      <c r="M171" s="258">
        <f>'Yield Mechanism'!$V$58</f>
        <v>5.1293655468029054E-3</v>
      </c>
      <c r="N171" s="21">
        <f t="shared" ref="N171:N173" si="136">M171-M172</f>
        <v>7.4232125693915636E-4</v>
      </c>
      <c r="O171" s="259">
        <f t="shared" si="132"/>
        <v>2.4744041897971879E-4</v>
      </c>
      <c r="P171" s="258">
        <f>$C$27</f>
        <v>9.5976000000000013E-3</v>
      </c>
      <c r="Q171" s="258">
        <f>$D$27</f>
        <v>1.9241439833606131E-3</v>
      </c>
      <c r="R171" s="17">
        <f t="shared" ref="R171:R175" si="137">O171/P171</f>
        <v>2.5781489015974698E-2</v>
      </c>
      <c r="S171" s="17">
        <f t="shared" si="133"/>
        <v>0.12859766271105752</v>
      </c>
      <c r="T171" s="207">
        <f>'Yield Mechanism'!$AE$58</f>
        <v>48.301006467416435</v>
      </c>
      <c r="U171" s="207">
        <f>T171*K171+U170</f>
        <v>217.65024175059435</v>
      </c>
      <c r="V171" s="936"/>
      <c r="W171" s="195"/>
      <c r="X171" s="298">
        <v>5</v>
      </c>
      <c r="Y171" s="17">
        <f>mstr5</f>
        <v>67.278400000000005</v>
      </c>
      <c r="Z171" s="17">
        <f t="shared" si="134"/>
        <v>0.34509550700402464</v>
      </c>
      <c r="AA171" s="17">
        <f t="shared" si="135"/>
        <v>5.0901587283093637</v>
      </c>
      <c r="AB171" s="583" t="s">
        <v>339</v>
      </c>
    </row>
    <row r="172" spans="10:28" x14ac:dyDescent="0.25">
      <c r="J172" s="257">
        <v>4</v>
      </c>
      <c r="K172" s="207">
        <f>hstr4</f>
        <v>3</v>
      </c>
      <c r="L172" s="207">
        <f t="shared" si="131"/>
        <v>11.75</v>
      </c>
      <c r="M172" s="258">
        <f>'Yield Mechanism'!$V$59</f>
        <v>4.387044289863749E-3</v>
      </c>
      <c r="N172" s="21">
        <f t="shared" si="136"/>
        <v>1.0053088923698147E-3</v>
      </c>
      <c r="O172" s="259">
        <f t="shared" si="132"/>
        <v>3.3510296412327155E-4</v>
      </c>
      <c r="P172" s="258">
        <f>$C$28</f>
        <v>8.8673064285714302E-3</v>
      </c>
      <c r="Q172" s="258">
        <f>$D$28</f>
        <v>1.8501735321027263E-3</v>
      </c>
      <c r="R172" s="17">
        <f t="shared" si="137"/>
        <v>3.77908406371898E-2</v>
      </c>
      <c r="S172" s="17">
        <f t="shared" si="133"/>
        <v>0.18111974812569406</v>
      </c>
      <c r="T172" s="207">
        <f>'Yield Mechanism'!$AE$59</f>
        <v>68.87195085390313</v>
      </c>
      <c r="U172" s="207">
        <f t="shared" ref="U172:U175" si="138">T172*K172+U171</f>
        <v>424.26609431230372</v>
      </c>
      <c r="V172" s="937"/>
      <c r="W172" s="195"/>
      <c r="X172" s="298">
        <v>4</v>
      </c>
      <c r="Y172" s="17">
        <f>mstr4</f>
        <v>67.278400000000005</v>
      </c>
      <c r="Z172" s="17">
        <f t="shared" si="134"/>
        <v>0.29515332055116927</v>
      </c>
      <c r="AA172" s="17">
        <f t="shared" si="135"/>
        <v>3.4680515164762391</v>
      </c>
      <c r="AB172" s="206">
        <f>T175/M170</f>
        <v>18128.943182202122</v>
      </c>
    </row>
    <row r="173" spans="10:28" x14ac:dyDescent="0.25">
      <c r="J173" s="257">
        <v>3</v>
      </c>
      <c r="K173" s="207">
        <f>hstr3</f>
        <v>3</v>
      </c>
      <c r="L173" s="207">
        <f>L174+K173</f>
        <v>8.75</v>
      </c>
      <c r="M173" s="258">
        <f>'Yield Mechanism'!$V$60</f>
        <v>3.3817353974939343E-3</v>
      </c>
      <c r="N173" s="21">
        <f t="shared" si="136"/>
        <v>1.1536246568162969E-3</v>
      </c>
      <c r="O173" s="259">
        <f t="shared" si="132"/>
        <v>3.8454155227209895E-4</v>
      </c>
      <c r="P173" s="258">
        <f>$C$29</f>
        <v>8.3556867009551838E-3</v>
      </c>
      <c r="Q173" s="258">
        <f>$D$29</f>
        <v>1.7909714066512246E-3</v>
      </c>
      <c r="R173" s="17">
        <f t="shared" si="137"/>
        <v>4.6021537910000854E-2</v>
      </c>
      <c r="S173" s="17">
        <f t="shared" si="133"/>
        <v>0.21471116224636907</v>
      </c>
      <c r="T173" s="207">
        <f>'Yield Mechanism'!$AE$60</f>
        <v>84.72881757537094</v>
      </c>
      <c r="U173" s="207">
        <f t="shared" si="138"/>
        <v>678.45254703841647</v>
      </c>
      <c r="V173" s="937"/>
      <c r="W173" s="195"/>
      <c r="X173" s="298">
        <v>3</v>
      </c>
      <c r="Y173" s="17">
        <f>mstr3</f>
        <v>67.278400000000005</v>
      </c>
      <c r="Z173" s="17">
        <f t="shared" si="134"/>
        <v>0.22751774676675593</v>
      </c>
      <c r="AA173" s="17">
        <f t="shared" si="135"/>
        <v>1.9907802842091145</v>
      </c>
      <c r="AB173" s="584" t="s">
        <v>341</v>
      </c>
    </row>
    <row r="174" spans="10:28" x14ac:dyDescent="0.25">
      <c r="J174" s="257">
        <v>2</v>
      </c>
      <c r="K174" s="207">
        <f>hstr2</f>
        <v>3</v>
      </c>
      <c r="L174" s="207">
        <f>L175+K174</f>
        <v>5.75</v>
      </c>
      <c r="M174" s="258">
        <f>'Yield Mechanism'!$V$61</f>
        <v>2.2281107406776374E-3</v>
      </c>
      <c r="N174" s="21">
        <f>M174-M175</f>
        <v>1.1993596898243145E-3</v>
      </c>
      <c r="O174" s="259">
        <f t="shared" si="132"/>
        <v>3.9978656327477151E-4</v>
      </c>
      <c r="P174" s="258">
        <f>$C$30</f>
        <v>6.4157970868129726E-3</v>
      </c>
      <c r="Q174" s="258">
        <f>$D$30</f>
        <v>1.7349058472302754E-3</v>
      </c>
      <c r="R174" s="17">
        <f t="shared" si="137"/>
        <v>6.2312844041856108E-2</v>
      </c>
      <c r="S174" s="17">
        <f t="shared" si="133"/>
        <v>0.23043703721041614</v>
      </c>
      <c r="T174" s="207">
        <f>'Yield Mechanism'!$AE$61</f>
        <v>95.176280338430601</v>
      </c>
      <c r="U174" s="207">
        <f t="shared" si="138"/>
        <v>963.98138805370832</v>
      </c>
      <c r="V174" s="937"/>
      <c r="W174" s="195"/>
      <c r="X174" s="298">
        <v>2</v>
      </c>
      <c r="Y174" s="17">
        <f>mstr2</f>
        <v>67.278400000000005</v>
      </c>
      <c r="Z174" s="17">
        <f t="shared" si="134"/>
        <v>0.14990372565560636</v>
      </c>
      <c r="AA174" s="17">
        <f t="shared" si="135"/>
        <v>0.86194642251973663</v>
      </c>
      <c r="AB174" s="17">
        <f>((Y175*M173+Y174*M174+Y173*M175+M172*Y172+M171*Y171+M170*Y170)^2)/(Y175*M173*M173+Y174*M174*M174+Y173*M175*M175+Y172*M172*M172+Y171*M171*M171+Y170*M170*M170)</f>
        <v>334.26768546731228</v>
      </c>
    </row>
    <row r="175" spans="10:28" x14ac:dyDescent="0.25">
      <c r="J175" s="257">
        <v>1</v>
      </c>
      <c r="K175" s="207">
        <f>hstr1</f>
        <v>2.75</v>
      </c>
      <c r="L175" s="207">
        <f>K175</f>
        <v>2.75</v>
      </c>
      <c r="M175" s="258">
        <f>'Yield Mechanism'!$V$62</f>
        <v>1.0287510508533229E-3</v>
      </c>
      <c r="N175" s="21">
        <f>M175</f>
        <v>1.0287510508533229E-3</v>
      </c>
      <c r="O175" s="259">
        <f>N175/K175</f>
        <v>3.7409129121939014E-4</v>
      </c>
      <c r="P175" s="258">
        <f>$C$31</f>
        <v>4.8471720397440425E-3</v>
      </c>
      <c r="Q175" s="258">
        <f>$D$31</f>
        <v>1.7665298310518072E-3</v>
      </c>
      <c r="R175" s="17">
        <f t="shared" si="137"/>
        <v>7.7177225844689473E-2</v>
      </c>
      <c r="S175" s="17">
        <f t="shared" si="133"/>
        <v>0.21176618964688126</v>
      </c>
      <c r="T175" s="207">
        <f>'Yield Mechanism'!$AE$62</f>
        <v>99.999999999999986</v>
      </c>
      <c r="U175" s="207">
        <f t="shared" si="138"/>
        <v>1238.9813880537083</v>
      </c>
      <c r="V175" s="938"/>
      <c r="W175" s="195"/>
      <c r="X175" s="298">
        <v>1</v>
      </c>
      <c r="Y175" s="17">
        <f>mstr1</f>
        <v>67.278400000000005</v>
      </c>
      <c r="Z175" s="17">
        <f t="shared" si="134"/>
        <v>6.9212724699730208E-2</v>
      </c>
      <c r="AA175" s="17">
        <f t="shared" si="135"/>
        <v>0.19033499292425807</v>
      </c>
      <c r="AB175" s="583" t="s">
        <v>340</v>
      </c>
    </row>
    <row r="176" spans="10:28" x14ac:dyDescent="0.25">
      <c r="X176" s="299"/>
      <c r="Y176" s="583" t="s">
        <v>79</v>
      </c>
      <c r="Z176" s="260">
        <f>SUM(Z170:Z175)</f>
        <v>1.4348051256297718</v>
      </c>
      <c r="AA176" s="260">
        <f>SUM(AA170:AA175)</f>
        <v>17.776889236345326</v>
      </c>
      <c r="AB176" s="206">
        <f>2*PI()*SQRT(AB174/AB172)</f>
        <v>0.85318030501248598</v>
      </c>
    </row>
    <row r="177" spans="3:28" x14ac:dyDescent="0.25">
      <c r="R177" s="274"/>
      <c r="S177" s="274"/>
    </row>
    <row r="178" spans="3:28" ht="15.75" x14ac:dyDescent="0.25">
      <c r="J178" s="962" t="s">
        <v>348</v>
      </c>
      <c r="K178" s="963"/>
      <c r="L178" s="963"/>
      <c r="M178" s="963"/>
      <c r="N178" s="963"/>
      <c r="O178" s="963"/>
      <c r="P178" s="963"/>
      <c r="Q178" s="963"/>
      <c r="R178" s="963"/>
      <c r="S178" s="963"/>
      <c r="T178" s="963"/>
      <c r="U178" s="963"/>
      <c r="V178" s="964"/>
      <c r="W178" s="273"/>
      <c r="X178" s="958" t="s">
        <v>107</v>
      </c>
      <c r="Y178" s="958"/>
      <c r="Z178" s="958"/>
      <c r="AA178" s="958"/>
      <c r="AB178" s="958"/>
    </row>
    <row r="179" spans="3:28" ht="15" customHeight="1" x14ac:dyDescent="0.25">
      <c r="J179" s="959" t="s">
        <v>5</v>
      </c>
      <c r="K179" s="960" t="s">
        <v>3</v>
      </c>
      <c r="L179" s="960" t="s">
        <v>72</v>
      </c>
      <c r="M179" s="959" t="s">
        <v>74</v>
      </c>
      <c r="N179" s="959" t="s">
        <v>82</v>
      </c>
      <c r="O179" s="960" t="s">
        <v>102</v>
      </c>
      <c r="P179" s="960" t="s">
        <v>260</v>
      </c>
      <c r="Q179" s="960" t="s">
        <v>261</v>
      </c>
      <c r="R179" s="959" t="s">
        <v>397</v>
      </c>
      <c r="S179" s="959" t="s">
        <v>398</v>
      </c>
      <c r="T179" s="959" t="s">
        <v>76</v>
      </c>
      <c r="U179" s="960" t="s">
        <v>103</v>
      </c>
      <c r="V179" s="959" t="s">
        <v>80</v>
      </c>
      <c r="X179" s="624" t="s">
        <v>5</v>
      </c>
      <c r="Y179" s="961" t="s">
        <v>77</v>
      </c>
      <c r="Z179" s="961" t="s">
        <v>78</v>
      </c>
      <c r="AA179" s="961" t="s">
        <v>105</v>
      </c>
      <c r="AB179" s="626" t="s">
        <v>106</v>
      </c>
    </row>
    <row r="180" spans="3:28" x14ac:dyDescent="0.25">
      <c r="J180" s="629"/>
      <c r="K180" s="625"/>
      <c r="L180" s="625"/>
      <c r="M180" s="629"/>
      <c r="N180" s="629"/>
      <c r="O180" s="625"/>
      <c r="P180" s="625"/>
      <c r="Q180" s="625"/>
      <c r="R180" s="629"/>
      <c r="S180" s="629"/>
      <c r="T180" s="629"/>
      <c r="U180" s="625"/>
      <c r="V180" s="629"/>
      <c r="X180" s="624"/>
      <c r="Y180" s="961"/>
      <c r="Z180" s="961"/>
      <c r="AA180" s="961"/>
      <c r="AB180" s="626"/>
    </row>
    <row r="181" spans="3:28" x14ac:dyDescent="0.25">
      <c r="J181" s="257">
        <v>6</v>
      </c>
      <c r="K181" s="207">
        <f>hstr6</f>
        <v>3</v>
      </c>
      <c r="L181" s="207">
        <f t="shared" ref="L181:L183" si="139">L182+K181</f>
        <v>17.75</v>
      </c>
      <c r="M181" s="258">
        <f>'Yield Mechanism'!$V$57</f>
        <v>5.5160413375984225E-3</v>
      </c>
      <c r="N181" s="21">
        <f>M181-M182</f>
        <v>3.8667579079551713E-4</v>
      </c>
      <c r="O181" s="259">
        <f t="shared" ref="O181:O185" si="140">N181/K181</f>
        <v>1.2889193026517239E-4</v>
      </c>
      <c r="P181" s="258">
        <f>$C$26</f>
        <v>8.3125273614190701E-3</v>
      </c>
      <c r="Q181" s="258">
        <f>$D$26</f>
        <v>1.9976000809737945E-3</v>
      </c>
      <c r="R181" s="17">
        <f>O181/P181</f>
        <v>1.5505745083426547E-2</v>
      </c>
      <c r="S181" s="17">
        <f t="shared" ref="S181:S186" si="141">O181/Q181</f>
        <v>6.4523390588941035E-2</v>
      </c>
      <c r="T181" s="207">
        <f>'Yield Mechanism'!$AE$57</f>
        <v>24.249074116115018</v>
      </c>
      <c r="U181" s="207">
        <f>T181*K181</f>
        <v>72.747222348345048</v>
      </c>
      <c r="V181" s="17">
        <f>U186/AB181</f>
        <v>100.00044566317044</v>
      </c>
      <c r="W181" s="195"/>
      <c r="X181" s="298">
        <v>6</v>
      </c>
      <c r="Y181" s="17">
        <f>mstr6</f>
        <v>63.074599999999997</v>
      </c>
      <c r="Z181" s="17">
        <f t="shared" ref="Z181:Z186" si="142">Y181*M181</f>
        <v>0.34792210095248544</v>
      </c>
      <c r="AA181" s="17">
        <f t="shared" ref="AA181:AA186" si="143">Z181*L181</f>
        <v>6.1756172919066161</v>
      </c>
      <c r="AB181" s="17">
        <f>AA187/Z187</f>
        <v>12.389758663945813</v>
      </c>
    </row>
    <row r="182" spans="3:28" x14ac:dyDescent="0.25">
      <c r="J182" s="257">
        <v>5</v>
      </c>
      <c r="K182" s="207">
        <f>hstr5</f>
        <v>3</v>
      </c>
      <c r="L182" s="207">
        <f t="shared" si="139"/>
        <v>14.75</v>
      </c>
      <c r="M182" s="258">
        <f>'Yield Mechanism'!$V$58</f>
        <v>5.1293655468029054E-3</v>
      </c>
      <c r="N182" s="21">
        <f t="shared" ref="N182:N184" si="144">M182-M183</f>
        <v>7.4232125693915636E-4</v>
      </c>
      <c r="O182" s="259">
        <f t="shared" si="140"/>
        <v>2.4744041897971879E-4</v>
      </c>
      <c r="P182" s="258">
        <f>$C$27</f>
        <v>9.5976000000000013E-3</v>
      </c>
      <c r="Q182" s="258">
        <f>$D$27</f>
        <v>1.9241439833606131E-3</v>
      </c>
      <c r="R182" s="17">
        <f t="shared" ref="R182:R186" si="145">O182/P182</f>
        <v>2.5781489015974698E-2</v>
      </c>
      <c r="S182" s="17">
        <f t="shared" si="141"/>
        <v>0.12859766271105752</v>
      </c>
      <c r="T182" s="207">
        <f>'Yield Mechanism'!$AE$58</f>
        <v>48.301006467416435</v>
      </c>
      <c r="U182" s="207">
        <f>T182*K182+U181</f>
        <v>217.65024175059435</v>
      </c>
      <c r="V182" s="936"/>
      <c r="W182" s="195"/>
      <c r="X182" s="298">
        <v>5</v>
      </c>
      <c r="Y182" s="17">
        <f>mstr5</f>
        <v>67.278400000000005</v>
      </c>
      <c r="Z182" s="17">
        <f t="shared" si="142"/>
        <v>0.34509550700402464</v>
      </c>
      <c r="AA182" s="17">
        <f t="shared" si="143"/>
        <v>5.0901587283093637</v>
      </c>
      <c r="AB182" s="583" t="s">
        <v>339</v>
      </c>
    </row>
    <row r="183" spans="3:28" x14ac:dyDescent="0.25">
      <c r="J183" s="257">
        <v>4</v>
      </c>
      <c r="K183" s="207">
        <f>hstr4</f>
        <v>3</v>
      </c>
      <c r="L183" s="207">
        <f t="shared" si="139"/>
        <v>11.75</v>
      </c>
      <c r="M183" s="258">
        <f>'Yield Mechanism'!$V$59</f>
        <v>4.387044289863749E-3</v>
      </c>
      <c r="N183" s="21">
        <f t="shared" si="144"/>
        <v>1.0053088923698147E-3</v>
      </c>
      <c r="O183" s="259">
        <f t="shared" si="140"/>
        <v>3.3510296412327155E-4</v>
      </c>
      <c r="P183" s="258">
        <f>$C$28</f>
        <v>8.8673064285714302E-3</v>
      </c>
      <c r="Q183" s="258">
        <f>$D$28</f>
        <v>1.8501735321027263E-3</v>
      </c>
      <c r="R183" s="17">
        <f t="shared" si="145"/>
        <v>3.77908406371898E-2</v>
      </c>
      <c r="S183" s="17">
        <f t="shared" si="141"/>
        <v>0.18111974812569406</v>
      </c>
      <c r="T183" s="207">
        <f>'Yield Mechanism'!$AE$59</f>
        <v>68.87195085390313</v>
      </c>
      <c r="U183" s="207">
        <f t="shared" ref="U183:U186" si="146">T183*K183+U182</f>
        <v>424.26609431230372</v>
      </c>
      <c r="V183" s="937"/>
      <c r="W183" s="195"/>
      <c r="X183" s="298">
        <v>4</v>
      </c>
      <c r="Y183" s="17">
        <f>mstr4</f>
        <v>67.278400000000005</v>
      </c>
      <c r="Z183" s="17">
        <f t="shared" si="142"/>
        <v>0.29515332055116927</v>
      </c>
      <c r="AA183" s="17">
        <f t="shared" si="143"/>
        <v>3.4680515164762391</v>
      </c>
      <c r="AB183" s="206">
        <f>T186/M181</f>
        <v>18128.943182202122</v>
      </c>
    </row>
    <row r="184" spans="3:28" x14ac:dyDescent="0.25">
      <c r="J184" s="257">
        <v>3</v>
      </c>
      <c r="K184" s="207">
        <f>hstr3</f>
        <v>3</v>
      </c>
      <c r="L184" s="207">
        <f>L185+K184</f>
        <v>8.75</v>
      </c>
      <c r="M184" s="258">
        <f>'Yield Mechanism'!$V$60</f>
        <v>3.3817353974939343E-3</v>
      </c>
      <c r="N184" s="21">
        <f t="shared" si="144"/>
        <v>1.1536246568162969E-3</v>
      </c>
      <c r="O184" s="259">
        <f t="shared" si="140"/>
        <v>3.8454155227209895E-4</v>
      </c>
      <c r="P184" s="258">
        <f>$C$29</f>
        <v>8.3556867009551838E-3</v>
      </c>
      <c r="Q184" s="258">
        <f>$D$29</f>
        <v>1.7909714066512246E-3</v>
      </c>
      <c r="R184" s="17">
        <f t="shared" si="145"/>
        <v>4.6021537910000854E-2</v>
      </c>
      <c r="S184" s="17">
        <f t="shared" si="141"/>
        <v>0.21471116224636907</v>
      </c>
      <c r="T184" s="207">
        <f>'Yield Mechanism'!$AE$60</f>
        <v>84.72881757537094</v>
      </c>
      <c r="U184" s="207">
        <f t="shared" si="146"/>
        <v>678.45254703841647</v>
      </c>
      <c r="V184" s="937"/>
      <c r="W184" s="195"/>
      <c r="X184" s="298">
        <v>3</v>
      </c>
      <c r="Y184" s="17">
        <f>mstr3</f>
        <v>67.278400000000005</v>
      </c>
      <c r="Z184" s="17">
        <f t="shared" si="142"/>
        <v>0.22751774676675593</v>
      </c>
      <c r="AA184" s="17">
        <f t="shared" si="143"/>
        <v>1.9907802842091145</v>
      </c>
      <c r="AB184" s="584" t="s">
        <v>341</v>
      </c>
    </row>
    <row r="185" spans="3:28" ht="15.75" x14ac:dyDescent="0.25">
      <c r="C185" s="951" t="s">
        <v>293</v>
      </c>
      <c r="D185" s="952"/>
      <c r="E185" s="952"/>
      <c r="F185" s="953"/>
      <c r="J185" s="257">
        <v>2</v>
      </c>
      <c r="K185" s="207">
        <f>hstr2</f>
        <v>3</v>
      </c>
      <c r="L185" s="207">
        <f>L186+K185</f>
        <v>5.75</v>
      </c>
      <c r="M185" s="258">
        <f>'Yield Mechanism'!$V$61</f>
        <v>2.2281107406776374E-3</v>
      </c>
      <c r="N185" s="21">
        <f>M185-M186</f>
        <v>1.1993596898243145E-3</v>
      </c>
      <c r="O185" s="259">
        <f t="shared" si="140"/>
        <v>3.9978656327477151E-4</v>
      </c>
      <c r="P185" s="258">
        <f>$C$30</f>
        <v>6.4157970868129726E-3</v>
      </c>
      <c r="Q185" s="258">
        <f>$D$30</f>
        <v>1.7349058472302754E-3</v>
      </c>
      <c r="R185" s="17">
        <f t="shared" si="145"/>
        <v>6.2312844041856108E-2</v>
      </c>
      <c r="S185" s="17">
        <f t="shared" si="141"/>
        <v>0.23043703721041614</v>
      </c>
      <c r="T185" s="207">
        <f>'Yield Mechanism'!$AE$61</f>
        <v>95.176280338430601</v>
      </c>
      <c r="U185" s="207">
        <f t="shared" si="146"/>
        <v>963.98138805370832</v>
      </c>
      <c r="V185" s="937"/>
      <c r="W185" s="195"/>
      <c r="X185" s="298">
        <v>2</v>
      </c>
      <c r="Y185" s="17">
        <f>mstr2</f>
        <v>67.278400000000005</v>
      </c>
      <c r="Z185" s="17">
        <f t="shared" si="142"/>
        <v>0.14990372565560636</v>
      </c>
      <c r="AA185" s="17">
        <f t="shared" si="143"/>
        <v>0.86194642251973663</v>
      </c>
      <c r="AB185" s="17">
        <f>((Y186*M184+Y185*M185+Y184*M186+M183*Y183+M182*Y182+M181*Y181)^2)/(Y186*M184*M184+Y185*M185*M185+Y184*M186*M186+Y183*M183*M183+Y182*M182*M182+Y181*M181*M181)</f>
        <v>334.26768546731228</v>
      </c>
    </row>
    <row r="186" spans="3:28" x14ac:dyDescent="0.25">
      <c r="C186" s="629" t="s">
        <v>5</v>
      </c>
      <c r="D186" s="954" t="str">
        <f>H135</f>
        <v>LS6 Δi</v>
      </c>
      <c r="E186" s="956">
        <f>D125</f>
        <v>0</v>
      </c>
      <c r="F186" s="629" t="s">
        <v>242</v>
      </c>
      <c r="J186" s="257">
        <v>1</v>
      </c>
      <c r="K186" s="207">
        <f>hstr1</f>
        <v>2.75</v>
      </c>
      <c r="L186" s="207">
        <f>K186</f>
        <v>2.75</v>
      </c>
      <c r="M186" s="258">
        <f>'Yield Mechanism'!$V$62</f>
        <v>1.0287510508533229E-3</v>
      </c>
      <c r="N186" s="21">
        <f>M186</f>
        <v>1.0287510508533229E-3</v>
      </c>
      <c r="O186" s="259">
        <f>N186/K186</f>
        <v>3.7409129121939014E-4</v>
      </c>
      <c r="P186" s="258">
        <f>$C$31</f>
        <v>4.8471720397440425E-3</v>
      </c>
      <c r="Q186" s="258">
        <f>$D$31</f>
        <v>1.7665298310518072E-3</v>
      </c>
      <c r="R186" s="17">
        <f t="shared" si="145"/>
        <v>7.7177225844689473E-2</v>
      </c>
      <c r="S186" s="17">
        <f t="shared" si="141"/>
        <v>0.21176618964688126</v>
      </c>
      <c r="T186" s="207">
        <f>'Yield Mechanism'!$AE$62</f>
        <v>99.999999999999986</v>
      </c>
      <c r="U186" s="207">
        <f t="shared" si="146"/>
        <v>1238.9813880537083</v>
      </c>
      <c r="V186" s="938"/>
      <c r="W186" s="195"/>
      <c r="X186" s="298">
        <v>1</v>
      </c>
      <c r="Y186" s="17">
        <f>mstr1</f>
        <v>67.278400000000005</v>
      </c>
      <c r="Z186" s="17">
        <f t="shared" si="142"/>
        <v>6.9212724699730208E-2</v>
      </c>
      <c r="AA186" s="17">
        <f t="shared" si="143"/>
        <v>0.19033499292425807</v>
      </c>
      <c r="AB186" s="583" t="s">
        <v>340</v>
      </c>
    </row>
    <row r="187" spans="3:28" x14ac:dyDescent="0.25">
      <c r="C187" s="624"/>
      <c r="D187" s="955"/>
      <c r="E187" s="957"/>
      <c r="F187" s="624"/>
      <c r="X187" s="299"/>
      <c r="Y187" s="583" t="s">
        <v>79</v>
      </c>
      <c r="Z187" s="260">
        <f>SUM(Z181:Z186)</f>
        <v>1.4348051256297718</v>
      </c>
      <c r="AA187" s="260">
        <f>SUM(AA181:AA186)</f>
        <v>17.776889236345326</v>
      </c>
      <c r="AB187" s="206">
        <f>2*PI()*SQRT(AB185/AB183)</f>
        <v>0.85318030501248598</v>
      </c>
    </row>
    <row r="188" spans="3:28" x14ac:dyDescent="0.25">
      <c r="C188" s="297">
        <v>6</v>
      </c>
      <c r="D188" s="121">
        <f>H137/$H$137</f>
        <v>1</v>
      </c>
      <c r="E188" s="121" t="e">
        <f>D126/$D$126</f>
        <v>#DIV/0!</v>
      </c>
      <c r="F188" s="283" t="e">
        <f t="shared" ref="F188:F193" si="147">(E188-D188)/E188</f>
        <v>#DIV/0!</v>
      </c>
      <c r="Q188" s="79"/>
      <c r="T188" s="275"/>
    </row>
    <row r="189" spans="3:28" ht="15.75" x14ac:dyDescent="0.25">
      <c r="C189" s="297">
        <v>5</v>
      </c>
      <c r="D189" s="121">
        <f t="shared" ref="D189:D194" si="148">H138/$H$137</f>
        <v>0.92989976558734999</v>
      </c>
      <c r="E189" s="121" t="e">
        <f t="shared" ref="E189:E194" si="149">D127/$D$126</f>
        <v>#DIV/0!</v>
      </c>
      <c r="F189" s="283" t="e">
        <f t="shared" si="147"/>
        <v>#DIV/0!</v>
      </c>
      <c r="J189" s="958" t="s">
        <v>349</v>
      </c>
      <c r="K189" s="958"/>
      <c r="L189" s="958"/>
      <c r="M189" s="958"/>
      <c r="N189" s="958"/>
      <c r="O189" s="958"/>
      <c r="P189" s="958"/>
      <c r="Q189" s="958"/>
      <c r="R189" s="958"/>
      <c r="S189" s="958"/>
      <c r="T189" s="958"/>
      <c r="U189" s="958"/>
      <c r="V189" s="958"/>
      <c r="W189" s="273"/>
      <c r="X189" s="958" t="s">
        <v>107</v>
      </c>
      <c r="Y189" s="958"/>
      <c r="Z189" s="958"/>
      <c r="AA189" s="958"/>
      <c r="AB189" s="958"/>
    </row>
    <row r="190" spans="3:28" ht="15" customHeight="1" x14ac:dyDescent="0.25">
      <c r="C190" s="297">
        <v>4</v>
      </c>
      <c r="D190" s="121">
        <f t="shared" si="148"/>
        <v>0.79532476668744168</v>
      </c>
      <c r="E190" s="121" t="e">
        <f t="shared" si="149"/>
        <v>#DIV/0!</v>
      </c>
      <c r="F190" s="283" t="e">
        <f t="shared" si="147"/>
        <v>#DIV/0!</v>
      </c>
      <c r="J190" s="959" t="s">
        <v>5</v>
      </c>
      <c r="K190" s="960" t="s">
        <v>3</v>
      </c>
      <c r="L190" s="960" t="s">
        <v>72</v>
      </c>
      <c r="M190" s="959" t="s">
        <v>74</v>
      </c>
      <c r="N190" s="959" t="s">
        <v>82</v>
      </c>
      <c r="O190" s="960" t="s">
        <v>102</v>
      </c>
      <c r="P190" s="960" t="s">
        <v>260</v>
      </c>
      <c r="Q190" s="960" t="s">
        <v>261</v>
      </c>
      <c r="R190" s="959" t="s">
        <v>397</v>
      </c>
      <c r="S190" s="959" t="s">
        <v>398</v>
      </c>
      <c r="T190" s="959" t="s">
        <v>76</v>
      </c>
      <c r="U190" s="960" t="s">
        <v>103</v>
      </c>
      <c r="V190" s="959" t="s">
        <v>80</v>
      </c>
      <c r="X190" s="624" t="s">
        <v>5</v>
      </c>
      <c r="Y190" s="961" t="s">
        <v>77</v>
      </c>
      <c r="Z190" s="961" t="s">
        <v>78</v>
      </c>
      <c r="AA190" s="961" t="s">
        <v>105</v>
      </c>
      <c r="AB190" s="626" t="s">
        <v>106</v>
      </c>
    </row>
    <row r="191" spans="3:28" x14ac:dyDescent="0.25">
      <c r="C191" s="297">
        <v>3</v>
      </c>
      <c r="D191" s="121">
        <f t="shared" si="148"/>
        <v>0.6130728887840925</v>
      </c>
      <c r="E191" s="121" t="e">
        <f t="shared" si="149"/>
        <v>#DIV/0!</v>
      </c>
      <c r="F191" s="283" t="e">
        <f t="shared" si="147"/>
        <v>#DIV/0!</v>
      </c>
      <c r="J191" s="629"/>
      <c r="K191" s="625"/>
      <c r="L191" s="625"/>
      <c r="M191" s="629"/>
      <c r="N191" s="629"/>
      <c r="O191" s="625"/>
      <c r="P191" s="625"/>
      <c r="Q191" s="625"/>
      <c r="R191" s="629"/>
      <c r="S191" s="629"/>
      <c r="T191" s="629"/>
      <c r="U191" s="625"/>
      <c r="V191" s="629"/>
      <c r="X191" s="624"/>
      <c r="Y191" s="961"/>
      <c r="Z191" s="961"/>
      <c r="AA191" s="961"/>
      <c r="AB191" s="626"/>
    </row>
    <row r="192" spans="3:28" x14ac:dyDescent="0.25">
      <c r="C192" s="297">
        <v>2</v>
      </c>
      <c r="D192" s="121">
        <f t="shared" si="148"/>
        <v>0.40393293021399179</v>
      </c>
      <c r="E192" s="121" t="e">
        <f>D130/$D$126</f>
        <v>#DIV/0!</v>
      </c>
      <c r="F192" s="283" t="e">
        <f t="shared" si="147"/>
        <v>#DIV/0!</v>
      </c>
      <c r="J192" s="257">
        <v>6</v>
      </c>
      <c r="K192" s="207">
        <f>hstr6</f>
        <v>3</v>
      </c>
      <c r="L192" s="207">
        <f t="shared" ref="L192:L194" si="150">L193+K192</f>
        <v>17.75</v>
      </c>
      <c r="M192" s="258">
        <f>'Yield Mechanism'!$V$57</f>
        <v>5.5160413375984225E-3</v>
      </c>
      <c r="N192" s="21">
        <f>M192-M193</f>
        <v>3.8667579079551713E-4</v>
      </c>
      <c r="O192" s="259">
        <f t="shared" ref="O192:O196" si="151">N192/K192</f>
        <v>1.2889193026517239E-4</v>
      </c>
      <c r="P192" s="258">
        <f>$C$26</f>
        <v>8.3125273614190701E-3</v>
      </c>
      <c r="Q192" s="258">
        <f>$D$26</f>
        <v>1.9976000809737945E-3</v>
      </c>
      <c r="R192" s="17">
        <f>O192/P192</f>
        <v>1.5505745083426547E-2</v>
      </c>
      <c r="S192" s="17">
        <f t="shared" ref="S192:S197" si="152">O192/Q192</f>
        <v>6.4523390588941035E-2</v>
      </c>
      <c r="T192" s="207">
        <f>'Yield Mechanism'!$AE$57</f>
        <v>24.249074116115018</v>
      </c>
      <c r="U192" s="207">
        <f>T192*K192</f>
        <v>72.747222348345048</v>
      </c>
      <c r="V192" s="17">
        <f>U197/AB192</f>
        <v>100.00044566317044</v>
      </c>
      <c r="W192" s="195"/>
      <c r="X192" s="298">
        <v>6</v>
      </c>
      <c r="Y192" s="17">
        <f>mstr6</f>
        <v>63.074599999999997</v>
      </c>
      <c r="Z192" s="17">
        <f t="shared" ref="Z192:Z197" si="153">Y192*M192</f>
        <v>0.34792210095248544</v>
      </c>
      <c r="AA192" s="17">
        <f t="shared" ref="AA192:AA197" si="154">Z192*L192</f>
        <v>6.1756172919066161</v>
      </c>
      <c r="AB192" s="17">
        <f>AA198/Z198</f>
        <v>12.389758663945813</v>
      </c>
    </row>
    <row r="193" spans="3:28" x14ac:dyDescent="0.25">
      <c r="C193" s="297">
        <v>1</v>
      </c>
      <c r="D193" s="121">
        <f t="shared" si="148"/>
        <v>0.18650169349550619</v>
      </c>
      <c r="E193" s="121" t="e">
        <f t="shared" si="149"/>
        <v>#DIV/0!</v>
      </c>
      <c r="F193" s="283" t="e">
        <f t="shared" si="147"/>
        <v>#DIV/0!</v>
      </c>
      <c r="J193" s="257">
        <v>5</v>
      </c>
      <c r="K193" s="207">
        <f>hstr5</f>
        <v>3</v>
      </c>
      <c r="L193" s="207">
        <f t="shared" si="150"/>
        <v>14.75</v>
      </c>
      <c r="M193" s="258">
        <f>'Yield Mechanism'!$V$58</f>
        <v>5.1293655468029054E-3</v>
      </c>
      <c r="N193" s="21">
        <f t="shared" ref="N193:N195" si="155">M193-M194</f>
        <v>7.4232125693915636E-4</v>
      </c>
      <c r="O193" s="259">
        <f t="shared" si="151"/>
        <v>2.4744041897971879E-4</v>
      </c>
      <c r="P193" s="258">
        <f>$C$27</f>
        <v>9.5976000000000013E-3</v>
      </c>
      <c r="Q193" s="258">
        <f>$D$27</f>
        <v>1.9241439833606131E-3</v>
      </c>
      <c r="R193" s="17">
        <f t="shared" ref="R193:R197" si="156">O193/P193</f>
        <v>2.5781489015974698E-2</v>
      </c>
      <c r="S193" s="17">
        <f t="shared" si="152"/>
        <v>0.12859766271105752</v>
      </c>
      <c r="T193" s="207">
        <f>'Yield Mechanism'!$AE$58</f>
        <v>48.301006467416435</v>
      </c>
      <c r="U193" s="207">
        <f>T193*K193+U192</f>
        <v>217.65024175059435</v>
      </c>
      <c r="V193" s="936"/>
      <c r="W193" s="195"/>
      <c r="X193" s="298">
        <v>5</v>
      </c>
      <c r="Y193" s="17">
        <f>mstr5</f>
        <v>67.278400000000005</v>
      </c>
      <c r="Z193" s="17">
        <f t="shared" si="153"/>
        <v>0.34509550700402464</v>
      </c>
      <c r="AA193" s="17">
        <f t="shared" si="154"/>
        <v>5.0901587283093637</v>
      </c>
      <c r="AB193" s="583" t="s">
        <v>339</v>
      </c>
    </row>
    <row r="194" spans="3:28" x14ac:dyDescent="0.25">
      <c r="C194" s="284">
        <v>0</v>
      </c>
      <c r="D194" s="121">
        <f t="shared" si="148"/>
        <v>0</v>
      </c>
      <c r="E194" s="121" t="e">
        <f t="shared" si="149"/>
        <v>#DIV/0!</v>
      </c>
      <c r="F194" s="286">
        <v>0</v>
      </c>
      <c r="J194" s="257">
        <v>4</v>
      </c>
      <c r="K194" s="207">
        <f>hstr4</f>
        <v>3</v>
      </c>
      <c r="L194" s="207">
        <f t="shared" si="150"/>
        <v>11.75</v>
      </c>
      <c r="M194" s="258">
        <f>'Yield Mechanism'!$V$59</f>
        <v>4.387044289863749E-3</v>
      </c>
      <c r="N194" s="21">
        <f t="shared" si="155"/>
        <v>1.0053088923698147E-3</v>
      </c>
      <c r="O194" s="259">
        <f t="shared" si="151"/>
        <v>3.3510296412327155E-4</v>
      </c>
      <c r="P194" s="258">
        <f>$C$28</f>
        <v>8.8673064285714302E-3</v>
      </c>
      <c r="Q194" s="258">
        <f>$D$28</f>
        <v>1.8501735321027263E-3</v>
      </c>
      <c r="R194" s="17">
        <f t="shared" si="156"/>
        <v>3.77908406371898E-2</v>
      </c>
      <c r="S194" s="17">
        <f t="shared" si="152"/>
        <v>0.18111974812569406</v>
      </c>
      <c r="T194" s="207">
        <f>'Yield Mechanism'!$AE$59</f>
        <v>68.87195085390313</v>
      </c>
      <c r="U194" s="207">
        <f t="shared" ref="U194:U197" si="157">T194*K194+U193</f>
        <v>424.26609431230372</v>
      </c>
      <c r="V194" s="937"/>
      <c r="W194" s="195"/>
      <c r="X194" s="298">
        <v>4</v>
      </c>
      <c r="Y194" s="17">
        <f>mstr4</f>
        <v>67.278400000000005</v>
      </c>
      <c r="Z194" s="17">
        <f t="shared" si="153"/>
        <v>0.29515332055116927</v>
      </c>
      <c r="AA194" s="17">
        <f t="shared" si="154"/>
        <v>3.4680515164762391</v>
      </c>
      <c r="AB194" s="206">
        <f>T197/M192</f>
        <v>18128.943182202122</v>
      </c>
    </row>
    <row r="195" spans="3:28" x14ac:dyDescent="0.25">
      <c r="J195" s="257">
        <v>3</v>
      </c>
      <c r="K195" s="207">
        <f>hstr3</f>
        <v>3</v>
      </c>
      <c r="L195" s="207">
        <f>L196+K195</f>
        <v>8.75</v>
      </c>
      <c r="M195" s="258">
        <f>'Yield Mechanism'!$V$60</f>
        <v>3.3817353974939343E-3</v>
      </c>
      <c r="N195" s="21">
        <f t="shared" si="155"/>
        <v>1.1536246568162969E-3</v>
      </c>
      <c r="O195" s="259">
        <f t="shared" si="151"/>
        <v>3.8454155227209895E-4</v>
      </c>
      <c r="P195" s="258">
        <f>$C$29</f>
        <v>8.3556867009551838E-3</v>
      </c>
      <c r="Q195" s="258">
        <f>$D$29</f>
        <v>1.7909714066512246E-3</v>
      </c>
      <c r="R195" s="17">
        <f t="shared" si="156"/>
        <v>4.6021537910000854E-2</v>
      </c>
      <c r="S195" s="17">
        <f t="shared" si="152"/>
        <v>0.21471116224636907</v>
      </c>
      <c r="T195" s="207">
        <f>'Yield Mechanism'!$AE$60</f>
        <v>84.72881757537094</v>
      </c>
      <c r="U195" s="207">
        <f t="shared" si="157"/>
        <v>678.45254703841647</v>
      </c>
      <c r="V195" s="937"/>
      <c r="W195" s="195"/>
      <c r="X195" s="298">
        <v>3</v>
      </c>
      <c r="Y195" s="17">
        <f>mstr3</f>
        <v>67.278400000000005</v>
      </c>
      <c r="Z195" s="17">
        <f t="shared" si="153"/>
        <v>0.22751774676675593</v>
      </c>
      <c r="AA195" s="17">
        <f t="shared" si="154"/>
        <v>1.9907802842091145</v>
      </c>
      <c r="AB195" s="584" t="s">
        <v>341</v>
      </c>
    </row>
    <row r="196" spans="3:28" x14ac:dyDescent="0.25">
      <c r="J196" s="257">
        <v>2</v>
      </c>
      <c r="K196" s="207">
        <f>hstr2</f>
        <v>3</v>
      </c>
      <c r="L196" s="207">
        <f>L197+K196</f>
        <v>5.75</v>
      </c>
      <c r="M196" s="258">
        <f>'Yield Mechanism'!$V$61</f>
        <v>2.2281107406776374E-3</v>
      </c>
      <c r="N196" s="21">
        <f>M196-M197</f>
        <v>1.1993596898243145E-3</v>
      </c>
      <c r="O196" s="259">
        <f t="shared" si="151"/>
        <v>3.9978656327477151E-4</v>
      </c>
      <c r="P196" s="258">
        <f>$C$30</f>
        <v>6.4157970868129726E-3</v>
      </c>
      <c r="Q196" s="258">
        <f>$D$30</f>
        <v>1.7349058472302754E-3</v>
      </c>
      <c r="R196" s="17">
        <f t="shared" si="156"/>
        <v>6.2312844041856108E-2</v>
      </c>
      <c r="S196" s="17">
        <f t="shared" si="152"/>
        <v>0.23043703721041614</v>
      </c>
      <c r="T196" s="207">
        <f>'Yield Mechanism'!$AE$61</f>
        <v>95.176280338430601</v>
      </c>
      <c r="U196" s="207">
        <f t="shared" si="157"/>
        <v>963.98138805370832</v>
      </c>
      <c r="V196" s="937"/>
      <c r="W196" s="195"/>
      <c r="X196" s="298">
        <v>2</v>
      </c>
      <c r="Y196" s="17">
        <f>mstr2</f>
        <v>67.278400000000005</v>
      </c>
      <c r="Z196" s="17">
        <f t="shared" si="153"/>
        <v>0.14990372565560636</v>
      </c>
      <c r="AA196" s="17">
        <f t="shared" si="154"/>
        <v>0.86194642251973663</v>
      </c>
      <c r="AB196" s="17">
        <f>((Y197*M195+Y196*M196+Y195*M197+M194*Y194+M193*Y193+M192*Y192)^2)/(Y197*M195*M195+Y196*M196*M196+Y195*M197*M197+Y194*M194*M194+Y193*M193*M193+Y192*M192*M192)</f>
        <v>334.26768546731228</v>
      </c>
    </row>
    <row r="197" spans="3:28" x14ac:dyDescent="0.25">
      <c r="J197" s="257">
        <v>1</v>
      </c>
      <c r="K197" s="207">
        <f>hstr1</f>
        <v>2.75</v>
      </c>
      <c r="L197" s="207">
        <f>K197</f>
        <v>2.75</v>
      </c>
      <c r="M197" s="258">
        <f>'Yield Mechanism'!$V$62</f>
        <v>1.0287510508533229E-3</v>
      </c>
      <c r="N197" s="21">
        <f>M197</f>
        <v>1.0287510508533229E-3</v>
      </c>
      <c r="O197" s="259">
        <f>N197/K197</f>
        <v>3.7409129121939014E-4</v>
      </c>
      <c r="P197" s="258">
        <f>$C$31</f>
        <v>4.8471720397440425E-3</v>
      </c>
      <c r="Q197" s="258">
        <f>$D$31</f>
        <v>1.7665298310518072E-3</v>
      </c>
      <c r="R197" s="17">
        <f t="shared" si="156"/>
        <v>7.7177225844689473E-2</v>
      </c>
      <c r="S197" s="17">
        <f t="shared" si="152"/>
        <v>0.21176618964688126</v>
      </c>
      <c r="T197" s="207">
        <f>'Yield Mechanism'!$AE$62</f>
        <v>99.999999999999986</v>
      </c>
      <c r="U197" s="207">
        <f t="shared" si="157"/>
        <v>1238.9813880537083</v>
      </c>
      <c r="V197" s="938"/>
      <c r="W197" s="195"/>
      <c r="X197" s="298">
        <v>1</v>
      </c>
      <c r="Y197" s="17">
        <f>mstr1</f>
        <v>67.278400000000005</v>
      </c>
      <c r="Z197" s="17">
        <f t="shared" si="153"/>
        <v>6.9212724699730208E-2</v>
      </c>
      <c r="AA197" s="17">
        <f t="shared" si="154"/>
        <v>0.19033499292425807</v>
      </c>
      <c r="AB197" s="583" t="s">
        <v>340</v>
      </c>
    </row>
    <row r="198" spans="3:28" x14ac:dyDescent="0.25">
      <c r="X198" s="299"/>
      <c r="Y198" s="583" t="s">
        <v>79</v>
      </c>
      <c r="Z198" s="260">
        <f>SUM(Z192:Z197)</f>
        <v>1.4348051256297718</v>
      </c>
      <c r="AA198" s="260">
        <f>SUM(AA192:AA197)</f>
        <v>17.776889236345326</v>
      </c>
      <c r="AB198" s="206">
        <f>2*PI()*SQRT(AB196/AB194)</f>
        <v>0.85318030501248598</v>
      </c>
    </row>
    <row r="199" spans="3:28" x14ac:dyDescent="0.25">
      <c r="S199" s="79"/>
    </row>
    <row r="200" spans="3:28" ht="15.75" x14ac:dyDescent="0.25">
      <c r="J200" s="958" t="s">
        <v>350</v>
      </c>
      <c r="K200" s="958"/>
      <c r="L200" s="958"/>
      <c r="M200" s="958"/>
      <c r="N200" s="958"/>
      <c r="O200" s="958"/>
      <c r="P200" s="958"/>
      <c r="Q200" s="958"/>
      <c r="R200" s="958"/>
      <c r="S200" s="958"/>
      <c r="T200" s="958"/>
      <c r="U200" s="958"/>
      <c r="V200" s="958"/>
      <c r="W200" s="273"/>
      <c r="X200" s="958" t="s">
        <v>107</v>
      </c>
      <c r="Y200" s="958"/>
      <c r="Z200" s="958"/>
      <c r="AA200" s="958"/>
      <c r="AB200" s="958"/>
    </row>
    <row r="201" spans="3:28" ht="15" customHeight="1" x14ac:dyDescent="0.25">
      <c r="J201" s="959" t="s">
        <v>5</v>
      </c>
      <c r="K201" s="960" t="s">
        <v>3</v>
      </c>
      <c r="L201" s="960" t="s">
        <v>72</v>
      </c>
      <c r="M201" s="959" t="s">
        <v>74</v>
      </c>
      <c r="N201" s="959" t="s">
        <v>82</v>
      </c>
      <c r="O201" s="960" t="s">
        <v>102</v>
      </c>
      <c r="P201" s="960" t="s">
        <v>260</v>
      </c>
      <c r="Q201" s="960" t="s">
        <v>261</v>
      </c>
      <c r="R201" s="959" t="s">
        <v>397</v>
      </c>
      <c r="S201" s="959" t="s">
        <v>398</v>
      </c>
      <c r="T201" s="959" t="s">
        <v>76</v>
      </c>
      <c r="U201" s="960" t="s">
        <v>103</v>
      </c>
      <c r="V201" s="959" t="s">
        <v>80</v>
      </c>
      <c r="X201" s="624" t="s">
        <v>5</v>
      </c>
      <c r="Y201" s="961" t="s">
        <v>77</v>
      </c>
      <c r="Z201" s="961" t="s">
        <v>78</v>
      </c>
      <c r="AA201" s="961" t="s">
        <v>105</v>
      </c>
      <c r="AB201" s="626" t="s">
        <v>106</v>
      </c>
    </row>
    <row r="202" spans="3:28" x14ac:dyDescent="0.25">
      <c r="J202" s="629"/>
      <c r="K202" s="625"/>
      <c r="L202" s="625"/>
      <c r="M202" s="629"/>
      <c r="N202" s="629"/>
      <c r="O202" s="625"/>
      <c r="P202" s="625"/>
      <c r="Q202" s="625"/>
      <c r="R202" s="629"/>
      <c r="S202" s="629"/>
      <c r="T202" s="629"/>
      <c r="U202" s="625"/>
      <c r="V202" s="629"/>
      <c r="X202" s="624"/>
      <c r="Y202" s="961"/>
      <c r="Z202" s="961"/>
      <c r="AA202" s="961"/>
      <c r="AB202" s="626"/>
    </row>
    <row r="203" spans="3:28" x14ac:dyDescent="0.25">
      <c r="J203" s="257">
        <v>6</v>
      </c>
      <c r="K203" s="207">
        <f>hstr6</f>
        <v>3</v>
      </c>
      <c r="L203" s="207">
        <f t="shared" ref="L203:L205" si="158">L204+K203</f>
        <v>17.75</v>
      </c>
      <c r="M203" s="258">
        <f>'Yield Mechanism'!$V$57</f>
        <v>5.5160413375984225E-3</v>
      </c>
      <c r="N203" s="21">
        <f>M203-M204</f>
        <v>3.8667579079551713E-4</v>
      </c>
      <c r="O203" s="259">
        <f t="shared" ref="O203:O207" si="159">N203/K203</f>
        <v>1.2889193026517239E-4</v>
      </c>
      <c r="P203" s="258">
        <f>$C$26</f>
        <v>8.3125273614190701E-3</v>
      </c>
      <c r="Q203" s="258">
        <f>$D$26</f>
        <v>1.9976000809737945E-3</v>
      </c>
      <c r="R203" s="17">
        <f>O203/P203</f>
        <v>1.5505745083426547E-2</v>
      </c>
      <c r="S203" s="17">
        <f t="shared" ref="S203:S208" si="160">O203/Q203</f>
        <v>6.4523390588941035E-2</v>
      </c>
      <c r="T203" s="207">
        <f>'Yield Mechanism'!$AE$57</f>
        <v>24.249074116115018</v>
      </c>
      <c r="U203" s="207">
        <f>T203*K203</f>
        <v>72.747222348345048</v>
      </c>
      <c r="V203" s="17">
        <f>U208/AB203</f>
        <v>100.00044566317044</v>
      </c>
      <c r="W203" s="195"/>
      <c r="X203" s="298">
        <v>6</v>
      </c>
      <c r="Y203" s="17">
        <f>mstr6</f>
        <v>63.074599999999997</v>
      </c>
      <c r="Z203" s="17">
        <f t="shared" ref="Z203:Z208" si="161">Y203*M203</f>
        <v>0.34792210095248544</v>
      </c>
      <c r="AA203" s="17">
        <f t="shared" ref="AA203:AA208" si="162">Z203*L203</f>
        <v>6.1756172919066161</v>
      </c>
      <c r="AB203" s="17">
        <f>AA209/Z209</f>
        <v>12.389758663945813</v>
      </c>
    </row>
    <row r="204" spans="3:28" x14ac:dyDescent="0.25">
      <c r="J204" s="257">
        <v>5</v>
      </c>
      <c r="K204" s="207">
        <f>hstr5</f>
        <v>3</v>
      </c>
      <c r="L204" s="207">
        <f t="shared" si="158"/>
        <v>14.75</v>
      </c>
      <c r="M204" s="258">
        <f>'Yield Mechanism'!$V$58</f>
        <v>5.1293655468029054E-3</v>
      </c>
      <c r="N204" s="21">
        <f t="shared" ref="N204:N206" si="163">M204-M205</f>
        <v>7.4232125693915636E-4</v>
      </c>
      <c r="O204" s="259">
        <f t="shared" si="159"/>
        <v>2.4744041897971879E-4</v>
      </c>
      <c r="P204" s="258">
        <f>$C$27</f>
        <v>9.5976000000000013E-3</v>
      </c>
      <c r="Q204" s="258">
        <f>$D$27</f>
        <v>1.9241439833606131E-3</v>
      </c>
      <c r="R204" s="17">
        <f t="shared" ref="R204:R208" si="164">O204/P204</f>
        <v>2.5781489015974698E-2</v>
      </c>
      <c r="S204" s="17">
        <f t="shared" si="160"/>
        <v>0.12859766271105752</v>
      </c>
      <c r="T204" s="207">
        <f>'Yield Mechanism'!$AE$58</f>
        <v>48.301006467416435</v>
      </c>
      <c r="U204" s="207">
        <f>T204*K204+U203</f>
        <v>217.65024175059435</v>
      </c>
      <c r="V204" s="936"/>
      <c r="W204" s="195"/>
      <c r="X204" s="298">
        <v>5</v>
      </c>
      <c r="Y204" s="17">
        <f>mstr5</f>
        <v>67.278400000000005</v>
      </c>
      <c r="Z204" s="17">
        <f t="shared" si="161"/>
        <v>0.34509550700402464</v>
      </c>
      <c r="AA204" s="17">
        <f t="shared" si="162"/>
        <v>5.0901587283093637</v>
      </c>
      <c r="AB204" s="583" t="s">
        <v>339</v>
      </c>
    </row>
    <row r="205" spans="3:28" x14ac:dyDescent="0.25">
      <c r="J205" s="257">
        <v>4</v>
      </c>
      <c r="K205" s="207">
        <f>hstr4</f>
        <v>3</v>
      </c>
      <c r="L205" s="207">
        <f t="shared" si="158"/>
        <v>11.75</v>
      </c>
      <c r="M205" s="258">
        <f>'Yield Mechanism'!$V$59</f>
        <v>4.387044289863749E-3</v>
      </c>
      <c r="N205" s="21">
        <f t="shared" si="163"/>
        <v>1.0053088923698147E-3</v>
      </c>
      <c r="O205" s="259">
        <f t="shared" si="159"/>
        <v>3.3510296412327155E-4</v>
      </c>
      <c r="P205" s="258">
        <f>$C$28</f>
        <v>8.8673064285714302E-3</v>
      </c>
      <c r="Q205" s="258">
        <f>$D$28</f>
        <v>1.8501735321027263E-3</v>
      </c>
      <c r="R205" s="17">
        <f t="shared" si="164"/>
        <v>3.77908406371898E-2</v>
      </c>
      <c r="S205" s="17">
        <f t="shared" si="160"/>
        <v>0.18111974812569406</v>
      </c>
      <c r="T205" s="207">
        <f>'Yield Mechanism'!$AE$59</f>
        <v>68.87195085390313</v>
      </c>
      <c r="U205" s="207">
        <f t="shared" ref="U205:U208" si="165">T205*K205+U204</f>
        <v>424.26609431230372</v>
      </c>
      <c r="V205" s="937"/>
      <c r="W205" s="195"/>
      <c r="X205" s="298">
        <v>4</v>
      </c>
      <c r="Y205" s="17">
        <f>mstr4</f>
        <v>67.278400000000005</v>
      </c>
      <c r="Z205" s="17">
        <f t="shared" si="161"/>
        <v>0.29515332055116927</v>
      </c>
      <c r="AA205" s="17">
        <f t="shared" si="162"/>
        <v>3.4680515164762391</v>
      </c>
      <c r="AB205" s="206">
        <f>T208/M203</f>
        <v>18128.943182202122</v>
      </c>
    </row>
    <row r="206" spans="3:28" x14ac:dyDescent="0.25">
      <c r="J206" s="257">
        <v>3</v>
      </c>
      <c r="K206" s="207">
        <f>hstr3</f>
        <v>3</v>
      </c>
      <c r="L206" s="207">
        <f>L207+K206</f>
        <v>8.75</v>
      </c>
      <c r="M206" s="258">
        <f>'Yield Mechanism'!$V$60</f>
        <v>3.3817353974939343E-3</v>
      </c>
      <c r="N206" s="21">
        <f t="shared" si="163"/>
        <v>1.1536246568162969E-3</v>
      </c>
      <c r="O206" s="259">
        <f t="shared" si="159"/>
        <v>3.8454155227209895E-4</v>
      </c>
      <c r="P206" s="258">
        <f>$C$29</f>
        <v>8.3556867009551838E-3</v>
      </c>
      <c r="Q206" s="258">
        <f>$D$29</f>
        <v>1.7909714066512246E-3</v>
      </c>
      <c r="R206" s="17">
        <f t="shared" si="164"/>
        <v>4.6021537910000854E-2</v>
      </c>
      <c r="S206" s="17">
        <f t="shared" si="160"/>
        <v>0.21471116224636907</v>
      </c>
      <c r="T206" s="207">
        <f>'Yield Mechanism'!$AE$60</f>
        <v>84.72881757537094</v>
      </c>
      <c r="U206" s="207">
        <f t="shared" si="165"/>
        <v>678.45254703841647</v>
      </c>
      <c r="V206" s="937"/>
      <c r="W206" s="195"/>
      <c r="X206" s="298">
        <v>3</v>
      </c>
      <c r="Y206" s="17">
        <f>mstr3</f>
        <v>67.278400000000005</v>
      </c>
      <c r="Z206" s="17">
        <f t="shared" si="161"/>
        <v>0.22751774676675593</v>
      </c>
      <c r="AA206" s="17">
        <f t="shared" si="162"/>
        <v>1.9907802842091145</v>
      </c>
      <c r="AB206" s="584" t="s">
        <v>341</v>
      </c>
    </row>
    <row r="207" spans="3:28" x14ac:dyDescent="0.25">
      <c r="J207" s="257">
        <v>2</v>
      </c>
      <c r="K207" s="207">
        <f>hstr2</f>
        <v>3</v>
      </c>
      <c r="L207" s="207">
        <f>L208+K207</f>
        <v>5.75</v>
      </c>
      <c r="M207" s="258">
        <f>'Yield Mechanism'!$V$61</f>
        <v>2.2281107406776374E-3</v>
      </c>
      <c r="N207" s="21">
        <f>M207-M208</f>
        <v>1.1993596898243145E-3</v>
      </c>
      <c r="O207" s="259">
        <f t="shared" si="159"/>
        <v>3.9978656327477151E-4</v>
      </c>
      <c r="P207" s="258">
        <f>$C$30</f>
        <v>6.4157970868129726E-3</v>
      </c>
      <c r="Q207" s="258">
        <f>$D$30</f>
        <v>1.7349058472302754E-3</v>
      </c>
      <c r="R207" s="17">
        <f t="shared" si="164"/>
        <v>6.2312844041856108E-2</v>
      </c>
      <c r="S207" s="17">
        <f t="shared" si="160"/>
        <v>0.23043703721041614</v>
      </c>
      <c r="T207" s="207">
        <f>'Yield Mechanism'!$AE$61</f>
        <v>95.176280338430601</v>
      </c>
      <c r="U207" s="207">
        <f t="shared" si="165"/>
        <v>963.98138805370832</v>
      </c>
      <c r="V207" s="937"/>
      <c r="W207" s="195"/>
      <c r="X207" s="298">
        <v>2</v>
      </c>
      <c r="Y207" s="17">
        <f>mstr2</f>
        <v>67.278400000000005</v>
      </c>
      <c r="Z207" s="17">
        <f t="shared" si="161"/>
        <v>0.14990372565560636</v>
      </c>
      <c r="AA207" s="17">
        <f t="shared" si="162"/>
        <v>0.86194642251973663</v>
      </c>
      <c r="AB207" s="17">
        <f>((Y208*M206+Y207*M207+Y206*M208+M205*Y205+M204*Y204+M203*Y203)^2)/(Y208*M206*M206+Y207*M207*M207+Y206*M208*M208+Y205*M205*M205+Y204*M204*M204+Y203*M203*M203)</f>
        <v>334.26768546731228</v>
      </c>
    </row>
    <row r="208" spans="3:28" x14ac:dyDescent="0.25">
      <c r="J208" s="257">
        <v>1</v>
      </c>
      <c r="K208" s="207">
        <f>hstr1</f>
        <v>2.75</v>
      </c>
      <c r="L208" s="207">
        <f>K208</f>
        <v>2.75</v>
      </c>
      <c r="M208" s="258">
        <f>'Yield Mechanism'!$V$62</f>
        <v>1.0287510508533229E-3</v>
      </c>
      <c r="N208" s="21">
        <f>M208</f>
        <v>1.0287510508533229E-3</v>
      </c>
      <c r="O208" s="259">
        <f>N208/K208</f>
        <v>3.7409129121939014E-4</v>
      </c>
      <c r="P208" s="258">
        <f>$C$31</f>
        <v>4.8471720397440425E-3</v>
      </c>
      <c r="Q208" s="258">
        <f>$D$31</f>
        <v>1.7665298310518072E-3</v>
      </c>
      <c r="R208" s="17">
        <f t="shared" si="164"/>
        <v>7.7177225844689473E-2</v>
      </c>
      <c r="S208" s="17">
        <f t="shared" si="160"/>
        <v>0.21176618964688126</v>
      </c>
      <c r="T208" s="207">
        <f>'Yield Mechanism'!$AE$62</f>
        <v>99.999999999999986</v>
      </c>
      <c r="U208" s="207">
        <f t="shared" si="165"/>
        <v>1238.9813880537083</v>
      </c>
      <c r="V208" s="938"/>
      <c r="W208" s="195"/>
      <c r="X208" s="298">
        <v>1</v>
      </c>
      <c r="Y208" s="17">
        <f>mstr1</f>
        <v>67.278400000000005</v>
      </c>
      <c r="Z208" s="17">
        <f t="shared" si="161"/>
        <v>6.9212724699730208E-2</v>
      </c>
      <c r="AA208" s="17">
        <f t="shared" si="162"/>
        <v>0.19033499292425807</v>
      </c>
      <c r="AB208" s="583" t="s">
        <v>340</v>
      </c>
    </row>
    <row r="209" spans="10:28" x14ac:dyDescent="0.25">
      <c r="X209" s="299"/>
      <c r="Y209" s="583" t="s">
        <v>79</v>
      </c>
      <c r="Z209" s="260">
        <f>SUM(Z203:Z208)</f>
        <v>1.4348051256297718</v>
      </c>
      <c r="AA209" s="260">
        <f>SUM(AA203:AA208)</f>
        <v>17.776889236345326</v>
      </c>
      <c r="AB209" s="206">
        <f>2*PI()*SQRT(AB207/AB205)</f>
        <v>0.85318030501248598</v>
      </c>
    </row>
    <row r="211" spans="10:28" ht="15.75" x14ac:dyDescent="0.25">
      <c r="J211" s="958" t="s">
        <v>351</v>
      </c>
      <c r="K211" s="958"/>
      <c r="L211" s="958"/>
      <c r="M211" s="958"/>
      <c r="N211" s="958"/>
      <c r="O211" s="958"/>
      <c r="P211" s="958"/>
      <c r="Q211" s="958"/>
      <c r="R211" s="958"/>
      <c r="S211" s="958"/>
      <c r="T211" s="958"/>
      <c r="U211" s="958"/>
      <c r="V211" s="958"/>
      <c r="W211" s="273"/>
      <c r="X211" s="958" t="s">
        <v>107</v>
      </c>
      <c r="Y211" s="958"/>
      <c r="Z211" s="958"/>
      <c r="AA211" s="958"/>
      <c r="AB211" s="958"/>
    </row>
    <row r="212" spans="10:28" ht="15" customHeight="1" x14ac:dyDescent="0.25">
      <c r="J212" s="959" t="s">
        <v>5</v>
      </c>
      <c r="K212" s="960" t="s">
        <v>3</v>
      </c>
      <c r="L212" s="960" t="s">
        <v>72</v>
      </c>
      <c r="M212" s="959" t="s">
        <v>74</v>
      </c>
      <c r="N212" s="959" t="s">
        <v>82</v>
      </c>
      <c r="O212" s="960" t="s">
        <v>102</v>
      </c>
      <c r="P212" s="960" t="s">
        <v>260</v>
      </c>
      <c r="Q212" s="960" t="s">
        <v>261</v>
      </c>
      <c r="R212" s="959" t="s">
        <v>397</v>
      </c>
      <c r="S212" s="959" t="s">
        <v>398</v>
      </c>
      <c r="T212" s="959" t="s">
        <v>76</v>
      </c>
      <c r="U212" s="960" t="s">
        <v>103</v>
      </c>
      <c r="V212" s="959" t="s">
        <v>80</v>
      </c>
      <c r="X212" s="624" t="s">
        <v>5</v>
      </c>
      <c r="Y212" s="961" t="s">
        <v>77</v>
      </c>
      <c r="Z212" s="961" t="s">
        <v>78</v>
      </c>
      <c r="AA212" s="961" t="s">
        <v>105</v>
      </c>
      <c r="AB212" s="626" t="s">
        <v>106</v>
      </c>
    </row>
    <row r="213" spans="10:28" x14ac:dyDescent="0.25">
      <c r="J213" s="629"/>
      <c r="K213" s="625"/>
      <c r="L213" s="625"/>
      <c r="M213" s="629"/>
      <c r="N213" s="629"/>
      <c r="O213" s="625"/>
      <c r="P213" s="625"/>
      <c r="Q213" s="625"/>
      <c r="R213" s="629"/>
      <c r="S213" s="629"/>
      <c r="T213" s="629"/>
      <c r="U213" s="625"/>
      <c r="V213" s="629"/>
      <c r="X213" s="624"/>
      <c r="Y213" s="961"/>
      <c r="Z213" s="961"/>
      <c r="AA213" s="961"/>
      <c r="AB213" s="626"/>
    </row>
    <row r="214" spans="10:28" x14ac:dyDescent="0.25">
      <c r="J214" s="257">
        <v>6</v>
      </c>
      <c r="K214" s="207">
        <f>hstr6</f>
        <v>3</v>
      </c>
      <c r="L214" s="207">
        <f t="shared" ref="L214:L216" si="166">L215+K214</f>
        <v>17.75</v>
      </c>
      <c r="M214" s="258">
        <f>'Yield Mechanism'!$V$57</f>
        <v>5.5160413375984225E-3</v>
      </c>
      <c r="N214" s="21">
        <f>M214-M215</f>
        <v>3.8667579079551713E-4</v>
      </c>
      <c r="O214" s="259">
        <f t="shared" ref="O214:O218" si="167">N214/K214</f>
        <v>1.2889193026517239E-4</v>
      </c>
      <c r="P214" s="258">
        <f>$C$26</f>
        <v>8.3125273614190701E-3</v>
      </c>
      <c r="Q214" s="258">
        <f>$D$26</f>
        <v>1.9976000809737945E-3</v>
      </c>
      <c r="R214" s="17">
        <f>O214/P214</f>
        <v>1.5505745083426547E-2</v>
      </c>
      <c r="S214" s="17">
        <f t="shared" ref="S214:S219" si="168">O214/Q214</f>
        <v>6.4523390588941035E-2</v>
      </c>
      <c r="T214" s="207">
        <f>'Yield Mechanism'!$AE$57</f>
        <v>24.249074116115018</v>
      </c>
      <c r="U214" s="207">
        <f>T214*K214</f>
        <v>72.747222348345048</v>
      </c>
      <c r="V214" s="17">
        <f>U219/AB214</f>
        <v>100.00044566317044</v>
      </c>
      <c r="W214" s="195"/>
      <c r="X214" s="298">
        <v>6</v>
      </c>
      <c r="Y214" s="17">
        <f>mstr6</f>
        <v>63.074599999999997</v>
      </c>
      <c r="Z214" s="17">
        <f t="shared" ref="Z214:Z219" si="169">Y214*M214</f>
        <v>0.34792210095248544</v>
      </c>
      <c r="AA214" s="17">
        <f t="shared" ref="AA214:AA219" si="170">Z214*L214</f>
        <v>6.1756172919066161</v>
      </c>
      <c r="AB214" s="17">
        <f>AA220/Z220</f>
        <v>12.389758663945813</v>
      </c>
    </row>
    <row r="215" spans="10:28" x14ac:dyDescent="0.25">
      <c r="J215" s="257">
        <v>5</v>
      </c>
      <c r="K215" s="207">
        <f>hstr5</f>
        <v>3</v>
      </c>
      <c r="L215" s="207">
        <f t="shared" si="166"/>
        <v>14.75</v>
      </c>
      <c r="M215" s="258">
        <f>'Yield Mechanism'!$V$58</f>
        <v>5.1293655468029054E-3</v>
      </c>
      <c r="N215" s="21">
        <f t="shared" ref="N215:N217" si="171">M215-M216</f>
        <v>7.4232125693915636E-4</v>
      </c>
      <c r="O215" s="259">
        <f t="shared" si="167"/>
        <v>2.4744041897971879E-4</v>
      </c>
      <c r="P215" s="258">
        <f>$C$27</f>
        <v>9.5976000000000013E-3</v>
      </c>
      <c r="Q215" s="258">
        <f>$D$27</f>
        <v>1.9241439833606131E-3</v>
      </c>
      <c r="R215" s="17">
        <f t="shared" ref="R215:R219" si="172">O215/P215</f>
        <v>2.5781489015974698E-2</v>
      </c>
      <c r="S215" s="17">
        <f t="shared" si="168"/>
        <v>0.12859766271105752</v>
      </c>
      <c r="T215" s="207">
        <f>'Yield Mechanism'!$AE$58</f>
        <v>48.301006467416435</v>
      </c>
      <c r="U215" s="207">
        <f>T215*K215+U214</f>
        <v>217.65024175059435</v>
      </c>
      <c r="V215" s="936"/>
      <c r="W215" s="195"/>
      <c r="X215" s="298">
        <v>5</v>
      </c>
      <c r="Y215" s="17">
        <f>mstr5</f>
        <v>67.278400000000005</v>
      </c>
      <c r="Z215" s="17">
        <f t="shared" si="169"/>
        <v>0.34509550700402464</v>
      </c>
      <c r="AA215" s="17">
        <f t="shared" si="170"/>
        <v>5.0901587283093637</v>
      </c>
      <c r="AB215" s="583" t="s">
        <v>339</v>
      </c>
    </row>
    <row r="216" spans="10:28" x14ac:dyDescent="0.25">
      <c r="J216" s="257">
        <v>4</v>
      </c>
      <c r="K216" s="207">
        <f>hstr4</f>
        <v>3</v>
      </c>
      <c r="L216" s="207">
        <f t="shared" si="166"/>
        <v>11.75</v>
      </c>
      <c r="M216" s="258">
        <f>'Yield Mechanism'!$V$59</f>
        <v>4.387044289863749E-3</v>
      </c>
      <c r="N216" s="21">
        <f t="shared" si="171"/>
        <v>1.0053088923698147E-3</v>
      </c>
      <c r="O216" s="259">
        <f t="shared" si="167"/>
        <v>3.3510296412327155E-4</v>
      </c>
      <c r="P216" s="258">
        <f>$C$28</f>
        <v>8.8673064285714302E-3</v>
      </c>
      <c r="Q216" s="258">
        <f>$D$28</f>
        <v>1.8501735321027263E-3</v>
      </c>
      <c r="R216" s="17">
        <f t="shared" si="172"/>
        <v>3.77908406371898E-2</v>
      </c>
      <c r="S216" s="17">
        <f t="shared" si="168"/>
        <v>0.18111974812569406</v>
      </c>
      <c r="T216" s="207">
        <f>'Yield Mechanism'!$AE$59</f>
        <v>68.87195085390313</v>
      </c>
      <c r="U216" s="207">
        <f t="shared" ref="U216:U219" si="173">T216*K216+U215</f>
        <v>424.26609431230372</v>
      </c>
      <c r="V216" s="937"/>
      <c r="W216" s="195"/>
      <c r="X216" s="298">
        <v>4</v>
      </c>
      <c r="Y216" s="17">
        <f>mstr4</f>
        <v>67.278400000000005</v>
      </c>
      <c r="Z216" s="17">
        <f t="shared" si="169"/>
        <v>0.29515332055116927</v>
      </c>
      <c r="AA216" s="17">
        <f t="shared" si="170"/>
        <v>3.4680515164762391</v>
      </c>
      <c r="AB216" s="206">
        <f>T219/M214</f>
        <v>18128.943182202122</v>
      </c>
    </row>
    <row r="217" spans="10:28" x14ac:dyDescent="0.25">
      <c r="J217" s="257">
        <v>3</v>
      </c>
      <c r="K217" s="207">
        <f>hstr3</f>
        <v>3</v>
      </c>
      <c r="L217" s="207">
        <f>L218+K217</f>
        <v>8.75</v>
      </c>
      <c r="M217" s="258">
        <f>'Yield Mechanism'!$V$60</f>
        <v>3.3817353974939343E-3</v>
      </c>
      <c r="N217" s="21">
        <f t="shared" si="171"/>
        <v>1.1536246568162969E-3</v>
      </c>
      <c r="O217" s="259">
        <f t="shared" si="167"/>
        <v>3.8454155227209895E-4</v>
      </c>
      <c r="P217" s="258">
        <f>$C$29</f>
        <v>8.3556867009551838E-3</v>
      </c>
      <c r="Q217" s="258">
        <f>$D$29</f>
        <v>1.7909714066512246E-3</v>
      </c>
      <c r="R217" s="17">
        <f t="shared" si="172"/>
        <v>4.6021537910000854E-2</v>
      </c>
      <c r="S217" s="17">
        <f t="shared" si="168"/>
        <v>0.21471116224636907</v>
      </c>
      <c r="T217" s="207">
        <f>'Yield Mechanism'!$AE$60</f>
        <v>84.72881757537094</v>
      </c>
      <c r="U217" s="207">
        <f t="shared" si="173"/>
        <v>678.45254703841647</v>
      </c>
      <c r="V217" s="937"/>
      <c r="W217" s="195"/>
      <c r="X217" s="298">
        <v>3</v>
      </c>
      <c r="Y217" s="17">
        <f>mstr3</f>
        <v>67.278400000000005</v>
      </c>
      <c r="Z217" s="17">
        <f t="shared" si="169"/>
        <v>0.22751774676675593</v>
      </c>
      <c r="AA217" s="17">
        <f t="shared" si="170"/>
        <v>1.9907802842091145</v>
      </c>
      <c r="AB217" s="584" t="s">
        <v>341</v>
      </c>
    </row>
    <row r="218" spans="10:28" x14ac:dyDescent="0.25">
      <c r="J218" s="257">
        <v>2</v>
      </c>
      <c r="K218" s="207">
        <f>hstr2</f>
        <v>3</v>
      </c>
      <c r="L218" s="207">
        <f>L219+K218</f>
        <v>5.75</v>
      </c>
      <c r="M218" s="258">
        <f>'Yield Mechanism'!$V$61</f>
        <v>2.2281107406776374E-3</v>
      </c>
      <c r="N218" s="21">
        <f>M218-M219</f>
        <v>1.1993596898243145E-3</v>
      </c>
      <c r="O218" s="259">
        <f t="shared" si="167"/>
        <v>3.9978656327477151E-4</v>
      </c>
      <c r="P218" s="258">
        <f>$C$30</f>
        <v>6.4157970868129726E-3</v>
      </c>
      <c r="Q218" s="258">
        <f>$D$30</f>
        <v>1.7349058472302754E-3</v>
      </c>
      <c r="R218" s="17">
        <f t="shared" si="172"/>
        <v>6.2312844041856108E-2</v>
      </c>
      <c r="S218" s="17">
        <f t="shared" si="168"/>
        <v>0.23043703721041614</v>
      </c>
      <c r="T218" s="207">
        <f>'Yield Mechanism'!$AE$61</f>
        <v>95.176280338430601</v>
      </c>
      <c r="U218" s="207">
        <f t="shared" si="173"/>
        <v>963.98138805370832</v>
      </c>
      <c r="V218" s="937"/>
      <c r="W218" s="195"/>
      <c r="X218" s="298">
        <v>2</v>
      </c>
      <c r="Y218" s="17">
        <f>mstr2</f>
        <v>67.278400000000005</v>
      </c>
      <c r="Z218" s="17">
        <f t="shared" si="169"/>
        <v>0.14990372565560636</v>
      </c>
      <c r="AA218" s="17">
        <f t="shared" si="170"/>
        <v>0.86194642251973663</v>
      </c>
      <c r="AB218" s="17">
        <f>((Y219*M217+Y218*M218+Y217*M219+M216*Y216+M215*Y215+M214*Y214)^2)/(Y219*M217*M217+Y218*M218*M218+Y217*M219*M219+Y216*M216*M216+Y215*M215*M215+Y214*M214*M214)</f>
        <v>334.26768546731228</v>
      </c>
    </row>
    <row r="219" spans="10:28" x14ac:dyDescent="0.25">
      <c r="J219" s="257">
        <v>1</v>
      </c>
      <c r="K219" s="207">
        <f>hstr1</f>
        <v>2.75</v>
      </c>
      <c r="L219" s="207">
        <f>K219</f>
        <v>2.75</v>
      </c>
      <c r="M219" s="258">
        <f>'Yield Mechanism'!$V$62</f>
        <v>1.0287510508533229E-3</v>
      </c>
      <c r="N219" s="21">
        <f>M219</f>
        <v>1.0287510508533229E-3</v>
      </c>
      <c r="O219" s="259">
        <f>N219/K219</f>
        <v>3.7409129121939014E-4</v>
      </c>
      <c r="P219" s="258">
        <f>$C$31</f>
        <v>4.8471720397440425E-3</v>
      </c>
      <c r="Q219" s="258">
        <f>$D$31</f>
        <v>1.7665298310518072E-3</v>
      </c>
      <c r="R219" s="17">
        <f t="shared" si="172"/>
        <v>7.7177225844689473E-2</v>
      </c>
      <c r="S219" s="17">
        <f t="shared" si="168"/>
        <v>0.21176618964688126</v>
      </c>
      <c r="T219" s="207">
        <f>'Yield Mechanism'!$AE$62</f>
        <v>99.999999999999986</v>
      </c>
      <c r="U219" s="207">
        <f t="shared" si="173"/>
        <v>1238.9813880537083</v>
      </c>
      <c r="V219" s="938"/>
      <c r="W219" s="195"/>
      <c r="X219" s="298">
        <v>1</v>
      </c>
      <c r="Y219" s="17">
        <f>mstr1</f>
        <v>67.278400000000005</v>
      </c>
      <c r="Z219" s="17">
        <f t="shared" si="169"/>
        <v>6.9212724699730208E-2</v>
      </c>
      <c r="AA219" s="17">
        <f t="shared" si="170"/>
        <v>0.19033499292425807</v>
      </c>
      <c r="AB219" s="583" t="s">
        <v>340</v>
      </c>
    </row>
    <row r="220" spans="10:28" x14ac:dyDescent="0.25">
      <c r="X220" s="299"/>
      <c r="Y220" s="583" t="s">
        <v>79</v>
      </c>
      <c r="Z220" s="260">
        <f>SUM(Z214:Z219)</f>
        <v>1.4348051256297718</v>
      </c>
      <c r="AA220" s="260">
        <f>SUM(AA214:AA219)</f>
        <v>17.776889236345326</v>
      </c>
      <c r="AB220" s="206">
        <f>2*PI()*SQRT(AB218/AB216)</f>
        <v>0.85318030501248598</v>
      </c>
    </row>
    <row r="223" spans="10:28" ht="15.75" customHeight="1" x14ac:dyDescent="0.25">
      <c r="J223" s="948" t="str">
        <f>'[1]Displaced Shapes'!V2</f>
        <v>Storey Stiffnesses (OpenSees)</v>
      </c>
      <c r="K223" s="949"/>
      <c r="L223" s="949"/>
      <c r="M223" s="949"/>
      <c r="N223" s="949"/>
      <c r="O223" s="949"/>
      <c r="P223" s="949"/>
      <c r="Q223" s="950"/>
      <c r="R223" s="287" t="s">
        <v>241</v>
      </c>
      <c r="S223" s="940" t="s">
        <v>224</v>
      </c>
    </row>
    <row r="224" spans="10:28" x14ac:dyDescent="0.25">
      <c r="J224" s="626" t="str">
        <f>'[1]Displaced Shapes'!V3</f>
        <v>Storey</v>
      </c>
      <c r="K224" s="626" t="str">
        <f>'[1]Displaced Shapes'!W3</f>
        <v>Load Coeff.</v>
      </c>
      <c r="L224" s="947" t="str">
        <f>'[1]Displaced Shapes'!X3</f>
        <v>Cumul. L. Coeff.</v>
      </c>
      <c r="M224" s="626" t="str">
        <f>'[1]Displaced Shapes'!Y3</f>
        <v>Storey Disp. (m)</v>
      </c>
      <c r="N224" s="947" t="str">
        <f>'[1]Displaced Shapes'!Z3</f>
        <v>Base Shear (kN)</v>
      </c>
      <c r="O224" s="626" t="str">
        <f>'[1]Displaced Shapes'!AA3</f>
        <v>K1 (kN/m)</v>
      </c>
      <c r="P224" s="943" t="s">
        <v>240</v>
      </c>
      <c r="Q224" s="945" t="s">
        <v>239</v>
      </c>
      <c r="R224" s="992" t="s">
        <v>239</v>
      </c>
      <c r="S224" s="941"/>
    </row>
    <row r="225" spans="9:20" x14ac:dyDescent="0.25">
      <c r="J225" s="626">
        <f>'[1]Displaced Shapes'!V4</f>
        <v>0</v>
      </c>
      <c r="K225" s="626">
        <f>'[1]Displaced Shapes'!W4</f>
        <v>0</v>
      </c>
      <c r="L225" s="947">
        <f>'[1]Displaced Shapes'!X4</f>
        <v>0</v>
      </c>
      <c r="M225" s="626">
        <f>'[1]Displaced Shapes'!Y4</f>
        <v>0</v>
      </c>
      <c r="N225" s="947">
        <f>'[1]Displaced Shapes'!Z4</f>
        <v>0</v>
      </c>
      <c r="O225" s="626">
        <f>'[1]Displaced Shapes'!AA4</f>
        <v>0</v>
      </c>
      <c r="P225" s="944"/>
      <c r="Q225" s="946"/>
      <c r="R225" s="992"/>
      <c r="S225" s="942"/>
      <c r="T225" s="122"/>
    </row>
    <row r="226" spans="9:20" x14ac:dyDescent="0.25">
      <c r="J226" s="155">
        <f>'[2]Displaced Shapes'!V5</f>
        <v>3</v>
      </c>
      <c r="K226" s="212">
        <f>'[2]Displaced Shapes'!W5</f>
        <v>0.5</v>
      </c>
      <c r="L226" s="212">
        <f>'[2]Displaced Shapes'!X5</f>
        <v>0.5</v>
      </c>
      <c r="M226" s="212">
        <f>'[2]Displaced Shapes'!Y5</f>
        <v>2.0624500000000004E-3</v>
      </c>
      <c r="N226" s="206">
        <f>'[2]Displaced Shapes'!Z5</f>
        <v>119.66753499999997</v>
      </c>
      <c r="O226" s="288">
        <f>'[2]Displaced Shapes'!AA5</f>
        <v>58022.029624960582</v>
      </c>
      <c r="P226" s="206">
        <f>'[3]Displaced Shapes'!AA5</f>
        <v>6055.3598359075004</v>
      </c>
      <c r="Q226" s="289">
        <f>O226-P226</f>
        <v>51966.669789053078</v>
      </c>
      <c r="R226" s="290">
        <f>'System Capacities'!J22</f>
        <v>63286.325833605413</v>
      </c>
      <c r="S226" s="291">
        <f>(Q226-R226)/Q226</f>
        <v>-0.21782531169501365</v>
      </c>
      <c r="T226" s="122"/>
    </row>
    <row r="227" spans="9:20" x14ac:dyDescent="0.25">
      <c r="J227" s="155">
        <f>'[2]Displaced Shapes'!V6</f>
        <v>2</v>
      </c>
      <c r="K227" s="212">
        <f>'[2]Displaced Shapes'!W6</f>
        <v>0.33333333333333331</v>
      </c>
      <c r="L227" s="212">
        <f>'[2]Displaced Shapes'!X6</f>
        <v>0.83333333333333326</v>
      </c>
      <c r="M227" s="212">
        <f>'[2]Displaced Shapes'!Y6</f>
        <v>3.3359799999999988E-3</v>
      </c>
      <c r="N227" s="206">
        <f>'[2]Displaced Shapes'!Z6</f>
        <v>199.4458916666666</v>
      </c>
      <c r="O227" s="288">
        <f>'[2]Displaced Shapes'!AA6</f>
        <v>59786.297180039051</v>
      </c>
      <c r="P227" s="206">
        <f>'[3]Displaced Shapes'!AA6</f>
        <v>6663.5282148109345</v>
      </c>
      <c r="Q227" s="289">
        <f>O227-P227</f>
        <v>53122.768965228119</v>
      </c>
      <c r="R227" s="290">
        <f>'System Capacities'!J23</f>
        <v>65331.499217061413</v>
      </c>
      <c r="S227" s="291">
        <f>(Q227-R227)/Q227</f>
        <v>-0.2298210445284696</v>
      </c>
      <c r="T227" s="122"/>
    </row>
    <row r="228" spans="9:20" x14ac:dyDescent="0.25">
      <c r="J228" s="155">
        <f>'[2]Displaced Shapes'!V7</f>
        <v>1</v>
      </c>
      <c r="K228" s="212">
        <f>'[2]Displaced Shapes'!W7</f>
        <v>0.16666666666666666</v>
      </c>
      <c r="L228" s="212">
        <f>'[2]Displaced Shapes'!X7</f>
        <v>0.99999999999999989</v>
      </c>
      <c r="M228" s="212">
        <f>'[2]Displaced Shapes'!Y7</f>
        <v>3.2016200000000005E-3</v>
      </c>
      <c r="N228" s="206">
        <f>'[2]Displaced Shapes'!Z7</f>
        <v>239.33506999999992</v>
      </c>
      <c r="O228" s="288">
        <f>'[2]Displaced Shapes'!AA7</f>
        <v>74754.364977729987</v>
      </c>
      <c r="P228" s="206">
        <f>'[3]Displaced Shapes'!AA7</f>
        <v>11304.968775209372</v>
      </c>
      <c r="Q228" s="289">
        <f>O228-P228</f>
        <v>63449.396202520613</v>
      </c>
      <c r="R228" s="290">
        <f>'System Capacities'!J24</f>
        <v>66951.600771768368</v>
      </c>
      <c r="S228" s="292">
        <f>(Q228-R228)/Q228</f>
        <v>-5.5196814766672674E-2</v>
      </c>
      <c r="T228" s="122"/>
    </row>
    <row r="229" spans="9:20" x14ac:dyDescent="0.25">
      <c r="J229" s="993" t="str">
        <f>'[1]Displaced Shapes'!V12</f>
        <v>Structure Stiffness (kN/m)</v>
      </c>
      <c r="K229" s="993">
        <f>'[1]Displaced Shapes'!W12</f>
        <v>0</v>
      </c>
      <c r="L229" s="993">
        <f>'[1]Displaced Shapes'!X12</f>
        <v>0</v>
      </c>
      <c r="M229" s="212">
        <f>SUM(M226:M228)</f>
        <v>8.6000499999999997E-3</v>
      </c>
      <c r="N229" s="206">
        <f>N228</f>
        <v>239.33506999999992</v>
      </c>
      <c r="O229" s="288">
        <f>N229/M229</f>
        <v>27829.497502921487</v>
      </c>
      <c r="P229" s="6"/>
      <c r="Q229" s="6"/>
      <c r="R229" s="6"/>
      <c r="S229" s="293"/>
      <c r="T229" s="122"/>
    </row>
    <row r="230" spans="9:20" x14ac:dyDescent="0.25">
      <c r="J230" s="296"/>
      <c r="K230" s="6"/>
      <c r="L230" s="6"/>
      <c r="M230" s="6"/>
      <c r="N230" s="6"/>
      <c r="O230" s="6"/>
      <c r="P230" s="6"/>
      <c r="Q230" s="6"/>
      <c r="R230" s="6"/>
      <c r="S230" s="293"/>
      <c r="T230" s="122"/>
    </row>
    <row r="231" spans="9:20" x14ac:dyDescent="0.25">
      <c r="J231" s="296"/>
      <c r="K231" s="960" t="s">
        <v>265</v>
      </c>
      <c r="L231" s="943" t="s">
        <v>266</v>
      </c>
      <c r="M231" s="960" t="s">
        <v>267</v>
      </c>
      <c r="N231" s="945" t="s">
        <v>239</v>
      </c>
      <c r="O231" s="940" t="s">
        <v>224</v>
      </c>
      <c r="P231" s="960" t="s">
        <v>265</v>
      </c>
      <c r="Q231" s="943" t="s">
        <v>266</v>
      </c>
      <c r="R231" s="960" t="s">
        <v>268</v>
      </c>
      <c r="S231" s="940" t="s">
        <v>224</v>
      </c>
      <c r="T231" s="122"/>
    </row>
    <row r="232" spans="9:20" x14ac:dyDescent="0.25">
      <c r="J232" s="296"/>
      <c r="K232" s="625"/>
      <c r="L232" s="944"/>
      <c r="M232" s="625"/>
      <c r="N232" s="946"/>
      <c r="O232" s="942"/>
      <c r="P232" s="625"/>
      <c r="Q232" s="944"/>
      <c r="R232" s="625"/>
      <c r="S232" s="942"/>
      <c r="T232" s="122"/>
    </row>
    <row r="233" spans="9:20" x14ac:dyDescent="0.25">
      <c r="J233" s="296"/>
      <c r="K233" s="284">
        <f>'[2]Displaced Shapes'!AC5</f>
        <v>8.5949999999999915E-4</v>
      </c>
      <c r="L233" s="301">
        <f>'[2]Displaced Shapes'!AD5</f>
        <v>47.412350000000004</v>
      </c>
      <c r="M233" s="302">
        <f>'[2]Displaced Shapes'!AE5</f>
        <v>55162.71087841774</v>
      </c>
      <c r="N233" s="303">
        <f>M233-P226</f>
        <v>49107.351042510243</v>
      </c>
      <c r="O233" s="291">
        <f>(N233-R226)/N233</f>
        <v>-0.28873426259178603</v>
      </c>
      <c r="P233" s="284">
        <f>'[2]Displaced Shapes'!AG5</f>
        <v>-1.3799999999999576E-4</v>
      </c>
      <c r="Q233" s="301">
        <f>'[2]Displaced Shapes'!AH5</f>
        <v>-12.412849999999992</v>
      </c>
      <c r="R233" s="302">
        <f>'[2]Displaced Shapes'!AI5</f>
        <v>89948.188405799796</v>
      </c>
      <c r="S233" s="346">
        <f>(R226-R233)/R226</f>
        <v>-0.42128946847530174</v>
      </c>
      <c r="T233" s="122"/>
    </row>
    <row r="234" spans="9:20" x14ac:dyDescent="0.25">
      <c r="J234" s="296"/>
      <c r="K234" s="155">
        <f>'[2]Displaced Shapes'!AC6</f>
        <v>5.0108300000000017E-3</v>
      </c>
      <c r="L234" s="206">
        <f>'[2]Displaced Shapes'!AD6</f>
        <v>79.020583333333335</v>
      </c>
      <c r="M234" s="288">
        <f>'[2]Displaced Shapes'!AE6</f>
        <v>15769.958935612125</v>
      </c>
      <c r="N234" s="303">
        <f t="shared" ref="N234:N235" si="174">M234-P227</f>
        <v>9106.4307208011905</v>
      </c>
      <c r="O234" s="291">
        <f>(N234-R227)/N234</f>
        <v>-6.1742158064003263</v>
      </c>
      <c r="P234" s="155">
        <f>'[2]Displaced Shapes'!AG6</f>
        <v>1.476999999999954E-4</v>
      </c>
      <c r="Q234" s="206">
        <f>'[2]Displaced Shapes'!AH6</f>
        <v>-20.688083333333317</v>
      </c>
      <c r="R234" s="288">
        <f>'[2]Displaced Shapes'!AI6</f>
        <v>-140068.26901377089</v>
      </c>
      <c r="S234" s="291">
        <f>(R227-R234)/R227</f>
        <v>3.1439622646405128</v>
      </c>
      <c r="T234" s="122"/>
    </row>
    <row r="235" spans="9:20" ht="15" customHeight="1" x14ac:dyDescent="0.25">
      <c r="J235" s="296"/>
      <c r="K235" s="155">
        <f>'[2]Displaced Shapes'!AC7</f>
        <v>4.5296700000000004E-3</v>
      </c>
      <c r="L235" s="206">
        <f>'[2]Displaced Shapes'!AD7</f>
        <v>94.824699999999993</v>
      </c>
      <c r="M235" s="288">
        <f>'[2]Displaced Shapes'!AE7</f>
        <v>20934.129859349574</v>
      </c>
      <c r="N235" s="303">
        <f t="shared" si="174"/>
        <v>9629.1610841402016</v>
      </c>
      <c r="O235" s="292">
        <f>(N235-R228)/N235</f>
        <v>-5.9530045438788664</v>
      </c>
      <c r="P235" s="155">
        <f>'[2]Displaced Shapes'!AG7</f>
        <v>7.7903000000000017E-3</v>
      </c>
      <c r="Q235" s="206">
        <f>'[2]Displaced Shapes'!AH7</f>
        <v>-24.82569999999998</v>
      </c>
      <c r="R235" s="288">
        <f>'[2]Displaced Shapes'!AI7</f>
        <v>-3186.7450547475673</v>
      </c>
      <c r="S235" s="292">
        <f>(R228-R235)/R228</f>
        <v>1.0475977425186722</v>
      </c>
    </row>
    <row r="236" spans="9:20" x14ac:dyDescent="0.25">
      <c r="J236" s="990" t="str">
        <f>J229</f>
        <v>Structure Stiffness (kN/m)</v>
      </c>
      <c r="K236" s="991"/>
      <c r="L236" s="155">
        <f>SUM(K233:K235)</f>
        <v>1.0400000000000001E-2</v>
      </c>
      <c r="M236" s="206">
        <f>L235</f>
        <v>94.824699999999993</v>
      </c>
      <c r="N236" s="288">
        <f>M236/L236</f>
        <v>9117.7596153846134</v>
      </c>
      <c r="O236" s="294"/>
      <c r="P236" s="155">
        <f>SUM(P233:P235)</f>
        <v>7.8000000000000014E-3</v>
      </c>
      <c r="Q236" s="136">
        <f>Q235</f>
        <v>-24.82569999999998</v>
      </c>
      <c r="R236" s="288">
        <f>Q236/P236</f>
        <v>-3182.7820512820481</v>
      </c>
      <c r="S236" s="295"/>
    </row>
    <row r="238" spans="9:20" x14ac:dyDescent="0.25"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</row>
    <row r="239" spans="9:20" x14ac:dyDescent="0.25"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</row>
    <row r="240" spans="9:20" x14ac:dyDescent="0.25"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</row>
    <row r="241" spans="9:20" x14ac:dyDescent="0.25"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</row>
    <row r="242" spans="9:20" x14ac:dyDescent="0.25"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</row>
    <row r="243" spans="9:20" x14ac:dyDescent="0.25"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</row>
    <row r="244" spans="9:20" x14ac:dyDescent="0.25"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</row>
    <row r="245" spans="9:20" x14ac:dyDescent="0.25"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</row>
    <row r="246" spans="9:20" x14ac:dyDescent="0.25"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</row>
    <row r="247" spans="9:20" x14ac:dyDescent="0.25"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</row>
  </sheetData>
  <mergeCells count="477"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V6:V10"/>
    <mergeCell ref="V17:V21"/>
    <mergeCell ref="V28:V32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  <mergeCell ref="V138:V142"/>
    <mergeCell ref="V149:V153"/>
    <mergeCell ref="V160:V164"/>
    <mergeCell ref="V171:V175"/>
    <mergeCell ref="V182:V186"/>
    <mergeCell ref="V193:V197"/>
    <mergeCell ref="V204:V208"/>
    <mergeCell ref="V215:V219"/>
    <mergeCell ref="V39:V43"/>
    <mergeCell ref="V50:V54"/>
    <mergeCell ref="V61:V65"/>
    <mergeCell ref="V72:V76"/>
    <mergeCell ref="V83:V87"/>
    <mergeCell ref="V94:V98"/>
    <mergeCell ref="V105:V109"/>
    <mergeCell ref="V116:V120"/>
    <mergeCell ref="V127:V1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67</vt:i4>
      </vt:variant>
    </vt:vector>
  </HeadingPairs>
  <TitlesOfParts>
    <vt:vector size="73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  <vt:lpstr>Asbb</vt:lpstr>
      <vt:lpstr>Asbt</vt:lpstr>
      <vt:lpstr>Ascol1</vt:lpstr>
      <vt:lpstr>Ascol2</vt:lpstr>
      <vt:lpstr>Ascol3</vt:lpstr>
      <vt:lpstr>Ec_M</vt:lpstr>
      <vt:lpstr>Ec_S</vt:lpstr>
      <vt:lpstr>Ec_W</vt:lpstr>
      <vt:lpstr>epc0</vt:lpstr>
      <vt:lpstr>epy</vt:lpstr>
      <vt:lpstr>Ewh_M</vt:lpstr>
      <vt:lpstr>Ewh_S</vt:lpstr>
      <vt:lpstr>Ewh_W</vt:lpstr>
      <vt:lpstr>Ewv_M</vt:lpstr>
      <vt:lpstr>Ewv_S</vt:lpstr>
      <vt:lpstr>Ewv_W</vt:lpstr>
      <vt:lpstr>Fck</vt:lpstr>
      <vt:lpstr>fwh_M</vt:lpstr>
      <vt:lpstr>fwh_S</vt:lpstr>
      <vt:lpstr>fwh_W</vt:lpstr>
      <vt:lpstr>fws_M</vt:lpstr>
      <vt:lpstr>fws_S</vt:lpstr>
      <vt:lpstr>fws_W</vt:lpstr>
      <vt:lpstr>fwu_M</vt:lpstr>
      <vt:lpstr>fwu_S</vt:lpstr>
      <vt:lpstr>fwu_W</vt:lpstr>
      <vt:lpstr>fwv_M</vt:lpstr>
      <vt:lpstr>fwv_S</vt:lpstr>
      <vt:lpstr>fwv_W</vt:lpstr>
      <vt:lpstr>Fyk</vt:lpstr>
      <vt:lpstr>Gw_M</vt:lpstr>
      <vt:lpstr>Gw_S</vt:lpstr>
      <vt:lpstr>Gw_W</vt:lpstr>
      <vt:lpstr>Hbe</vt:lpstr>
      <vt:lpstr>Hbeam1</vt:lpstr>
      <vt:lpstr>Hcol1</vt:lpstr>
      <vt:lpstr>Hcol2</vt:lpstr>
      <vt:lpstr>Hcol3</vt:lpstr>
      <vt:lpstr>hstr0</vt:lpstr>
      <vt:lpstr>hstr1</vt:lpstr>
      <vt:lpstr>hstr2</vt:lpstr>
      <vt:lpstr>hstr3</vt:lpstr>
      <vt:lpstr>hstr4</vt:lpstr>
      <vt:lpstr>hstr5</vt:lpstr>
      <vt:lpstr>hstr6</vt:lpstr>
      <vt:lpstr>Lbay1</vt:lpstr>
      <vt:lpstr>Lbay2</vt:lpstr>
      <vt:lpstr>Lbay3</vt:lpstr>
      <vt:lpstr>Lbay4</vt:lpstr>
      <vt:lpstr>Lbay5</vt:lpstr>
      <vt:lpstr>mstr1</vt:lpstr>
      <vt:lpstr>mstr2</vt:lpstr>
      <vt:lpstr>mstr3</vt:lpstr>
      <vt:lpstr>mstr4</vt:lpstr>
      <vt:lpstr>mstr5</vt:lpstr>
      <vt:lpstr>mstr6</vt:lpstr>
      <vt:lpstr>Phicol1</vt:lpstr>
      <vt:lpstr>Phicol2</vt:lpstr>
      <vt:lpstr>Phicol3</vt:lpstr>
      <vt:lpstr>theta_c</vt:lpstr>
      <vt:lpstr>tw_M</vt:lpstr>
      <vt:lpstr>tw_S</vt:lpstr>
      <vt:lpstr>tw_W</vt:lpstr>
      <vt:lpstr>Wbe</vt:lpstr>
      <vt:lpstr>Wcol1</vt:lpstr>
      <vt:lpstr>Wcol2</vt:lpstr>
      <vt:lpstr>Wcol3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2019-12-02T23:26:38Z</dcterms:modified>
</cp:coreProperties>
</file>