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asteroppgave\Matlab\Density\"/>
    </mc:Choice>
  </mc:AlternateContent>
  <bookViews>
    <workbookView xWindow="360" yWindow="30" windowWidth="13395" windowHeight="7740" firstSheet="1" activeTab="6"/>
  </bookViews>
  <sheets>
    <sheet name="subAb" sheetId="3" r:id="rId1"/>
    <sheet name="LPE453" sheetId="8" r:id="rId2"/>
    <sheet name="subBa" sheetId="7" r:id="rId3"/>
    <sheet name="subBb" sheetId="2" r:id="rId4"/>
    <sheet name="subB2b" sheetId="4" r:id="rId5"/>
    <sheet name="LPE454" sheetId="9" r:id="rId6"/>
    <sheet name="subCa" sheetId="1" r:id="rId7"/>
    <sheet name="subCb" sheetId="5" r:id="rId8"/>
    <sheet name="CMT801" sheetId="11" r:id="rId9"/>
    <sheet name="Te precipiates" sheetId="12" r:id="rId10"/>
    <sheet name="subBb (OLD)" sheetId="10" r:id="rId11"/>
  </sheets>
  <definedNames>
    <definedName name="_xlcn.WorksheetConnection_subCA2C271" hidden="1">subCa!$A$2:$E$26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subC!$A$2:$C$27"/>
        </x15:modelTables>
      </x15:dataModel>
    </ext>
  </extLst>
</workbook>
</file>

<file path=xl/calcChain.xml><?xml version="1.0" encoding="utf-8"?>
<calcChain xmlns="http://schemas.openxmlformats.org/spreadsheetml/2006/main">
  <c r="C4" i="12" l="1"/>
  <c r="B3" i="12"/>
  <c r="B4" i="12" s="1"/>
  <c r="B24" i="11" l="1"/>
  <c r="B25" i="11" s="1"/>
  <c r="B26" i="11" s="1"/>
  <c r="B27" i="11" s="1"/>
  <c r="B19" i="11"/>
  <c r="B20" i="11" s="1"/>
  <c r="B21" i="11" s="1"/>
  <c r="B22" i="11" s="1"/>
  <c r="B14" i="11"/>
  <c r="B15" i="11" s="1"/>
  <c r="B16" i="11" s="1"/>
  <c r="B17" i="11" s="1"/>
  <c r="B9" i="11"/>
  <c r="B10" i="11" s="1"/>
  <c r="B11" i="11" s="1"/>
  <c r="B12" i="11" s="1"/>
  <c r="B4" i="11"/>
  <c r="B5" i="11" s="1"/>
  <c r="B6" i="11" s="1"/>
  <c r="B7" i="11" s="1"/>
  <c r="D8" i="11"/>
  <c r="R2" i="1" l="1"/>
  <c r="R3" i="1"/>
  <c r="R4" i="1"/>
  <c r="R5" i="1"/>
  <c r="R6" i="1"/>
  <c r="R7" i="1"/>
  <c r="R8" i="1"/>
  <c r="R9" i="1"/>
  <c r="R10" i="1"/>
  <c r="R13" i="1"/>
  <c r="R14" i="1"/>
  <c r="R15" i="1"/>
  <c r="R16" i="1"/>
  <c r="R19" i="1"/>
  <c r="R20" i="1"/>
  <c r="R21" i="1"/>
  <c r="R23" i="1"/>
  <c r="R24" i="1"/>
  <c r="D20" i="1"/>
  <c r="R17" i="1" s="1"/>
  <c r="D26" i="1"/>
  <c r="D6" i="1"/>
  <c r="R22" i="1" s="1"/>
  <c r="D7" i="1"/>
  <c r="R11" i="1" s="1"/>
  <c r="D22" i="1"/>
  <c r="R12" i="1" l="1"/>
  <c r="R25" i="1"/>
  <c r="R26" i="1"/>
  <c r="R18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9" i="2"/>
  <c r="I30" i="2"/>
  <c r="I31" i="2"/>
  <c r="I32" i="2"/>
  <c r="I33" i="2"/>
  <c r="I34" i="2"/>
  <c r="I35" i="2"/>
  <c r="I36" i="2"/>
  <c r="I37" i="2"/>
  <c r="I38" i="2"/>
  <c r="I3" i="2"/>
  <c r="I28" i="2" s="1"/>
  <c r="I27" i="2" l="1"/>
  <c r="B34" i="2"/>
  <c r="B35" i="2" s="1"/>
  <c r="B36" i="2" s="1"/>
  <c r="B37" i="2" s="1"/>
  <c r="B38" i="2" s="1"/>
  <c r="B28" i="2"/>
  <c r="B29" i="2" s="1"/>
  <c r="B30" i="2" s="1"/>
  <c r="B31" i="2" s="1"/>
  <c r="B32" i="2" s="1"/>
  <c r="B22" i="2"/>
  <c r="B23" i="2" s="1"/>
  <c r="B24" i="2" s="1"/>
  <c r="B25" i="2" s="1"/>
  <c r="B26" i="2" s="1"/>
  <c r="B16" i="2"/>
  <c r="B17" i="2" s="1"/>
  <c r="B18" i="2" s="1"/>
  <c r="B19" i="2" s="1"/>
  <c r="B20" i="2" s="1"/>
  <c r="B10" i="2"/>
  <c r="B11" i="2" s="1"/>
  <c r="B12" i="2" s="1"/>
  <c r="B13" i="2" s="1"/>
  <c r="B14" i="2" s="1"/>
  <c r="D6" i="10"/>
  <c r="B23" i="10"/>
  <c r="B21" i="10"/>
  <c r="B19" i="10"/>
  <c r="B17" i="10"/>
  <c r="B15" i="10"/>
  <c r="B14" i="10"/>
  <c r="B16" i="10"/>
  <c r="B18" i="10"/>
  <c r="D18" i="10"/>
  <c r="B20" i="10"/>
  <c r="B22" i="10"/>
  <c r="D22" i="10"/>
  <c r="B24" i="10"/>
  <c r="B34" i="10" s="1"/>
  <c r="D24" i="10"/>
  <c r="D122" i="10"/>
  <c r="D120" i="10"/>
  <c r="D110" i="10"/>
  <c r="D90" i="10"/>
  <c r="D85" i="10"/>
  <c r="D74" i="10" s="1"/>
  <c r="D38" i="10"/>
  <c r="D5" i="3"/>
  <c r="B31" i="10" l="1"/>
  <c r="D23" i="10"/>
  <c r="B35" i="10"/>
  <c r="B40" i="10" s="1"/>
  <c r="B32" i="10"/>
  <c r="B33" i="10"/>
  <c r="B36" i="10"/>
  <c r="B37" i="10"/>
  <c r="B41" i="10"/>
  <c r="B38" i="10"/>
  <c r="B25" i="10"/>
  <c r="B29" i="10"/>
  <c r="B26" i="10"/>
  <c r="B27" i="10"/>
  <c r="B30" i="10"/>
  <c r="B42" i="10"/>
  <c r="B46" i="10"/>
  <c r="B28" i="10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" i="7"/>
  <c r="B44" i="10" l="1"/>
  <c r="B45" i="10"/>
  <c r="B43" i="10"/>
  <c r="B39" i="10"/>
  <c r="B57" i="10"/>
  <c r="B55" i="10"/>
  <c r="B56" i="10"/>
  <c r="B53" i="10"/>
  <c r="B50" i="10"/>
  <c r="B49" i="10"/>
  <c r="B48" i="10"/>
  <c r="B47" i="10"/>
  <c r="B52" i="10"/>
  <c r="B51" i="10"/>
  <c r="B54" i="10"/>
  <c r="H6" i="8"/>
  <c r="H5" i="8"/>
  <c r="H7" i="8" s="1"/>
  <c r="B59" i="10" l="1"/>
  <c r="B62" i="10"/>
  <c r="B65" i="10"/>
  <c r="B67" i="10"/>
  <c r="B61" i="10"/>
  <c r="B58" i="10"/>
  <c r="B64" i="10"/>
  <c r="B60" i="10"/>
  <c r="B68" i="10"/>
  <c r="B66" i="10"/>
  <c r="B63" i="10"/>
  <c r="B78" i="10" l="1"/>
  <c r="B70" i="10"/>
  <c r="B77" i="10"/>
  <c r="B73" i="10"/>
  <c r="B69" i="10"/>
  <c r="B76" i="10"/>
  <c r="B75" i="10"/>
  <c r="B74" i="10"/>
  <c r="B71" i="10"/>
  <c r="B72" i="10"/>
  <c r="B79" i="10"/>
  <c r="D28" i="9"/>
  <c r="H2" i="8"/>
  <c r="I4" i="8"/>
  <c r="I3" i="8"/>
  <c r="J3" i="8" s="1"/>
  <c r="I6" i="8" l="1"/>
  <c r="J4" i="8"/>
  <c r="J2" i="8"/>
  <c r="M8" i="8" s="1"/>
  <c r="M7" i="8"/>
  <c r="K3" i="8"/>
  <c r="H2" i="9"/>
  <c r="C8" i="9" s="1"/>
  <c r="H2" i="11"/>
  <c r="I2" i="8"/>
  <c r="I5" i="8"/>
  <c r="I7" i="8" s="1"/>
  <c r="B86" i="10"/>
  <c r="B89" i="10"/>
  <c r="B88" i="10"/>
  <c r="B87" i="10"/>
  <c r="B90" i="10"/>
  <c r="B85" i="10"/>
  <c r="B83" i="10"/>
  <c r="B81" i="10"/>
  <c r="B80" i="10"/>
  <c r="B84" i="10"/>
  <c r="B82" i="10"/>
  <c r="C33" i="9"/>
  <c r="C32" i="9"/>
  <c r="C31" i="9"/>
  <c r="C25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4" i="9"/>
  <c r="B5" i="9" s="1"/>
  <c r="B6" i="9" s="1"/>
  <c r="B7" i="9" s="1"/>
  <c r="B8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C37" i="8"/>
  <c r="C33" i="8"/>
  <c r="C32" i="8"/>
  <c r="C31" i="8"/>
  <c r="C25" i="8"/>
  <c r="C24" i="8"/>
  <c r="C23" i="8"/>
  <c r="C17" i="8"/>
  <c r="C16" i="8"/>
  <c r="C15" i="8"/>
  <c r="C9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C8" i="8"/>
  <c r="C7" i="8"/>
  <c r="B4" i="8"/>
  <c r="B5" i="8" s="1"/>
  <c r="B6" i="8" s="1"/>
  <c r="B7" i="8" s="1"/>
  <c r="B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C38" i="8"/>
  <c r="D2" i="8"/>
  <c r="P23" i="1"/>
  <c r="P24" i="1" s="1"/>
  <c r="P25" i="1" s="1"/>
  <c r="P26" i="1" s="1"/>
  <c r="P18" i="1"/>
  <c r="P19" i="1" s="1"/>
  <c r="P20" i="1" s="1"/>
  <c r="P21" i="1" s="1"/>
  <c r="P13" i="1"/>
  <c r="P14" i="1" s="1"/>
  <c r="P15" i="1" s="1"/>
  <c r="P16" i="1" s="1"/>
  <c r="P8" i="1"/>
  <c r="P9" i="1" s="1"/>
  <c r="P10" i="1" s="1"/>
  <c r="P11" i="1" s="1"/>
  <c r="P3" i="1"/>
  <c r="P4" i="1" s="1"/>
  <c r="P5" i="1" s="1"/>
  <c r="P6" i="1" s="1"/>
  <c r="C9" i="9" l="1"/>
  <c r="C15" i="9"/>
  <c r="C16" i="9"/>
  <c r="C17" i="9"/>
  <c r="C23" i="9"/>
  <c r="C24" i="9"/>
  <c r="C4" i="9"/>
  <c r="C7" i="9"/>
  <c r="C4" i="11"/>
  <c r="C6" i="11"/>
  <c r="I2" i="9"/>
  <c r="I2" i="11"/>
  <c r="C22" i="11"/>
  <c r="C3" i="11"/>
  <c r="C7" i="11"/>
  <c r="C26" i="11"/>
  <c r="C27" i="11"/>
  <c r="C14" i="11"/>
  <c r="C23" i="11"/>
  <c r="C17" i="11"/>
  <c r="C18" i="11"/>
  <c r="C24" i="11"/>
  <c r="C5" i="11"/>
  <c r="C21" i="11"/>
  <c r="C15" i="11"/>
  <c r="K3" i="11" s="1"/>
  <c r="C10" i="11"/>
  <c r="C11" i="11"/>
  <c r="C8" i="11"/>
  <c r="C25" i="11"/>
  <c r="C20" i="11"/>
  <c r="C19" i="11"/>
  <c r="C13" i="11"/>
  <c r="C16" i="11"/>
  <c r="C9" i="11"/>
  <c r="C12" i="11"/>
  <c r="B93" i="10"/>
  <c r="B94" i="10"/>
  <c r="B92" i="10"/>
  <c r="B96" i="10"/>
  <c r="B91" i="10"/>
  <c r="B99" i="10"/>
  <c r="B97" i="10"/>
  <c r="B95" i="10"/>
  <c r="B100" i="10"/>
  <c r="B101" i="10"/>
  <c r="B98" i="10"/>
  <c r="B20" i="9"/>
  <c r="B21" i="9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C10" i="9"/>
  <c r="C11" i="9"/>
  <c r="C28" i="9"/>
  <c r="C26" i="9"/>
  <c r="C35" i="9"/>
  <c r="C36" i="9"/>
  <c r="C5" i="9"/>
  <c r="C13" i="9"/>
  <c r="C21" i="9"/>
  <c r="C29" i="9"/>
  <c r="C37" i="9"/>
  <c r="C34" i="9"/>
  <c r="C27" i="9"/>
  <c r="C20" i="9"/>
  <c r="C18" i="9"/>
  <c r="C19" i="9"/>
  <c r="C12" i="9"/>
  <c r="C6" i="9"/>
  <c r="C14" i="9"/>
  <c r="C22" i="9"/>
  <c r="C30" i="9"/>
  <c r="B21" i="8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20" i="8"/>
  <c r="C36" i="8"/>
  <c r="C19" i="8"/>
  <c r="C28" i="8"/>
  <c r="C5" i="8"/>
  <c r="C13" i="8"/>
  <c r="C21" i="8"/>
  <c r="C29" i="8"/>
  <c r="C18" i="8"/>
  <c r="C34" i="8"/>
  <c r="C27" i="8"/>
  <c r="C12" i="8"/>
  <c r="C26" i="8"/>
  <c r="C4" i="8"/>
  <c r="C10" i="8"/>
  <c r="C11" i="8"/>
  <c r="C35" i="8"/>
  <c r="C20" i="8"/>
  <c r="C14" i="8"/>
  <c r="C22" i="8"/>
  <c r="C30" i="8"/>
  <c r="C3" i="8"/>
  <c r="C6" i="8"/>
  <c r="L27" i="7"/>
  <c r="L28" i="7" s="1"/>
  <c r="M28" i="7" s="1"/>
  <c r="L31" i="7"/>
  <c r="K31" i="7"/>
  <c r="K27" i="7"/>
  <c r="K29" i="7" s="1"/>
  <c r="B9" i="7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4" i="7"/>
  <c r="B5" i="7" s="1"/>
  <c r="B6" i="7" s="1"/>
  <c r="B7" i="7" s="1"/>
  <c r="B8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K7" i="11" l="1"/>
  <c r="K8" i="11"/>
  <c r="K6" i="11"/>
  <c r="C2" i="11"/>
  <c r="K5" i="11"/>
  <c r="K4" i="11"/>
  <c r="B109" i="10"/>
  <c r="B103" i="10"/>
  <c r="B108" i="10"/>
  <c r="B112" i="10"/>
  <c r="B107" i="10"/>
  <c r="B105" i="10"/>
  <c r="B104" i="10"/>
  <c r="B106" i="10"/>
  <c r="B102" i="10"/>
  <c r="B111" i="10"/>
  <c r="B110" i="10"/>
  <c r="C2" i="9"/>
  <c r="C2" i="8"/>
  <c r="L29" i="7"/>
  <c r="K28" i="7"/>
  <c r="K30" i="7" s="1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20" i="7"/>
  <c r="I22" i="1"/>
  <c r="I18" i="1"/>
  <c r="I19" i="1" s="1"/>
  <c r="L30" i="7" l="1"/>
  <c r="M29" i="7"/>
  <c r="M30" i="7" s="1"/>
  <c r="B123" i="10"/>
  <c r="B116" i="10"/>
  <c r="B122" i="10"/>
  <c r="B117" i="10"/>
  <c r="B121" i="10"/>
  <c r="B114" i="10"/>
  <c r="B119" i="10"/>
  <c r="B118" i="10"/>
  <c r="B113" i="10"/>
  <c r="B120" i="10"/>
  <c r="B115" i="10"/>
  <c r="K32" i="7"/>
  <c r="K2" i="7"/>
  <c r="L32" i="7"/>
  <c r="K3" i="7"/>
  <c r="I20" i="1"/>
  <c r="I21" i="1" s="1"/>
  <c r="F18" i="5"/>
  <c r="F3" i="5"/>
  <c r="F6" i="5"/>
  <c r="F11" i="5"/>
  <c r="B9" i="5"/>
  <c r="B10" i="5" s="1"/>
  <c r="B11" i="5" s="1"/>
  <c r="B12" i="5" s="1"/>
  <c r="B14" i="5" s="1"/>
  <c r="B15" i="5" s="1"/>
  <c r="B16" i="5" s="1"/>
  <c r="B17" i="5" s="1"/>
  <c r="B4" i="5"/>
  <c r="B5" i="5" s="1"/>
  <c r="B6" i="5" s="1"/>
  <c r="B7" i="5" s="1"/>
  <c r="F4" i="4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4" i="4"/>
  <c r="B5" i="4" s="1"/>
  <c r="B6" i="4" s="1"/>
  <c r="B7" i="4" s="1"/>
  <c r="B8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E16" i="7" l="1"/>
  <c r="E32" i="7"/>
  <c r="E33" i="7"/>
  <c r="E11" i="7"/>
  <c r="E13" i="7"/>
  <c r="E17" i="7"/>
  <c r="E23" i="7"/>
  <c r="E24" i="7"/>
  <c r="E25" i="7"/>
  <c r="E6" i="7"/>
  <c r="C6" i="7" s="1"/>
  <c r="E31" i="7"/>
  <c r="C31" i="7" s="1"/>
  <c r="E12" i="7"/>
  <c r="C12" i="7" s="1"/>
  <c r="E18" i="7"/>
  <c r="C18" i="7" s="1"/>
  <c r="E19" i="7"/>
  <c r="E27" i="7"/>
  <c r="E4" i="7"/>
  <c r="C4" i="7" s="1"/>
  <c r="E8" i="7"/>
  <c r="C8" i="7" s="1"/>
  <c r="E20" i="7"/>
  <c r="E21" i="7"/>
  <c r="C21" i="7" s="1"/>
  <c r="E22" i="7"/>
  <c r="E28" i="7"/>
  <c r="C28" i="7" s="1"/>
  <c r="E5" i="7"/>
  <c r="C5" i="7" s="1"/>
  <c r="E29" i="7"/>
  <c r="C29" i="7" s="1"/>
  <c r="E30" i="7"/>
  <c r="C30" i="7" s="1"/>
  <c r="E7" i="7"/>
  <c r="E14" i="7"/>
  <c r="E26" i="7"/>
  <c r="E35" i="7"/>
  <c r="E37" i="7"/>
  <c r="E3" i="7"/>
  <c r="E36" i="7"/>
  <c r="E38" i="7"/>
  <c r="E9" i="7"/>
  <c r="E10" i="7"/>
  <c r="C10" i="7" s="1"/>
  <c r="E34" i="7"/>
  <c r="C34" i="7" s="1"/>
  <c r="E15" i="7"/>
  <c r="G4" i="7"/>
  <c r="G28" i="7"/>
  <c r="G5" i="7"/>
  <c r="G29" i="7"/>
  <c r="G30" i="7"/>
  <c r="G36" i="7"/>
  <c r="G13" i="7"/>
  <c r="G38" i="7"/>
  <c r="G15" i="7"/>
  <c r="G17" i="7"/>
  <c r="G20" i="7"/>
  <c r="G26" i="7"/>
  <c r="G6" i="7"/>
  <c r="G33" i="7"/>
  <c r="G34" i="7"/>
  <c r="G35" i="7"/>
  <c r="G12" i="7"/>
  <c r="G7" i="7"/>
  <c r="G31" i="7"/>
  <c r="G10" i="7"/>
  <c r="G18" i="7"/>
  <c r="G25" i="7"/>
  <c r="G8" i="7"/>
  <c r="G32" i="7"/>
  <c r="G9" i="7"/>
  <c r="G11" i="7"/>
  <c r="G37" i="7"/>
  <c r="G14" i="7"/>
  <c r="G3" i="7"/>
  <c r="G21" i="7"/>
  <c r="G23" i="7"/>
  <c r="G16" i="7"/>
  <c r="G19" i="7"/>
  <c r="G24" i="7"/>
  <c r="G27" i="7"/>
  <c r="G22" i="7"/>
  <c r="I23" i="1"/>
  <c r="H2" i="1"/>
  <c r="B19" i="5"/>
  <c r="B20" i="5" s="1"/>
  <c r="B21" i="5" s="1"/>
  <c r="B22" i="5" s="1"/>
  <c r="B24" i="5" s="1"/>
  <c r="B25" i="5" s="1"/>
  <c r="B26" i="5" s="1"/>
  <c r="B27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20" i="4"/>
  <c r="F37" i="3"/>
  <c r="C22" i="7" l="1"/>
  <c r="C3" i="7"/>
  <c r="C33" i="7"/>
  <c r="F2" i="10"/>
  <c r="C49" i="10" s="1"/>
  <c r="C3" i="1"/>
  <c r="C4" i="1"/>
  <c r="C5" i="1"/>
  <c r="C8" i="1"/>
  <c r="C9" i="1"/>
  <c r="C10" i="1"/>
  <c r="C11" i="1"/>
  <c r="C12" i="1"/>
  <c r="C13" i="1"/>
  <c r="Q14" i="1" s="1"/>
  <c r="K3" i="1" s="1"/>
  <c r="C14" i="1"/>
  <c r="C15" i="1"/>
  <c r="C16" i="1"/>
  <c r="C17" i="1"/>
  <c r="C19" i="1"/>
  <c r="C20" i="1"/>
  <c r="Q18" i="1" s="1"/>
  <c r="C21" i="1"/>
  <c r="Q6" i="1" s="1"/>
  <c r="C22" i="1"/>
  <c r="Q17" i="1" s="1"/>
  <c r="C24" i="1"/>
  <c r="Q16" i="1" s="1"/>
  <c r="C25" i="1"/>
  <c r="C18" i="1"/>
  <c r="Q26" i="1" s="1"/>
  <c r="C23" i="1"/>
  <c r="C6" i="1"/>
  <c r="Q22" i="1" s="1"/>
  <c r="C7" i="1"/>
  <c r="Q12" i="1" s="1"/>
  <c r="C26" i="1"/>
  <c r="C123" i="10"/>
  <c r="C6" i="10"/>
  <c r="C81" i="10"/>
  <c r="C100" i="10"/>
  <c r="C44" i="10"/>
  <c r="C113" i="10"/>
  <c r="C110" i="10"/>
  <c r="C86" i="10"/>
  <c r="C55" i="10"/>
  <c r="C114" i="10"/>
  <c r="C64" i="10"/>
  <c r="C115" i="10"/>
  <c r="C43" i="10"/>
  <c r="C118" i="10"/>
  <c r="C107" i="10"/>
  <c r="C99" i="10"/>
  <c r="C105" i="10"/>
  <c r="C19" i="10"/>
  <c r="C53" i="10"/>
  <c r="C70" i="10"/>
  <c r="C56" i="10"/>
  <c r="C122" i="10"/>
  <c r="C101" i="10"/>
  <c r="C7" i="10"/>
  <c r="C73" i="10"/>
  <c r="C59" i="10"/>
  <c r="C121" i="10"/>
  <c r="C92" i="10"/>
  <c r="C95" i="10"/>
  <c r="C54" i="10"/>
  <c r="C12" i="10"/>
  <c r="C17" i="10"/>
  <c r="C5" i="10"/>
  <c r="C45" i="10"/>
  <c r="C68" i="10"/>
  <c r="C116" i="10"/>
  <c r="C77" i="10"/>
  <c r="C39" i="10"/>
  <c r="C11" i="10"/>
  <c r="C120" i="10"/>
  <c r="C27" i="10"/>
  <c r="C16" i="10"/>
  <c r="C85" i="10"/>
  <c r="C79" i="10"/>
  <c r="C80" i="10"/>
  <c r="C69" i="10"/>
  <c r="C88" i="10"/>
  <c r="C29" i="10"/>
  <c r="C82" i="10"/>
  <c r="C97" i="10"/>
  <c r="C32" i="10"/>
  <c r="C3" i="10"/>
  <c r="C20" i="10"/>
  <c r="C90" i="10"/>
  <c r="C36" i="10"/>
  <c r="C23" i="10"/>
  <c r="C9" i="10"/>
  <c r="C89" i="10"/>
  <c r="C51" i="10"/>
  <c r="C104" i="10"/>
  <c r="C8" i="10"/>
  <c r="C38" i="10"/>
  <c r="C57" i="10"/>
  <c r="C76" i="10"/>
  <c r="C58" i="10"/>
  <c r="C75" i="10"/>
  <c r="C46" i="10"/>
  <c r="C15" i="10"/>
  <c r="C21" i="10"/>
  <c r="C50" i="10"/>
  <c r="C33" i="10"/>
  <c r="C52" i="10"/>
  <c r="C103" i="10"/>
  <c r="C4" i="10"/>
  <c r="C63" i="10"/>
  <c r="C42" i="10"/>
  <c r="C83" i="10"/>
  <c r="C65" i="10"/>
  <c r="C30" i="10"/>
  <c r="C66" i="10"/>
  <c r="C10" i="10"/>
  <c r="C84" i="10"/>
  <c r="C18" i="10"/>
  <c r="C94" i="10"/>
  <c r="C41" i="10"/>
  <c r="C106" i="10"/>
  <c r="C117" i="10"/>
  <c r="C93" i="10"/>
  <c r="C22" i="10"/>
  <c r="C34" i="10"/>
  <c r="C47" i="10"/>
  <c r="C96" i="10"/>
  <c r="C40" i="10"/>
  <c r="C26" i="10"/>
  <c r="C78" i="10"/>
  <c r="C67" i="10"/>
  <c r="C119" i="10"/>
  <c r="C25" i="10"/>
  <c r="F2" i="3"/>
  <c r="C27" i="7"/>
  <c r="C20" i="7"/>
  <c r="C19" i="7"/>
  <c r="C15" i="7"/>
  <c r="C9" i="7"/>
  <c r="C25" i="7"/>
  <c r="C38" i="7"/>
  <c r="C24" i="7"/>
  <c r="C36" i="7"/>
  <c r="C23" i="7"/>
  <c r="C17" i="7"/>
  <c r="C37" i="7"/>
  <c r="C13" i="7"/>
  <c r="C35" i="7"/>
  <c r="C11" i="7"/>
  <c r="C26" i="7"/>
  <c r="C14" i="7"/>
  <c r="C32" i="7"/>
  <c r="C7" i="7"/>
  <c r="C16" i="7"/>
  <c r="G2" i="7"/>
  <c r="E2" i="7"/>
  <c r="H2" i="5"/>
  <c r="H2" i="4"/>
  <c r="H2" i="2"/>
  <c r="H2" i="3"/>
  <c r="C60" i="10" l="1"/>
  <c r="C102" i="10"/>
  <c r="C72" i="10"/>
  <c r="C35" i="10"/>
  <c r="K8" i="3"/>
  <c r="K5" i="3"/>
  <c r="K7" i="3"/>
  <c r="K6" i="3"/>
  <c r="K10" i="1"/>
  <c r="K9" i="1"/>
  <c r="K8" i="1"/>
  <c r="L4" i="1"/>
  <c r="C98" i="10"/>
  <c r="C61" i="10"/>
  <c r="H5" i="3"/>
  <c r="K4" i="3"/>
  <c r="K3" i="3"/>
  <c r="C74" i="10"/>
  <c r="C71" i="10"/>
  <c r="C28" i="10"/>
  <c r="C87" i="10"/>
  <c r="C108" i="10"/>
  <c r="C48" i="10"/>
  <c r="C62" i="10"/>
  <c r="C37" i="10"/>
  <c r="C112" i="10"/>
  <c r="C14" i="10"/>
  <c r="C109" i="10"/>
  <c r="C111" i="10"/>
  <c r="C31" i="10"/>
  <c r="C24" i="10"/>
  <c r="C91" i="10"/>
  <c r="Q21" i="1"/>
  <c r="Q23" i="1"/>
  <c r="Q2" i="1"/>
  <c r="K6" i="1" s="1"/>
  <c r="Q11" i="1"/>
  <c r="Q3" i="1"/>
  <c r="Q4" i="1"/>
  <c r="Q9" i="1"/>
  <c r="Q10" i="1"/>
  <c r="C20" i="5"/>
  <c r="C21" i="5"/>
  <c r="C22" i="5"/>
  <c r="C23" i="5"/>
  <c r="C24" i="5"/>
  <c r="C25" i="5"/>
  <c r="C26" i="5"/>
  <c r="C2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K3" i="5" s="1"/>
  <c r="C17" i="5"/>
  <c r="C18" i="5"/>
  <c r="C19" i="5"/>
  <c r="C16" i="5"/>
  <c r="Q5" i="1"/>
  <c r="Q7" i="1"/>
  <c r="Q8" i="1"/>
  <c r="Q20" i="1"/>
  <c r="Q13" i="1"/>
  <c r="C22" i="4"/>
  <c r="C28" i="4"/>
  <c r="C4" i="4"/>
  <c r="C6" i="4"/>
  <c r="C8" i="4"/>
  <c r="C10" i="4"/>
  <c r="C12" i="4"/>
  <c r="C3" i="4"/>
  <c r="C16" i="4"/>
  <c r="C20" i="4"/>
  <c r="C23" i="4"/>
  <c r="C24" i="4"/>
  <c r="C38" i="4"/>
  <c r="C5" i="4"/>
  <c r="C7" i="4"/>
  <c r="C34" i="4"/>
  <c r="C36" i="4"/>
  <c r="C37" i="4"/>
  <c r="C13" i="4"/>
  <c r="C17" i="4"/>
  <c r="C31" i="4"/>
  <c r="C15" i="4"/>
  <c r="C21" i="4"/>
  <c r="C26" i="4"/>
  <c r="C25" i="4"/>
  <c r="C29" i="4"/>
  <c r="C30" i="4"/>
  <c r="C32" i="4"/>
  <c r="C33" i="4"/>
  <c r="C9" i="4"/>
  <c r="C11" i="4"/>
  <c r="C14" i="4"/>
  <c r="C19" i="4"/>
  <c r="C27" i="4"/>
  <c r="C18" i="4"/>
  <c r="C35" i="4"/>
  <c r="Q24" i="1"/>
  <c r="Q25" i="1"/>
  <c r="C2" i="7"/>
  <c r="Q15" i="1"/>
  <c r="Q19" i="1"/>
  <c r="C13" i="10"/>
  <c r="C10" i="2"/>
  <c r="C6" i="2"/>
  <c r="C3" i="2"/>
  <c r="C27" i="2"/>
  <c r="C31" i="2"/>
  <c r="C35" i="2"/>
  <c r="C36" i="2"/>
  <c r="C21" i="2"/>
  <c r="C16" i="2"/>
  <c r="C7" i="2"/>
  <c r="C11" i="2"/>
  <c r="C5" i="2"/>
  <c r="C30" i="2"/>
  <c r="C34" i="2"/>
  <c r="C23" i="2"/>
  <c r="C19" i="2"/>
  <c r="C15" i="2"/>
  <c r="C12" i="2"/>
  <c r="C4" i="2"/>
  <c r="C26" i="2"/>
  <c r="C28" i="2"/>
  <c r="C33" i="2"/>
  <c r="C22" i="2"/>
  <c r="C14" i="2"/>
  <c r="C13" i="2"/>
  <c r="C29" i="2"/>
  <c r="C18" i="2"/>
  <c r="C8" i="2"/>
  <c r="C25" i="2"/>
  <c r="C37" i="2"/>
  <c r="C9" i="2"/>
  <c r="C32" i="2"/>
  <c r="C17" i="2"/>
  <c r="C38" i="2"/>
  <c r="C24" i="2"/>
  <c r="C20" i="2"/>
  <c r="E38" i="3"/>
  <c r="E35" i="3"/>
  <c r="C32" i="3"/>
  <c r="C37" i="3"/>
  <c r="C7" i="3"/>
  <c r="E20" i="3"/>
  <c r="C20" i="3"/>
  <c r="E28" i="3"/>
  <c r="C29" i="3"/>
  <c r="E4" i="3"/>
  <c r="E36" i="3"/>
  <c r="C33" i="3"/>
  <c r="C3" i="3"/>
  <c r="E12" i="3"/>
  <c r="E14" i="3"/>
  <c r="E16" i="3"/>
  <c r="C15" i="3"/>
  <c r="E22" i="3"/>
  <c r="C22" i="3"/>
  <c r="E29" i="3"/>
  <c r="C30" i="3"/>
  <c r="E5" i="3"/>
  <c r="C34" i="3"/>
  <c r="C36" i="3"/>
  <c r="C38" i="3"/>
  <c r="C8" i="3"/>
  <c r="C10" i="3"/>
  <c r="E15" i="3"/>
  <c r="C13" i="3"/>
  <c r="C16" i="3"/>
  <c r="C24" i="3"/>
  <c r="E34" i="3"/>
  <c r="E6" i="3"/>
  <c r="E3" i="3"/>
  <c r="C35" i="3"/>
  <c r="C6" i="3"/>
  <c r="E11" i="3"/>
  <c r="E19" i="3"/>
  <c r="E24" i="3"/>
  <c r="E27" i="3"/>
  <c r="E31" i="3"/>
  <c r="E7" i="3"/>
  <c r="C4" i="3"/>
  <c r="E13" i="3"/>
  <c r="C12" i="3"/>
  <c r="E18" i="3"/>
  <c r="E23" i="3"/>
  <c r="C25" i="3"/>
  <c r="E33" i="3"/>
  <c r="E8" i="3"/>
  <c r="E10" i="3"/>
  <c r="E21" i="3"/>
  <c r="E25" i="3"/>
  <c r="C27" i="3"/>
  <c r="E9" i="3"/>
  <c r="C9" i="3"/>
  <c r="C11" i="3"/>
  <c r="E17" i="3"/>
  <c r="C21" i="3"/>
  <c r="C23" i="3"/>
  <c r="E32" i="3"/>
  <c r="C14" i="3"/>
  <c r="E30" i="3"/>
  <c r="C28" i="3"/>
  <c r="C31" i="3"/>
  <c r="E26" i="3"/>
  <c r="C5" i="3"/>
  <c r="E37" i="3"/>
  <c r="E38" i="4"/>
  <c r="E27" i="4"/>
  <c r="E35" i="4"/>
  <c r="E8" i="4"/>
  <c r="E4" i="4"/>
  <c r="E15" i="4"/>
  <c r="E13" i="4"/>
  <c r="E21" i="4"/>
  <c r="E29" i="4"/>
  <c r="E3" i="4"/>
  <c r="E6" i="4"/>
  <c r="E9" i="4"/>
  <c r="E5" i="4"/>
  <c r="E37" i="4"/>
  <c r="E24" i="4"/>
  <c r="E14" i="4"/>
  <c r="E25" i="4"/>
  <c r="E26" i="4"/>
  <c r="E12" i="4"/>
  <c r="E36" i="4"/>
  <c r="E33" i="4"/>
  <c r="E16" i="4"/>
  <c r="E10" i="4"/>
  <c r="E20" i="4"/>
  <c r="E28" i="4"/>
  <c r="E23" i="4"/>
  <c r="E30" i="4"/>
  <c r="E32" i="4"/>
  <c r="E7" i="4"/>
  <c r="E17" i="4"/>
  <c r="E22" i="4"/>
  <c r="E34" i="4"/>
  <c r="E19" i="4"/>
  <c r="E31" i="4"/>
  <c r="E18" i="4"/>
  <c r="E11" i="4"/>
  <c r="E8" i="5"/>
  <c r="E3" i="5"/>
  <c r="E12" i="5"/>
  <c r="E25" i="5"/>
  <c r="E21" i="5"/>
  <c r="E16" i="5"/>
  <c r="E15" i="5"/>
  <c r="E20" i="5"/>
  <c r="E26" i="5"/>
  <c r="E22" i="5"/>
  <c r="E19" i="5"/>
  <c r="E4" i="5"/>
  <c r="E18" i="5"/>
  <c r="E2" i="5"/>
  <c r="E14" i="5"/>
  <c r="E23" i="5"/>
  <c r="E13" i="5"/>
  <c r="E7" i="5"/>
  <c r="E27" i="5"/>
  <c r="E10" i="5"/>
  <c r="E6" i="5"/>
  <c r="E17" i="5"/>
  <c r="E5" i="5"/>
  <c r="E9" i="5"/>
  <c r="E11" i="5"/>
  <c r="E24" i="5"/>
  <c r="K7" i="5" l="1"/>
  <c r="K5" i="5"/>
  <c r="K5" i="1"/>
  <c r="K7" i="1"/>
  <c r="K8" i="5"/>
  <c r="K10" i="5"/>
  <c r="K6" i="5"/>
  <c r="K9" i="5"/>
  <c r="K10" i="3"/>
  <c r="C2" i="10"/>
  <c r="K9" i="3"/>
  <c r="K6" i="4"/>
  <c r="K3" i="4"/>
  <c r="K4" i="4"/>
  <c r="K5" i="4"/>
  <c r="K4" i="1"/>
  <c r="K4" i="5"/>
  <c r="K3" i="2"/>
  <c r="K5" i="2"/>
  <c r="K6" i="2"/>
  <c r="K4" i="2"/>
  <c r="E2" i="4"/>
  <c r="C2" i="3"/>
  <c r="E31" i="2"/>
  <c r="E32" i="2"/>
  <c r="E5" i="2"/>
  <c r="L4" i="2" l="1"/>
  <c r="L3" i="2"/>
  <c r="L6" i="2"/>
  <c r="L5" i="2"/>
  <c r="E38" i="2"/>
  <c r="E37" i="2"/>
  <c r="E8" i="2"/>
  <c r="E36" i="2"/>
  <c r="E20" i="2"/>
  <c r="E15" i="2"/>
  <c r="E6" i="2"/>
  <c r="E7" i="2"/>
  <c r="E35" i="2"/>
  <c r="E34" i="2"/>
  <c r="E30" i="2"/>
  <c r="E29" i="2"/>
  <c r="E14" i="2"/>
  <c r="E28" i="2"/>
  <c r="E4" i="2"/>
  <c r="E13" i="2"/>
  <c r="E19" i="2"/>
  <c r="E33" i="2"/>
  <c r="E12" i="2"/>
  <c r="E18" i="2"/>
  <c r="E11" i="2"/>
  <c r="E27" i="2"/>
  <c r="E17" i="2"/>
  <c r="E10" i="2"/>
  <c r="E24" i="2"/>
  <c r="E25" i="2"/>
  <c r="E26" i="2"/>
  <c r="E22" i="2"/>
  <c r="E23" i="2"/>
  <c r="E21" i="2"/>
  <c r="E3" i="2"/>
  <c r="E16" i="2"/>
  <c r="E9" i="2"/>
  <c r="E2" i="2" l="1"/>
  <c r="F20" i="1"/>
  <c r="F4" i="1"/>
  <c r="E7" i="1" l="1"/>
  <c r="S12" i="1" s="1"/>
  <c r="E18" i="1"/>
  <c r="E6" i="1"/>
  <c r="S22" i="1" s="1"/>
  <c r="E8" i="1"/>
  <c r="E12" i="1"/>
  <c r="E16" i="1"/>
  <c r="E11" i="1"/>
  <c r="E22" i="1"/>
  <c r="E17" i="1"/>
  <c r="E21" i="1"/>
  <c r="S6" i="1" s="1"/>
  <c r="E25" i="1"/>
  <c r="E19" i="1"/>
  <c r="E9" i="1"/>
  <c r="E24" i="1"/>
  <c r="S16" i="1" s="1"/>
  <c r="E5" i="1"/>
  <c r="E3" i="1"/>
  <c r="E14" i="1"/>
  <c r="E26" i="1"/>
  <c r="E15" i="1"/>
  <c r="E20" i="1"/>
  <c r="S18" i="1" s="1"/>
  <c r="E10" i="1"/>
  <c r="E13" i="1"/>
  <c r="S14" i="1" s="1"/>
  <c r="E23" i="1"/>
  <c r="E4" i="1"/>
  <c r="S17" i="1" l="1"/>
  <c r="S13" i="1"/>
  <c r="S20" i="1"/>
  <c r="S4" i="1"/>
  <c r="S10" i="1"/>
  <c r="S3" i="1"/>
  <c r="S9" i="1"/>
  <c r="S8" i="1"/>
  <c r="S5" i="1"/>
  <c r="S7" i="1"/>
  <c r="S25" i="1"/>
  <c r="S24" i="1"/>
  <c r="S2" i="1"/>
  <c r="S11" i="1"/>
  <c r="S21" i="1"/>
  <c r="S23" i="1"/>
  <c r="S19" i="1"/>
  <c r="S15" i="1"/>
  <c r="S26" i="1"/>
  <c r="E2" i="1"/>
  <c r="B9" i="3" l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4" i="3"/>
  <c r="B5" i="3" s="1"/>
  <c r="B6" i="3" s="1"/>
  <c r="B7" i="3" s="1"/>
  <c r="B8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B21" i="3" l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0" i="3"/>
</calcChain>
</file>

<file path=xl/comments1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10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2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3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4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5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6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7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8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mments9.xml><?xml version="1.0" encoding="utf-8"?>
<comments xmlns="http://schemas.openxmlformats.org/spreadsheetml/2006/main">
  <authors>
    <author>Oda Lauten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Oda Lauten:</t>
        </r>
        <r>
          <rPr>
            <sz val="9"/>
            <color indexed="81"/>
            <rFont val="Tahoma"/>
            <charset val="1"/>
          </rPr>
          <t xml:space="preserve">
First row tells size of wafer in x and y direction and maximum density.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ubC!$A$2:$C$27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ubCA2C271"/>
        </x15:connection>
      </ext>
    </extLst>
  </connection>
</connections>
</file>

<file path=xl/sharedStrings.xml><?xml version="1.0" encoding="utf-8"?>
<sst xmlns="http://schemas.openxmlformats.org/spreadsheetml/2006/main" count="201" uniqueCount="71">
  <si>
    <t>X</t>
  </si>
  <si>
    <t>Y</t>
  </si>
  <si>
    <t>Area of SEM-image</t>
  </si>
  <si>
    <t>#grits</t>
  </si>
  <si>
    <t>Bra</t>
  </si>
  <si>
    <t>Dårlig bilde</t>
  </si>
  <si>
    <t>Dårlig</t>
  </si>
  <si>
    <t>X (mm)</t>
  </si>
  <si>
    <t>Y (mm)</t>
  </si>
  <si>
    <t>Z (cm-2)</t>
  </si>
  <si>
    <t>Fra her er det mye bedre kvalitet på bildene, mer i fokus.</t>
  </si>
  <si>
    <t>1280x960</t>
  </si>
  <si>
    <t>Pixelsize</t>
  </si>
  <si>
    <t>nm</t>
  </si>
  <si>
    <t>cm</t>
  </si>
  <si>
    <t>Area</t>
  </si>
  <si>
    <t xml:space="preserve">cm2 </t>
  </si>
  <si>
    <t>#particles</t>
  </si>
  <si>
    <t>density</t>
  </si>
  <si>
    <t>cm-2</t>
  </si>
  <si>
    <t>PixelSize=</t>
  </si>
  <si>
    <t>M = 60 x</t>
  </si>
  <si>
    <t>M = 500 x</t>
  </si>
  <si>
    <t>Microvoids density</t>
  </si>
  <si>
    <t>#microvoids</t>
  </si>
  <si>
    <t>Voids density</t>
  </si>
  <si>
    <t>#voids</t>
  </si>
  <si>
    <t>Correlation values with Cb:</t>
  </si>
  <si>
    <t>#donuts</t>
  </si>
  <si>
    <t>Area of 20x Nomarski image</t>
  </si>
  <si>
    <t>Area of 10x Nomarski image</t>
  </si>
  <si>
    <t>Lengde (um)</t>
  </si>
  <si>
    <t>Bredde (um)</t>
  </si>
  <si>
    <t>Bånd med donuts</t>
  </si>
  <si>
    <t>Tell i 10x-bilde!</t>
  </si>
  <si>
    <t>Ikke mulig å telle</t>
  </si>
  <si>
    <t>Mindre radius</t>
  </si>
  <si>
    <t>Mindre radius, inside C-rectangle, NN-telling (a/4+b/4+c/4+d/4)/4: a) 86; b) 129; c) 121; and d) 61. Før: 112</t>
  </si>
  <si>
    <t>NaN</t>
  </si>
  <si>
    <t>Bredde per pixel (um)</t>
  </si>
  <si>
    <t>Lengde per pixel (um)</t>
  </si>
  <si>
    <t>#voids+microvoids</t>
  </si>
  <si>
    <t>#grits (NY)</t>
  </si>
  <si>
    <t>Voids (cm-2)</t>
  </si>
  <si>
    <t>Donuts (cm-2)</t>
  </si>
  <si>
    <t>Grits  (cm-2)</t>
  </si>
  <si>
    <t>Centre (2x2)</t>
  </si>
  <si>
    <t>Centre (4x4)</t>
  </si>
  <si>
    <t>Edges</t>
  </si>
  <si>
    <t>Corner</t>
  </si>
  <si>
    <t>#grits (OLD)</t>
  </si>
  <si>
    <t>SJEKK DIISE</t>
  </si>
  <si>
    <t>M = 5000x</t>
  </si>
  <si>
    <t>Factors of Ab.</t>
  </si>
  <si>
    <t>Centre (1x1)</t>
  </si>
  <si>
    <t>Centre (3x3)</t>
  </si>
  <si>
    <t>M=100x</t>
  </si>
  <si>
    <t>Edges &amp; corners</t>
  </si>
  <si>
    <t>All</t>
  </si>
  <si>
    <t>Width (µm)</t>
  </si>
  <si>
    <t>Height (µm)</t>
  </si>
  <si>
    <t>Area (cm2)</t>
  </si>
  <si>
    <t>Benson</t>
  </si>
  <si>
    <t>Me</t>
  </si>
  <si>
    <t>Edges&amp;Corners</t>
  </si>
  <si>
    <t>Corners</t>
  </si>
  <si>
    <t>MAX</t>
  </si>
  <si>
    <t>MIN</t>
  </si>
  <si>
    <t>Area of 5x Nomarski image</t>
  </si>
  <si>
    <t>B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</si>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</sst>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E+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on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3" borderId="0" xfId="0" applyFill="1"/>
    <xf numFmtId="1" fontId="0" fillId="3" borderId="0" xfId="0" applyNumberFormat="1" applyFill="1" applyAlignment="1">
      <alignment horizontal="left"/>
    </xf>
    <xf numFmtId="0" fontId="3" fillId="4" borderId="0" xfId="0" applyFont="1" applyFill="1"/>
    <xf numFmtId="0" fontId="0" fillId="4" borderId="0" xfId="0" applyFill="1"/>
    <xf numFmtId="11" fontId="0" fillId="4" borderId="0" xfId="0" applyNumberFormat="1" applyFill="1"/>
    <xf numFmtId="165" fontId="3" fillId="4" borderId="0" xfId="0" applyNumberFormat="1" applyFont="1" applyFill="1"/>
    <xf numFmtId="165" fontId="0" fillId="4" borderId="0" xfId="0" applyNumberFormat="1" applyFill="1"/>
    <xf numFmtId="1" fontId="0" fillId="0" borderId="0" xfId="0" applyNumberFormat="1"/>
    <xf numFmtId="0" fontId="0" fillId="4" borderId="0" xfId="0" applyFont="1" applyFill="1"/>
    <xf numFmtId="11" fontId="0" fillId="3" borderId="0" xfId="0" applyNumberFormat="1" applyFill="1" applyAlignment="1">
      <alignment horizontal="left"/>
    </xf>
    <xf numFmtId="165" fontId="0" fillId="0" borderId="0" xfId="0" applyNumberFormat="1"/>
    <xf numFmtId="165" fontId="4" fillId="4" borderId="0" xfId="0" applyNumberFormat="1" applyFont="1" applyFill="1"/>
    <xf numFmtId="166" fontId="0" fillId="0" borderId="0" xfId="0" applyNumberFormat="1"/>
    <xf numFmtId="165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1"/>
          <c:order val="0"/>
          <c:tx>
            <c:v>OLD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subAb!$A$3:$A$38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subAb!$B$3:$B$38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subAb!$E$3:$E$38</c:f>
              <c:numCache>
                <c:formatCode>General</c:formatCode>
                <c:ptCount val="36"/>
                <c:pt idx="0">
                  <c:v>6642870.4285980007</c:v>
                </c:pt>
                <c:pt idx="1">
                  <c:v>8192873.528604201</c:v>
                </c:pt>
                <c:pt idx="2">
                  <c:v>17492892.1286414</c:v>
                </c:pt>
                <c:pt idx="3">
                  <c:v>29007200.871544603</c:v>
                </c:pt>
                <c:pt idx="4">
                  <c:v>8635731.5571774002</c:v>
                </c:pt>
                <c:pt idx="5">
                  <c:v>28785771.857258003</c:v>
                </c:pt>
                <c:pt idx="6">
                  <c:v>22585759.457233202</c:v>
                </c:pt>
                <c:pt idx="7">
                  <c:v>6642870.4285980007</c:v>
                </c:pt>
                <c:pt idx="8">
                  <c:v>5535725.3571650004</c:v>
                </c:pt>
                <c:pt idx="9">
                  <c:v>3985722.2571588005</c:v>
                </c:pt>
                <c:pt idx="10">
                  <c:v>5092867.3285918003</c:v>
                </c:pt>
                <c:pt idx="11">
                  <c:v>3985722.2571588005</c:v>
                </c:pt>
                <c:pt idx="12">
                  <c:v>2435719.1571526001</c:v>
                </c:pt>
                <c:pt idx="13">
                  <c:v>5092867.3285918003</c:v>
                </c:pt>
                <c:pt idx="14">
                  <c:v>3321435.2142990003</c:v>
                </c:pt>
                <c:pt idx="15">
                  <c:v>3321435.2142990003</c:v>
                </c:pt>
                <c:pt idx="16">
                  <c:v>3321435.2142990003</c:v>
                </c:pt>
                <c:pt idx="17">
                  <c:v>3764293.2428722004</c:v>
                </c:pt>
                <c:pt idx="18">
                  <c:v>3321435.2142990003</c:v>
                </c:pt>
                <c:pt idx="19">
                  <c:v>2435719.1571526001</c:v>
                </c:pt>
                <c:pt idx="20">
                  <c:v>2214290.1428660001</c:v>
                </c:pt>
                <c:pt idx="21">
                  <c:v>2657148.1714392002</c:v>
                </c:pt>
                <c:pt idx="22">
                  <c:v>2878577.1857258002</c:v>
                </c:pt>
                <c:pt idx="23">
                  <c:v>2657148.1714392002</c:v>
                </c:pt>
                <c:pt idx="24">
                  <c:v>5314296.3428784003</c:v>
                </c:pt>
                <c:pt idx="25">
                  <c:v>4428580.2857320001</c:v>
                </c:pt>
                <c:pt idx="26">
                  <c:v>5314296.3428784003</c:v>
                </c:pt>
                <c:pt idx="27">
                  <c:v>9964305.6428970005</c:v>
                </c:pt>
                <c:pt idx="28">
                  <c:v>2435719.1571526001</c:v>
                </c:pt>
                <c:pt idx="29">
                  <c:v>6642870.4285980007</c:v>
                </c:pt>
                <c:pt idx="30">
                  <c:v>6642870.4285980007</c:v>
                </c:pt>
                <c:pt idx="31">
                  <c:v>5757154.3714516005</c:v>
                </c:pt>
                <c:pt idx="32">
                  <c:v>5757154.3714516005</c:v>
                </c:pt>
                <c:pt idx="33">
                  <c:v>6421441.4143114006</c:v>
                </c:pt>
                <c:pt idx="34">
                  <c:v>5535725.3571650004</c:v>
                </c:pt>
                <c:pt idx="35">
                  <c:v>16385747.057208402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5FC-47A2-B01F-7FB5FE5D4D99}"/>
            </c:ext>
          </c:extLst>
        </c:ser>
        <c:ser>
          <c:idx val="0"/>
          <c:order val="1"/>
          <c:tx>
            <c:v>NEW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subAb!$A$3:$A$38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subAb!$B$3:$B$38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subAb!$C$3:$C$38</c:f>
              <c:numCache>
                <c:formatCode>0.0E+00</c:formatCode>
                <c:ptCount val="36"/>
                <c:pt idx="0">
                  <c:v>2214290.1428660001</c:v>
                </c:pt>
                <c:pt idx="1">
                  <c:v>1107145.071433</c:v>
                </c:pt>
                <c:pt idx="2">
                  <c:v>3321435.2142990003</c:v>
                </c:pt>
                <c:pt idx="3">
                  <c:v>12400024.800049601</c:v>
                </c:pt>
                <c:pt idx="4">
                  <c:v>2878577.1857258002</c:v>
                </c:pt>
                <c:pt idx="5">
                  <c:v>7971444.514317601</c:v>
                </c:pt>
                <c:pt idx="6">
                  <c:v>5092867.3285918003</c:v>
                </c:pt>
                <c:pt idx="7">
                  <c:v>885716.0571464001</c:v>
                </c:pt>
                <c:pt idx="8">
                  <c:v>1107145.071433</c:v>
                </c:pt>
                <c:pt idx="9">
                  <c:v>885716.0571464001</c:v>
                </c:pt>
                <c:pt idx="10">
                  <c:v>1992861.1285794002</c:v>
                </c:pt>
                <c:pt idx="11">
                  <c:v>664287.04285980004</c:v>
                </c:pt>
                <c:pt idx="12">
                  <c:v>664287.04285980004</c:v>
                </c:pt>
                <c:pt idx="13">
                  <c:v>1328574.0857196001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1992861.1285794002</c:v>
                </c:pt>
                <c:pt idx="18">
                  <c:v>3321435.2142990003</c:v>
                </c:pt>
                <c:pt idx="19">
                  <c:v>664287.04285980004</c:v>
                </c:pt>
                <c:pt idx="20">
                  <c:v>221429.01428660002</c:v>
                </c:pt>
                <c:pt idx="21">
                  <c:v>221429.01428660002</c:v>
                </c:pt>
                <c:pt idx="22">
                  <c:v>664287.04285980004</c:v>
                </c:pt>
                <c:pt idx="23" formatCode="General">
                  <c:v>0</c:v>
                </c:pt>
                <c:pt idx="24">
                  <c:v>1107145.071433</c:v>
                </c:pt>
                <c:pt idx="25">
                  <c:v>442858.02857320005</c:v>
                </c:pt>
                <c:pt idx="26">
                  <c:v>664287.04285980004</c:v>
                </c:pt>
                <c:pt idx="27">
                  <c:v>5757154.3714516005</c:v>
                </c:pt>
                <c:pt idx="28">
                  <c:v>885716.0571464001</c:v>
                </c:pt>
                <c:pt idx="29">
                  <c:v>1771432.1142928002</c:v>
                </c:pt>
                <c:pt idx="30">
                  <c:v>1771432.1142928002</c:v>
                </c:pt>
                <c:pt idx="31">
                  <c:v>1328574.0857196001</c:v>
                </c:pt>
                <c:pt idx="32">
                  <c:v>1328574.0857196001</c:v>
                </c:pt>
                <c:pt idx="33">
                  <c:v>2878577.1857258002</c:v>
                </c:pt>
                <c:pt idx="34">
                  <c:v>885716.0571464001</c:v>
                </c:pt>
                <c:pt idx="35">
                  <c:v>2878577.1857258002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BB4-4FC4-B4D7-C5A0F5D2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subCb!$A$3:$A$38</c:f>
              <c:numCache>
                <c:formatCode>General</c:formatCode>
                <c:ptCount val="36"/>
                <c:pt idx="0">
                  <c:v>2.2999999999999998</c:v>
                </c:pt>
                <c:pt idx="1">
                  <c:v>4.9000000000000004</c:v>
                </c:pt>
                <c:pt idx="2">
                  <c:v>7.5</c:v>
                </c:pt>
                <c:pt idx="3">
                  <c:v>10.1</c:v>
                </c:pt>
                <c:pt idx="4">
                  <c:v>12.7</c:v>
                </c:pt>
                <c:pt idx="5">
                  <c:v>12.7</c:v>
                </c:pt>
                <c:pt idx="6">
                  <c:v>10.1</c:v>
                </c:pt>
                <c:pt idx="7">
                  <c:v>7.5</c:v>
                </c:pt>
                <c:pt idx="8">
                  <c:v>4.9000000000000004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4.9000000000000004</c:v>
                </c:pt>
                <c:pt idx="12">
                  <c:v>7.5</c:v>
                </c:pt>
                <c:pt idx="13">
                  <c:v>10.1</c:v>
                </c:pt>
                <c:pt idx="14">
                  <c:v>12.7</c:v>
                </c:pt>
                <c:pt idx="15">
                  <c:v>12.7</c:v>
                </c:pt>
                <c:pt idx="16">
                  <c:v>10.1</c:v>
                </c:pt>
                <c:pt idx="17">
                  <c:v>7.5</c:v>
                </c:pt>
                <c:pt idx="18">
                  <c:v>4.9000000000000004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4.9000000000000004</c:v>
                </c:pt>
                <c:pt idx="22">
                  <c:v>7.5</c:v>
                </c:pt>
                <c:pt idx="23">
                  <c:v>10.1</c:v>
                </c:pt>
                <c:pt idx="24">
                  <c:v>12.7</c:v>
                </c:pt>
              </c:numCache>
            </c:numRef>
          </c:xVal>
          <c:yVal>
            <c:numRef>
              <c:f>subCb!$B$3:$B$38</c:f>
              <c:numCache>
                <c:formatCode>General</c:formatCode>
                <c:ptCount val="36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</c:numCache>
            </c:numRef>
          </c:yVal>
          <c:bubbleSize>
            <c:numRef>
              <c:f>subCb!$E$3:$E$38</c:f>
              <c:numCache>
                <c:formatCode>General</c:formatCode>
                <c:ptCount val="36"/>
                <c:pt idx="0">
                  <c:v>12621453.814336201</c:v>
                </c:pt>
                <c:pt idx="1">
                  <c:v>22585759.457233202</c:v>
                </c:pt>
                <c:pt idx="2">
                  <c:v>13950027.900055801</c:v>
                </c:pt>
                <c:pt idx="3">
                  <c:v>20482183.821510501</c:v>
                </c:pt>
                <c:pt idx="4">
                  <c:v>28342913.828684803</c:v>
                </c:pt>
                <c:pt idx="5">
                  <c:v>5978583.3857382005</c:v>
                </c:pt>
                <c:pt idx="6">
                  <c:v>27900055.800111603</c:v>
                </c:pt>
                <c:pt idx="7">
                  <c:v>14171456.914342402</c:v>
                </c:pt>
                <c:pt idx="8">
                  <c:v>7196442.9643145008</c:v>
                </c:pt>
                <c:pt idx="9">
                  <c:v>10850021.700043401</c:v>
                </c:pt>
                <c:pt idx="10">
                  <c:v>11514308.742903201</c:v>
                </c:pt>
                <c:pt idx="11">
                  <c:v>24800049.600099202</c:v>
                </c:pt>
                <c:pt idx="12">
                  <c:v>4871438.3143052002</c:v>
                </c:pt>
                <c:pt idx="13">
                  <c:v>11735737.757189801</c:v>
                </c:pt>
                <c:pt idx="14">
                  <c:v>17271463.1143548</c:v>
                </c:pt>
                <c:pt idx="15">
                  <c:v>21257185.371513601</c:v>
                </c:pt>
                <c:pt idx="16">
                  <c:v>8857160.5714640003</c:v>
                </c:pt>
                <c:pt idx="17">
                  <c:v>7750015.5000310009</c:v>
                </c:pt>
                <c:pt idx="18">
                  <c:v>18600037.200074401</c:v>
                </c:pt>
                <c:pt idx="19">
                  <c:v>16607176.071495002</c:v>
                </c:pt>
                <c:pt idx="20">
                  <c:v>14171456.914342402</c:v>
                </c:pt>
                <c:pt idx="21">
                  <c:v>14835743.957202202</c:v>
                </c:pt>
                <c:pt idx="22">
                  <c:v>12400024.800049601</c:v>
                </c:pt>
                <c:pt idx="23">
                  <c:v>21478614.385800201</c:v>
                </c:pt>
                <c:pt idx="24">
                  <c:v>21478614.385800201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8A8-49B6-8FFC-13D7828871B2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subCb!$A$3:$A$27</c:f>
              <c:numCache>
                <c:formatCode>General</c:formatCode>
                <c:ptCount val="25"/>
                <c:pt idx="0">
                  <c:v>2.2999999999999998</c:v>
                </c:pt>
                <c:pt idx="1">
                  <c:v>4.9000000000000004</c:v>
                </c:pt>
                <c:pt idx="2">
                  <c:v>7.5</c:v>
                </c:pt>
                <c:pt idx="3">
                  <c:v>10.1</c:v>
                </c:pt>
                <c:pt idx="4">
                  <c:v>12.7</c:v>
                </c:pt>
                <c:pt idx="5">
                  <c:v>12.7</c:v>
                </c:pt>
                <c:pt idx="6">
                  <c:v>10.1</c:v>
                </c:pt>
                <c:pt idx="7">
                  <c:v>7.5</c:v>
                </c:pt>
                <c:pt idx="8">
                  <c:v>4.9000000000000004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4.9000000000000004</c:v>
                </c:pt>
                <c:pt idx="12">
                  <c:v>7.5</c:v>
                </c:pt>
                <c:pt idx="13">
                  <c:v>10.1</c:v>
                </c:pt>
                <c:pt idx="14">
                  <c:v>12.7</c:v>
                </c:pt>
                <c:pt idx="15">
                  <c:v>12.7</c:v>
                </c:pt>
                <c:pt idx="16">
                  <c:v>10.1</c:v>
                </c:pt>
                <c:pt idx="17">
                  <c:v>7.5</c:v>
                </c:pt>
                <c:pt idx="18">
                  <c:v>4.9000000000000004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4.9000000000000004</c:v>
                </c:pt>
                <c:pt idx="22">
                  <c:v>7.5</c:v>
                </c:pt>
                <c:pt idx="23">
                  <c:v>10.1</c:v>
                </c:pt>
                <c:pt idx="24">
                  <c:v>12.7</c:v>
                </c:pt>
              </c:numCache>
            </c:numRef>
          </c:xVal>
          <c:yVal>
            <c:numRef>
              <c:f>subCb!$B$3:$B$27</c:f>
              <c:numCache>
                <c:formatCode>General</c:formatCode>
                <c:ptCount val="25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</c:numCache>
            </c:numRef>
          </c:yVal>
          <c:bubbleSize>
            <c:numRef>
              <c:f>subCb!$C$3:$C$27</c:f>
              <c:numCache>
                <c:formatCode>General</c:formatCode>
                <c:ptCount val="25"/>
                <c:pt idx="0">
                  <c:v>885716.0571464001</c:v>
                </c:pt>
                <c:pt idx="1">
                  <c:v>7307157.4714578008</c:v>
                </c:pt>
                <c:pt idx="2">
                  <c:v>664287.04285980004</c:v>
                </c:pt>
                <c:pt idx="3">
                  <c:v>7085728.4571712008</c:v>
                </c:pt>
                <c:pt idx="4">
                  <c:v>9300018.6000372004</c:v>
                </c:pt>
                <c:pt idx="5">
                  <c:v>2435719.1571526001</c:v>
                </c:pt>
                <c:pt idx="6">
                  <c:v>1550003.1000062001</c:v>
                </c:pt>
                <c:pt idx="7">
                  <c:v>1992861.1285794002</c:v>
                </c:pt>
                <c:pt idx="8">
                  <c:v>1107145.071433</c:v>
                </c:pt>
                <c:pt idx="9">
                  <c:v>1550003.1000062001</c:v>
                </c:pt>
                <c:pt idx="10">
                  <c:v>664287.04285980004</c:v>
                </c:pt>
                <c:pt idx="11">
                  <c:v>1992861.1285794002</c:v>
                </c:pt>
                <c:pt idx="12">
                  <c:v>221429.01428660002</c:v>
                </c:pt>
                <c:pt idx="13">
                  <c:v>885716.0571464001</c:v>
                </c:pt>
                <c:pt idx="14">
                  <c:v>2435719.1571526001</c:v>
                </c:pt>
                <c:pt idx="15">
                  <c:v>14835743.957202202</c:v>
                </c:pt>
                <c:pt idx="16">
                  <c:v>442858.02857320005</c:v>
                </c:pt>
                <c:pt idx="17">
                  <c:v>1107145.071433</c:v>
                </c:pt>
                <c:pt idx="18">
                  <c:v>1550003.1000062001</c:v>
                </c:pt>
                <c:pt idx="19">
                  <c:v>3100006.2000124003</c:v>
                </c:pt>
                <c:pt idx="20">
                  <c:v>885716.0571464001</c:v>
                </c:pt>
                <c:pt idx="21">
                  <c:v>1107145.071433</c:v>
                </c:pt>
                <c:pt idx="22">
                  <c:v>664287.04285980004</c:v>
                </c:pt>
                <c:pt idx="23">
                  <c:v>1328574.0857196001</c:v>
                </c:pt>
                <c:pt idx="24">
                  <c:v>1107145.071433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747-468A-88AC-C902BC68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'CMT801'!$A$3:$A$27</c:f>
              <c:numCache>
                <c:formatCode>General</c:formatCode>
                <c:ptCount val="25"/>
                <c:pt idx="0">
                  <c:v>2.2999999999999998</c:v>
                </c:pt>
                <c:pt idx="1">
                  <c:v>4.9000000000000004</c:v>
                </c:pt>
                <c:pt idx="2">
                  <c:v>7.5</c:v>
                </c:pt>
                <c:pt idx="3">
                  <c:v>10.1</c:v>
                </c:pt>
                <c:pt idx="4">
                  <c:v>12.7</c:v>
                </c:pt>
                <c:pt idx="5">
                  <c:v>12.7</c:v>
                </c:pt>
                <c:pt idx="6">
                  <c:v>10.1</c:v>
                </c:pt>
                <c:pt idx="7">
                  <c:v>7.5</c:v>
                </c:pt>
                <c:pt idx="8">
                  <c:v>4.9000000000000004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4.9000000000000004</c:v>
                </c:pt>
                <c:pt idx="12">
                  <c:v>7.5</c:v>
                </c:pt>
                <c:pt idx="13">
                  <c:v>10.1</c:v>
                </c:pt>
                <c:pt idx="14">
                  <c:v>12.7</c:v>
                </c:pt>
                <c:pt idx="15">
                  <c:v>12.7</c:v>
                </c:pt>
                <c:pt idx="16">
                  <c:v>10.1</c:v>
                </c:pt>
                <c:pt idx="17">
                  <c:v>7.5</c:v>
                </c:pt>
                <c:pt idx="18">
                  <c:v>4.9000000000000004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4.9000000000000004</c:v>
                </c:pt>
                <c:pt idx="22">
                  <c:v>7.5</c:v>
                </c:pt>
                <c:pt idx="23">
                  <c:v>10.1</c:v>
                </c:pt>
                <c:pt idx="24">
                  <c:v>12.7</c:v>
                </c:pt>
              </c:numCache>
            </c:numRef>
          </c:xVal>
          <c:yVal>
            <c:numRef>
              <c:f>'CMT801'!$B$3:$B$27</c:f>
              <c:numCache>
                <c:formatCode>General</c:formatCode>
                <c:ptCount val="25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</c:numCache>
            </c:numRef>
          </c:yVal>
          <c:bubbleSize>
            <c:numRef>
              <c:f>'CMT801'!$C$3:$C$27</c:f>
              <c:numCache>
                <c:formatCode>General</c:formatCode>
                <c:ptCount val="25"/>
                <c:pt idx="0">
                  <c:v>80968.974546021345</c:v>
                </c:pt>
                <c:pt idx="1">
                  <c:v>1058594.3709165014</c:v>
                </c:pt>
                <c:pt idx="2">
                  <c:v>27418.065454737389</c:v>
                </c:pt>
                <c:pt idx="3">
                  <c:v>814830.63273297669</c:v>
                </c:pt>
                <c:pt idx="4">
                  <c:v>56978.167273126135</c:v>
                </c:pt>
                <c:pt idx="5">
                  <c:v>40698.690909375808</c:v>
                </c:pt>
                <c:pt idx="6">
                  <c:v>20991.956363783313</c:v>
                </c:pt>
                <c:pt idx="7">
                  <c:v>26561.250909276845</c:v>
                </c:pt>
                <c:pt idx="8">
                  <c:v>69401.97818230401</c:v>
                </c:pt>
                <c:pt idx="9">
                  <c:v>353007.59272974386</c:v>
                </c:pt>
                <c:pt idx="10">
                  <c:v>22277.178181974126</c:v>
                </c:pt>
                <c:pt idx="11">
                  <c:v>21848.770909243856</c:v>
                </c:pt>
                <c:pt idx="12">
                  <c:v>16279.476363750324</c:v>
                </c:pt>
                <c:pt idx="13">
                  <c:v>21848.770909243856</c:v>
                </c:pt>
                <c:pt idx="14">
                  <c:v>24847.621818355758</c:v>
                </c:pt>
                <c:pt idx="15">
                  <c:v>74114.458182336995</c:v>
                </c:pt>
                <c:pt idx="16">
                  <c:v>25276.029091086028</c:v>
                </c:pt>
                <c:pt idx="17">
                  <c:v>29131.694545658473</c:v>
                </c:pt>
                <c:pt idx="18">
                  <c:v>18421.512727401681</c:v>
                </c:pt>
                <c:pt idx="19">
                  <c:v>21848.770909243856</c:v>
                </c:pt>
                <c:pt idx="20">
                  <c:v>61262.24000042885</c:v>
                </c:pt>
                <c:pt idx="21">
                  <c:v>34700.989091152005</c:v>
                </c:pt>
                <c:pt idx="22">
                  <c:v>25704.436363816301</c:v>
                </c:pt>
                <c:pt idx="23">
                  <c:v>20991.956363783313</c:v>
                </c:pt>
                <c:pt idx="24">
                  <c:v>29131.694545658473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4D7-40F6-A304-B05C3C20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'subBb (OLD)'!$A$3:$A$123</c:f>
              <c:numCache>
                <c:formatCode>General</c:formatCode>
                <c:ptCount val="121"/>
                <c:pt idx="0">
                  <c:v>2</c:v>
                </c:pt>
                <c:pt idx="1">
                  <c:v>4.5999999999999996</c:v>
                </c:pt>
                <c:pt idx="2">
                  <c:v>7.2</c:v>
                </c:pt>
                <c:pt idx="3">
                  <c:v>9.8000000000000007</c:v>
                </c:pt>
                <c:pt idx="4">
                  <c:v>12.4</c:v>
                </c:pt>
                <c:pt idx="5">
                  <c:v>15</c:v>
                </c:pt>
                <c:pt idx="6">
                  <c:v>17.600000000000001</c:v>
                </c:pt>
                <c:pt idx="7">
                  <c:v>20.2</c:v>
                </c:pt>
                <c:pt idx="8">
                  <c:v>22.8</c:v>
                </c:pt>
                <c:pt idx="9">
                  <c:v>25.4</c:v>
                </c:pt>
                <c:pt idx="10">
                  <c:v>28</c:v>
                </c:pt>
                <c:pt idx="11">
                  <c:v>2</c:v>
                </c:pt>
                <c:pt idx="12">
                  <c:v>4.5999999999999996</c:v>
                </c:pt>
                <c:pt idx="13">
                  <c:v>7.2</c:v>
                </c:pt>
                <c:pt idx="14">
                  <c:v>9.8000000000000007</c:v>
                </c:pt>
                <c:pt idx="15">
                  <c:v>12.4</c:v>
                </c:pt>
                <c:pt idx="16">
                  <c:v>15</c:v>
                </c:pt>
                <c:pt idx="17">
                  <c:v>17.600000000000001</c:v>
                </c:pt>
                <c:pt idx="18">
                  <c:v>20.2</c:v>
                </c:pt>
                <c:pt idx="19">
                  <c:v>22.8</c:v>
                </c:pt>
                <c:pt idx="20">
                  <c:v>25.4</c:v>
                </c:pt>
                <c:pt idx="21">
                  <c:v>28</c:v>
                </c:pt>
                <c:pt idx="22">
                  <c:v>2</c:v>
                </c:pt>
                <c:pt idx="23">
                  <c:v>4.5999999999999996</c:v>
                </c:pt>
                <c:pt idx="24">
                  <c:v>7.2</c:v>
                </c:pt>
                <c:pt idx="25">
                  <c:v>9.8000000000000007</c:v>
                </c:pt>
                <c:pt idx="26">
                  <c:v>12.4</c:v>
                </c:pt>
                <c:pt idx="27">
                  <c:v>15</c:v>
                </c:pt>
                <c:pt idx="28">
                  <c:v>17.600000000000001</c:v>
                </c:pt>
                <c:pt idx="29">
                  <c:v>20.2</c:v>
                </c:pt>
                <c:pt idx="30">
                  <c:v>22.8</c:v>
                </c:pt>
                <c:pt idx="31">
                  <c:v>25.4</c:v>
                </c:pt>
                <c:pt idx="32">
                  <c:v>28</c:v>
                </c:pt>
                <c:pt idx="33">
                  <c:v>2</c:v>
                </c:pt>
                <c:pt idx="34">
                  <c:v>4.5999999999999996</c:v>
                </c:pt>
                <c:pt idx="35">
                  <c:v>7.2</c:v>
                </c:pt>
                <c:pt idx="36">
                  <c:v>9.8000000000000007</c:v>
                </c:pt>
                <c:pt idx="37">
                  <c:v>12.4</c:v>
                </c:pt>
                <c:pt idx="38">
                  <c:v>15</c:v>
                </c:pt>
                <c:pt idx="39">
                  <c:v>17.600000000000001</c:v>
                </c:pt>
                <c:pt idx="40">
                  <c:v>20.2</c:v>
                </c:pt>
                <c:pt idx="41">
                  <c:v>22.8</c:v>
                </c:pt>
                <c:pt idx="42">
                  <c:v>25.4</c:v>
                </c:pt>
                <c:pt idx="43">
                  <c:v>28</c:v>
                </c:pt>
                <c:pt idx="44">
                  <c:v>2</c:v>
                </c:pt>
                <c:pt idx="45">
                  <c:v>4.5999999999999996</c:v>
                </c:pt>
                <c:pt idx="46">
                  <c:v>7.2</c:v>
                </c:pt>
                <c:pt idx="47">
                  <c:v>9.8000000000000007</c:v>
                </c:pt>
                <c:pt idx="48">
                  <c:v>12.4</c:v>
                </c:pt>
                <c:pt idx="49">
                  <c:v>15</c:v>
                </c:pt>
                <c:pt idx="50">
                  <c:v>17.600000000000001</c:v>
                </c:pt>
                <c:pt idx="51">
                  <c:v>20.2</c:v>
                </c:pt>
                <c:pt idx="52">
                  <c:v>22.8</c:v>
                </c:pt>
                <c:pt idx="53">
                  <c:v>25.4</c:v>
                </c:pt>
                <c:pt idx="54">
                  <c:v>28</c:v>
                </c:pt>
                <c:pt idx="55">
                  <c:v>2</c:v>
                </c:pt>
                <c:pt idx="56">
                  <c:v>4.5999999999999996</c:v>
                </c:pt>
                <c:pt idx="57">
                  <c:v>7.2</c:v>
                </c:pt>
                <c:pt idx="58">
                  <c:v>9.8000000000000007</c:v>
                </c:pt>
                <c:pt idx="59">
                  <c:v>12.4</c:v>
                </c:pt>
                <c:pt idx="60">
                  <c:v>15</c:v>
                </c:pt>
                <c:pt idx="61">
                  <c:v>17.600000000000001</c:v>
                </c:pt>
                <c:pt idx="62">
                  <c:v>20.2</c:v>
                </c:pt>
                <c:pt idx="63">
                  <c:v>22.8</c:v>
                </c:pt>
                <c:pt idx="64">
                  <c:v>25.4</c:v>
                </c:pt>
                <c:pt idx="65">
                  <c:v>28</c:v>
                </c:pt>
                <c:pt idx="66">
                  <c:v>2</c:v>
                </c:pt>
                <c:pt idx="67">
                  <c:v>4.5999999999999996</c:v>
                </c:pt>
                <c:pt idx="68">
                  <c:v>7.2</c:v>
                </c:pt>
                <c:pt idx="69">
                  <c:v>9.8000000000000007</c:v>
                </c:pt>
                <c:pt idx="70">
                  <c:v>12.4</c:v>
                </c:pt>
                <c:pt idx="71">
                  <c:v>15</c:v>
                </c:pt>
                <c:pt idx="72">
                  <c:v>17.600000000000001</c:v>
                </c:pt>
                <c:pt idx="73">
                  <c:v>20.2</c:v>
                </c:pt>
                <c:pt idx="74">
                  <c:v>22.8</c:v>
                </c:pt>
                <c:pt idx="75">
                  <c:v>25.4</c:v>
                </c:pt>
                <c:pt idx="76">
                  <c:v>28</c:v>
                </c:pt>
                <c:pt idx="77">
                  <c:v>2</c:v>
                </c:pt>
                <c:pt idx="78">
                  <c:v>4.5999999999999996</c:v>
                </c:pt>
                <c:pt idx="79">
                  <c:v>7.2</c:v>
                </c:pt>
                <c:pt idx="80">
                  <c:v>9.8000000000000007</c:v>
                </c:pt>
                <c:pt idx="81">
                  <c:v>12.4</c:v>
                </c:pt>
                <c:pt idx="82">
                  <c:v>15</c:v>
                </c:pt>
                <c:pt idx="83">
                  <c:v>17.600000000000001</c:v>
                </c:pt>
                <c:pt idx="84">
                  <c:v>20.2</c:v>
                </c:pt>
                <c:pt idx="85">
                  <c:v>22.8</c:v>
                </c:pt>
                <c:pt idx="86">
                  <c:v>25.4</c:v>
                </c:pt>
                <c:pt idx="87">
                  <c:v>28</c:v>
                </c:pt>
                <c:pt idx="88">
                  <c:v>2</c:v>
                </c:pt>
                <c:pt idx="89">
                  <c:v>4.5999999999999996</c:v>
                </c:pt>
                <c:pt idx="90">
                  <c:v>7.2</c:v>
                </c:pt>
                <c:pt idx="91">
                  <c:v>9.8000000000000007</c:v>
                </c:pt>
                <c:pt idx="92">
                  <c:v>12.4</c:v>
                </c:pt>
                <c:pt idx="93">
                  <c:v>15</c:v>
                </c:pt>
                <c:pt idx="94">
                  <c:v>17.600000000000001</c:v>
                </c:pt>
                <c:pt idx="95">
                  <c:v>20.2</c:v>
                </c:pt>
                <c:pt idx="96">
                  <c:v>22.8</c:v>
                </c:pt>
                <c:pt idx="97">
                  <c:v>25.4</c:v>
                </c:pt>
                <c:pt idx="98">
                  <c:v>28</c:v>
                </c:pt>
                <c:pt idx="99">
                  <c:v>2</c:v>
                </c:pt>
                <c:pt idx="100">
                  <c:v>4.5999999999999996</c:v>
                </c:pt>
                <c:pt idx="101">
                  <c:v>7.2</c:v>
                </c:pt>
                <c:pt idx="102">
                  <c:v>9.8000000000000007</c:v>
                </c:pt>
                <c:pt idx="103">
                  <c:v>12.4</c:v>
                </c:pt>
                <c:pt idx="104">
                  <c:v>15</c:v>
                </c:pt>
                <c:pt idx="105">
                  <c:v>17.600000000000001</c:v>
                </c:pt>
                <c:pt idx="106">
                  <c:v>20.2</c:v>
                </c:pt>
                <c:pt idx="107">
                  <c:v>22.8</c:v>
                </c:pt>
                <c:pt idx="108">
                  <c:v>25.4</c:v>
                </c:pt>
                <c:pt idx="109">
                  <c:v>28</c:v>
                </c:pt>
                <c:pt idx="110">
                  <c:v>2</c:v>
                </c:pt>
                <c:pt idx="111">
                  <c:v>4.5999999999999996</c:v>
                </c:pt>
                <c:pt idx="112">
                  <c:v>7.2</c:v>
                </c:pt>
                <c:pt idx="113">
                  <c:v>9.8000000000000007</c:v>
                </c:pt>
                <c:pt idx="114">
                  <c:v>12.4</c:v>
                </c:pt>
                <c:pt idx="115">
                  <c:v>15</c:v>
                </c:pt>
                <c:pt idx="116">
                  <c:v>17.600000000000001</c:v>
                </c:pt>
                <c:pt idx="117">
                  <c:v>20.2</c:v>
                </c:pt>
                <c:pt idx="118">
                  <c:v>22.8</c:v>
                </c:pt>
                <c:pt idx="119">
                  <c:v>25.4</c:v>
                </c:pt>
                <c:pt idx="120">
                  <c:v>28</c:v>
                </c:pt>
              </c:numCache>
            </c:numRef>
          </c:xVal>
          <c:yVal>
            <c:numRef>
              <c:f>'subBb (OLD)'!$B$3:$B$123</c:f>
              <c:numCache>
                <c:formatCode>General</c:formatCode>
                <c:ptCount val="12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25.4</c:v>
                </c:pt>
                <c:pt idx="15">
                  <c:v>25.4</c:v>
                </c:pt>
                <c:pt idx="16">
                  <c:v>25.4</c:v>
                </c:pt>
                <c:pt idx="17">
                  <c:v>25.4</c:v>
                </c:pt>
                <c:pt idx="18">
                  <c:v>25.4</c:v>
                </c:pt>
                <c:pt idx="19">
                  <c:v>25.4</c:v>
                </c:pt>
                <c:pt idx="20">
                  <c:v>25.4</c:v>
                </c:pt>
                <c:pt idx="21">
                  <c:v>25.4</c:v>
                </c:pt>
                <c:pt idx="22">
                  <c:v>22.799999999999997</c:v>
                </c:pt>
                <c:pt idx="23">
                  <c:v>22.799999999999997</c:v>
                </c:pt>
                <c:pt idx="24">
                  <c:v>22.799999999999997</c:v>
                </c:pt>
                <c:pt idx="25">
                  <c:v>22.799999999999997</c:v>
                </c:pt>
                <c:pt idx="26">
                  <c:v>22.799999999999997</c:v>
                </c:pt>
                <c:pt idx="27">
                  <c:v>22.799999999999997</c:v>
                </c:pt>
                <c:pt idx="28">
                  <c:v>22.799999999999997</c:v>
                </c:pt>
                <c:pt idx="29">
                  <c:v>22.799999999999997</c:v>
                </c:pt>
                <c:pt idx="30">
                  <c:v>22.799999999999997</c:v>
                </c:pt>
                <c:pt idx="31">
                  <c:v>22.799999999999997</c:v>
                </c:pt>
                <c:pt idx="32">
                  <c:v>22.799999999999997</c:v>
                </c:pt>
                <c:pt idx="33">
                  <c:v>20.199999999999996</c:v>
                </c:pt>
                <c:pt idx="34">
                  <c:v>20.199999999999996</c:v>
                </c:pt>
                <c:pt idx="35">
                  <c:v>20.199999999999996</c:v>
                </c:pt>
                <c:pt idx="36">
                  <c:v>20.199999999999996</c:v>
                </c:pt>
                <c:pt idx="37">
                  <c:v>20.199999999999996</c:v>
                </c:pt>
                <c:pt idx="38">
                  <c:v>20.199999999999996</c:v>
                </c:pt>
                <c:pt idx="39">
                  <c:v>20.199999999999996</c:v>
                </c:pt>
                <c:pt idx="40">
                  <c:v>20.199999999999996</c:v>
                </c:pt>
                <c:pt idx="41">
                  <c:v>20.199999999999996</c:v>
                </c:pt>
                <c:pt idx="42">
                  <c:v>20.199999999999996</c:v>
                </c:pt>
                <c:pt idx="43">
                  <c:v>20.199999999999996</c:v>
                </c:pt>
                <c:pt idx="44">
                  <c:v>17.599999999999994</c:v>
                </c:pt>
                <c:pt idx="45">
                  <c:v>17.599999999999994</c:v>
                </c:pt>
                <c:pt idx="46">
                  <c:v>17.599999999999994</c:v>
                </c:pt>
                <c:pt idx="47">
                  <c:v>17.599999999999994</c:v>
                </c:pt>
                <c:pt idx="48">
                  <c:v>17.599999999999994</c:v>
                </c:pt>
                <c:pt idx="49">
                  <c:v>17.599999999999994</c:v>
                </c:pt>
                <c:pt idx="50">
                  <c:v>17.599999999999994</c:v>
                </c:pt>
                <c:pt idx="51">
                  <c:v>17.599999999999994</c:v>
                </c:pt>
                <c:pt idx="52">
                  <c:v>17.599999999999994</c:v>
                </c:pt>
                <c:pt idx="53">
                  <c:v>17.599999999999994</c:v>
                </c:pt>
                <c:pt idx="54">
                  <c:v>17.599999999999994</c:v>
                </c:pt>
                <c:pt idx="55">
                  <c:v>14.999999999999995</c:v>
                </c:pt>
                <c:pt idx="56">
                  <c:v>14.999999999999995</c:v>
                </c:pt>
                <c:pt idx="57">
                  <c:v>14.999999999999995</c:v>
                </c:pt>
                <c:pt idx="58">
                  <c:v>14.999999999999995</c:v>
                </c:pt>
                <c:pt idx="59">
                  <c:v>14.999999999999995</c:v>
                </c:pt>
                <c:pt idx="60">
                  <c:v>14.999999999999995</c:v>
                </c:pt>
                <c:pt idx="61">
                  <c:v>14.999999999999995</c:v>
                </c:pt>
                <c:pt idx="62">
                  <c:v>14.999999999999995</c:v>
                </c:pt>
                <c:pt idx="63">
                  <c:v>14.999999999999995</c:v>
                </c:pt>
                <c:pt idx="64">
                  <c:v>14.999999999999995</c:v>
                </c:pt>
                <c:pt idx="65">
                  <c:v>14.999999999999995</c:v>
                </c:pt>
                <c:pt idx="66">
                  <c:v>12.399999999999995</c:v>
                </c:pt>
                <c:pt idx="67">
                  <c:v>12.399999999999995</c:v>
                </c:pt>
                <c:pt idx="68">
                  <c:v>12.399999999999995</c:v>
                </c:pt>
                <c:pt idx="69">
                  <c:v>12.399999999999995</c:v>
                </c:pt>
                <c:pt idx="70">
                  <c:v>12.399999999999995</c:v>
                </c:pt>
                <c:pt idx="71">
                  <c:v>12.399999999999995</c:v>
                </c:pt>
                <c:pt idx="72">
                  <c:v>12.399999999999995</c:v>
                </c:pt>
                <c:pt idx="73">
                  <c:v>12.399999999999995</c:v>
                </c:pt>
                <c:pt idx="74">
                  <c:v>12.399999999999995</c:v>
                </c:pt>
                <c:pt idx="75">
                  <c:v>12.399999999999995</c:v>
                </c:pt>
                <c:pt idx="76">
                  <c:v>12.399999999999995</c:v>
                </c:pt>
                <c:pt idx="77">
                  <c:v>9.7999999999999954</c:v>
                </c:pt>
                <c:pt idx="78">
                  <c:v>9.7999999999999954</c:v>
                </c:pt>
                <c:pt idx="79">
                  <c:v>9.7999999999999954</c:v>
                </c:pt>
                <c:pt idx="80">
                  <c:v>9.7999999999999954</c:v>
                </c:pt>
                <c:pt idx="81">
                  <c:v>9.7999999999999954</c:v>
                </c:pt>
                <c:pt idx="82">
                  <c:v>9.7999999999999954</c:v>
                </c:pt>
                <c:pt idx="83">
                  <c:v>9.7999999999999954</c:v>
                </c:pt>
                <c:pt idx="84">
                  <c:v>9.7999999999999954</c:v>
                </c:pt>
                <c:pt idx="85">
                  <c:v>9.7999999999999954</c:v>
                </c:pt>
                <c:pt idx="86">
                  <c:v>9.7999999999999954</c:v>
                </c:pt>
                <c:pt idx="87">
                  <c:v>9.7999999999999954</c:v>
                </c:pt>
                <c:pt idx="88">
                  <c:v>7.1999999999999957</c:v>
                </c:pt>
                <c:pt idx="89">
                  <c:v>7.1999999999999957</c:v>
                </c:pt>
                <c:pt idx="90">
                  <c:v>7.1999999999999957</c:v>
                </c:pt>
                <c:pt idx="91">
                  <c:v>7.1999999999999957</c:v>
                </c:pt>
                <c:pt idx="92">
                  <c:v>7.1999999999999957</c:v>
                </c:pt>
                <c:pt idx="93">
                  <c:v>7.1999999999999957</c:v>
                </c:pt>
                <c:pt idx="94">
                  <c:v>7.1999999999999957</c:v>
                </c:pt>
                <c:pt idx="95">
                  <c:v>7.1999999999999957</c:v>
                </c:pt>
                <c:pt idx="96">
                  <c:v>7.1999999999999957</c:v>
                </c:pt>
                <c:pt idx="97">
                  <c:v>7.1999999999999957</c:v>
                </c:pt>
                <c:pt idx="98">
                  <c:v>7.1999999999999957</c:v>
                </c:pt>
                <c:pt idx="99">
                  <c:v>4.5999999999999961</c:v>
                </c:pt>
                <c:pt idx="100">
                  <c:v>4.5999999999999961</c:v>
                </c:pt>
                <c:pt idx="101">
                  <c:v>4.5999999999999961</c:v>
                </c:pt>
                <c:pt idx="102">
                  <c:v>4.5999999999999961</c:v>
                </c:pt>
                <c:pt idx="103">
                  <c:v>4.5999999999999961</c:v>
                </c:pt>
                <c:pt idx="104">
                  <c:v>4.5999999999999961</c:v>
                </c:pt>
                <c:pt idx="105">
                  <c:v>4.5999999999999961</c:v>
                </c:pt>
                <c:pt idx="106">
                  <c:v>4.5999999999999961</c:v>
                </c:pt>
                <c:pt idx="107">
                  <c:v>4.5999999999999961</c:v>
                </c:pt>
                <c:pt idx="108">
                  <c:v>4.5999999999999961</c:v>
                </c:pt>
                <c:pt idx="109">
                  <c:v>4.5999999999999961</c:v>
                </c:pt>
                <c:pt idx="110">
                  <c:v>1.999999999999996</c:v>
                </c:pt>
                <c:pt idx="111">
                  <c:v>1.999999999999996</c:v>
                </c:pt>
                <c:pt idx="112">
                  <c:v>1.999999999999996</c:v>
                </c:pt>
                <c:pt idx="113">
                  <c:v>1.999999999999996</c:v>
                </c:pt>
                <c:pt idx="114">
                  <c:v>1.999999999999996</c:v>
                </c:pt>
                <c:pt idx="115">
                  <c:v>1.999999999999996</c:v>
                </c:pt>
                <c:pt idx="116">
                  <c:v>1.999999999999996</c:v>
                </c:pt>
                <c:pt idx="117">
                  <c:v>1.999999999999996</c:v>
                </c:pt>
                <c:pt idx="118">
                  <c:v>1.999999999999996</c:v>
                </c:pt>
                <c:pt idx="119">
                  <c:v>1.999999999999996</c:v>
                </c:pt>
                <c:pt idx="120">
                  <c:v>1.999999999999996</c:v>
                </c:pt>
              </c:numCache>
            </c:numRef>
          </c:yVal>
          <c:bubbleSize>
            <c:numRef>
              <c:f>'subBb (OLD)'!$C$3:$C$123</c:f>
              <c:numCache>
                <c:formatCode>General</c:formatCode>
                <c:ptCount val="121"/>
                <c:pt idx="0">
                  <c:v>44950089.900179803</c:v>
                </c:pt>
                <c:pt idx="1">
                  <c:v>26350052.700105403</c:v>
                </c:pt>
                <c:pt idx="2">
                  <c:v>32550065.100130204</c:v>
                </c:pt>
                <c:pt idx="3">
                  <c:v>37421503.414435402</c:v>
                </c:pt>
                <c:pt idx="4">
                  <c:v>48492954.128765404</c:v>
                </c:pt>
                <c:pt idx="5">
                  <c:v>25685765.657245602</c:v>
                </c:pt>
                <c:pt idx="6">
                  <c:v>22807188.471519802</c:v>
                </c:pt>
                <c:pt idx="7">
                  <c:v>19485753.257220801</c:v>
                </c:pt>
                <c:pt idx="8">
                  <c:v>22585759.457233202</c:v>
                </c:pt>
                <c:pt idx="9">
                  <c:v>5978583.3857382005</c:v>
                </c:pt>
                <c:pt idx="10">
                  <c:v>4871438.3143052002</c:v>
                </c:pt>
                <c:pt idx="11">
                  <c:v>32328636.085843604</c:v>
                </c:pt>
                <c:pt idx="12">
                  <c:v>18821466.214361001</c:v>
                </c:pt>
                <c:pt idx="13">
                  <c:v>17714321.142928001</c:v>
                </c:pt>
                <c:pt idx="14">
                  <c:v>16385747.057208402</c:v>
                </c:pt>
                <c:pt idx="15">
                  <c:v>24135762.557239402</c:v>
                </c:pt>
                <c:pt idx="16">
                  <c:v>17714321.142928001</c:v>
                </c:pt>
                <c:pt idx="17">
                  <c:v>16607176.071495002</c:v>
                </c:pt>
                <c:pt idx="18">
                  <c:v>11514308.742903201</c:v>
                </c:pt>
                <c:pt idx="19">
                  <c:v>11292879.728616601</c:v>
                </c:pt>
                <c:pt idx="20">
                  <c:v>11717285.339332586</c:v>
                </c:pt>
                <c:pt idx="21">
                  <c:v>16311937.385779535</c:v>
                </c:pt>
                <c:pt idx="22">
                  <c:v>25685765.657245602</c:v>
                </c:pt>
                <c:pt idx="23">
                  <c:v>18378608.185787801</c:v>
                </c:pt>
                <c:pt idx="24">
                  <c:v>16385747.057208402</c:v>
                </c:pt>
                <c:pt idx="25">
                  <c:v>20592898.328653801</c:v>
                </c:pt>
                <c:pt idx="26">
                  <c:v>13950027.900055801</c:v>
                </c:pt>
                <c:pt idx="27">
                  <c:v>19042895.228647601</c:v>
                </c:pt>
                <c:pt idx="28">
                  <c:v>18157179.171501201</c:v>
                </c:pt>
                <c:pt idx="29">
                  <c:v>21035756.357227001</c:v>
                </c:pt>
                <c:pt idx="30">
                  <c:v>14392885.928629002</c:v>
                </c:pt>
                <c:pt idx="31">
                  <c:v>13285740.857196001</c:v>
                </c:pt>
                <c:pt idx="32">
                  <c:v>17271463.1143548</c:v>
                </c:pt>
                <c:pt idx="33">
                  <c:v>22807188.471519802</c:v>
                </c:pt>
                <c:pt idx="34">
                  <c:v>24135762.557239402</c:v>
                </c:pt>
                <c:pt idx="35">
                  <c:v>17437534.875069752</c:v>
                </c:pt>
                <c:pt idx="36">
                  <c:v>19264324.242934201</c:v>
                </c:pt>
                <c:pt idx="37">
                  <c:v>13950027.900055801</c:v>
                </c:pt>
                <c:pt idx="38">
                  <c:v>19485753.257220801</c:v>
                </c:pt>
                <c:pt idx="39">
                  <c:v>14614314.942915602</c:v>
                </c:pt>
                <c:pt idx="40">
                  <c:v>14171456.914342402</c:v>
                </c:pt>
                <c:pt idx="41">
                  <c:v>8192873.528604201</c:v>
                </c:pt>
                <c:pt idx="42">
                  <c:v>20150040.300080601</c:v>
                </c:pt>
                <c:pt idx="43">
                  <c:v>29671487.914404403</c:v>
                </c:pt>
                <c:pt idx="44">
                  <c:v>13728598.885769201</c:v>
                </c:pt>
                <c:pt idx="45">
                  <c:v>16828605.0857816</c:v>
                </c:pt>
                <c:pt idx="46">
                  <c:v>9964305.6428970005</c:v>
                </c:pt>
                <c:pt idx="47">
                  <c:v>14614314.942915602</c:v>
                </c:pt>
                <c:pt idx="48">
                  <c:v>12178595.785763001</c:v>
                </c:pt>
                <c:pt idx="49">
                  <c:v>12178595.785763001</c:v>
                </c:pt>
                <c:pt idx="50">
                  <c:v>20814327.342940401</c:v>
                </c:pt>
                <c:pt idx="51">
                  <c:v>14392885.928629002</c:v>
                </c:pt>
                <c:pt idx="52">
                  <c:v>20814327.342940401</c:v>
                </c:pt>
                <c:pt idx="53">
                  <c:v>18821466.214361001</c:v>
                </c:pt>
                <c:pt idx="54">
                  <c:v>16385747.057208402</c:v>
                </c:pt>
                <c:pt idx="55">
                  <c:v>19707182.271507401</c:v>
                </c:pt>
                <c:pt idx="56">
                  <c:v>22807188.471519802</c:v>
                </c:pt>
                <c:pt idx="57">
                  <c:v>21257185.371513601</c:v>
                </c:pt>
                <c:pt idx="58">
                  <c:v>19264324.242934201</c:v>
                </c:pt>
                <c:pt idx="59">
                  <c:v>13728598.885769201</c:v>
                </c:pt>
                <c:pt idx="60">
                  <c:v>11735737.757189801</c:v>
                </c:pt>
                <c:pt idx="61">
                  <c:v>12400024.800049601</c:v>
                </c:pt>
                <c:pt idx="62">
                  <c:v>11514308.742903201</c:v>
                </c:pt>
                <c:pt idx="63">
                  <c:v>16607176.071495002</c:v>
                </c:pt>
                <c:pt idx="64">
                  <c:v>13950027.900055801</c:v>
                </c:pt>
                <c:pt idx="65">
                  <c:v>16828605.0857816</c:v>
                </c:pt>
                <c:pt idx="66">
                  <c:v>15278601.985775402</c:v>
                </c:pt>
                <c:pt idx="67">
                  <c:v>28785771.857258003</c:v>
                </c:pt>
                <c:pt idx="68">
                  <c:v>13507169.871482601</c:v>
                </c:pt>
                <c:pt idx="69">
                  <c:v>12400024.800049601</c:v>
                </c:pt>
                <c:pt idx="70">
                  <c:v>7528586.4857444009</c:v>
                </c:pt>
                <c:pt idx="71">
                  <c:v>14171456.914342402</c:v>
                </c:pt>
                <c:pt idx="72">
                  <c:v>14171456.914342402</c:v>
                </c:pt>
                <c:pt idx="73">
                  <c:v>13728598.885769201</c:v>
                </c:pt>
                <c:pt idx="74">
                  <c:v>16607176.071495002</c:v>
                </c:pt>
                <c:pt idx="75">
                  <c:v>18600037.200074401</c:v>
                </c:pt>
                <c:pt idx="76">
                  <c:v>17935750.157214601</c:v>
                </c:pt>
                <c:pt idx="77">
                  <c:v>37200074.400148802</c:v>
                </c:pt>
                <c:pt idx="78">
                  <c:v>23471475.514379602</c:v>
                </c:pt>
                <c:pt idx="79">
                  <c:v>22585759.457233202</c:v>
                </c:pt>
                <c:pt idx="80">
                  <c:v>17935750.157214601</c:v>
                </c:pt>
                <c:pt idx="81">
                  <c:v>20371469.314367201</c:v>
                </c:pt>
                <c:pt idx="82">
                  <c:v>23250046.500093002</c:v>
                </c:pt>
                <c:pt idx="83">
                  <c:v>20814327.342940401</c:v>
                </c:pt>
                <c:pt idx="84">
                  <c:v>32992923.128703404</c:v>
                </c:pt>
                <c:pt idx="85">
                  <c:v>39192935.528728202</c:v>
                </c:pt>
                <c:pt idx="86">
                  <c:v>23692904.528666202</c:v>
                </c:pt>
                <c:pt idx="87">
                  <c:v>24800049.600099202</c:v>
                </c:pt>
                <c:pt idx="88">
                  <c:v>31664349.042983804</c:v>
                </c:pt>
                <c:pt idx="89">
                  <c:v>36757216.371575601</c:v>
                </c:pt>
                <c:pt idx="90">
                  <c:v>37200074.400148802</c:v>
                </c:pt>
                <c:pt idx="91">
                  <c:v>33214352.142990004</c:v>
                </c:pt>
                <c:pt idx="92">
                  <c:v>20592898.328653801</c:v>
                </c:pt>
                <c:pt idx="93">
                  <c:v>27235768.757251803</c:v>
                </c:pt>
                <c:pt idx="94">
                  <c:v>30778632.985837404</c:v>
                </c:pt>
                <c:pt idx="95">
                  <c:v>32992923.128703404</c:v>
                </c:pt>
                <c:pt idx="96">
                  <c:v>28342913.828684803</c:v>
                </c:pt>
                <c:pt idx="97">
                  <c:v>43621515.814460203</c:v>
                </c:pt>
                <c:pt idx="98">
                  <c:v>35428642.285856001</c:v>
                </c:pt>
                <c:pt idx="99">
                  <c:v>32771494.114416804</c:v>
                </c:pt>
                <c:pt idx="100">
                  <c:v>29228629.885831203</c:v>
                </c:pt>
                <c:pt idx="101">
                  <c:v>28342913.828684803</c:v>
                </c:pt>
                <c:pt idx="102">
                  <c:v>27678626.785825003</c:v>
                </c:pt>
                <c:pt idx="103">
                  <c:v>26571481.714392003</c:v>
                </c:pt>
                <c:pt idx="104">
                  <c:v>23028617.485806402</c:v>
                </c:pt>
                <c:pt idx="105">
                  <c:v>16385747.057208402</c:v>
                </c:pt>
                <c:pt idx="106">
                  <c:v>26792910.728678603</c:v>
                </c:pt>
                <c:pt idx="107">
                  <c:v>25021478.614385802</c:v>
                </c:pt>
                <c:pt idx="108">
                  <c:v>21035756.357227001</c:v>
                </c:pt>
                <c:pt idx="109">
                  <c:v>37642932.428722002</c:v>
                </c:pt>
                <c:pt idx="110">
                  <c:v>46500093.000186004</c:v>
                </c:pt>
                <c:pt idx="111">
                  <c:v>44950089.900179803</c:v>
                </c:pt>
                <c:pt idx="112">
                  <c:v>34542926.228709601</c:v>
                </c:pt>
                <c:pt idx="113">
                  <c:v>34321497.214423001</c:v>
                </c:pt>
                <c:pt idx="114">
                  <c:v>23914333.542952802</c:v>
                </c:pt>
                <c:pt idx="115">
                  <c:v>34100068.200136401</c:v>
                </c:pt>
                <c:pt idx="116">
                  <c:v>29228629.885831203</c:v>
                </c:pt>
                <c:pt idx="117">
                  <c:v>24135762.557239402</c:v>
                </c:pt>
                <c:pt idx="118">
                  <c:v>31664349.042983804</c:v>
                </c:pt>
                <c:pt idx="119">
                  <c:v>30557203.971550804</c:v>
                </c:pt>
                <c:pt idx="120">
                  <c:v>44728660.885893203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6C2-472F-9E64-D0126848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'LPE453'!$A$3:$A$38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'LPE453'!$B$3:$B$38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'LPE453'!$C$3:$C$38</c:f>
              <c:numCache>
                <c:formatCode>General</c:formatCode>
                <c:ptCount val="36"/>
                <c:pt idx="0">
                  <c:v>11995.403636447607</c:v>
                </c:pt>
                <c:pt idx="1">
                  <c:v>4712.4800000329888</c:v>
                </c:pt>
                <c:pt idx="2">
                  <c:v>9424.9600000659775</c:v>
                </c:pt>
                <c:pt idx="3">
                  <c:v>16707.883636480594</c:v>
                </c:pt>
                <c:pt idx="4">
                  <c:v>5997.7018182238035</c:v>
                </c:pt>
                <c:pt idx="5">
                  <c:v>14137.440000098966</c:v>
                </c:pt>
                <c:pt idx="6">
                  <c:v>16707.883636480594</c:v>
                </c:pt>
                <c:pt idx="7">
                  <c:v>40698.690909375808</c:v>
                </c:pt>
                <c:pt idx="8">
                  <c:v>60405.42545496831</c:v>
                </c:pt>
                <c:pt idx="9">
                  <c:v>23990.807272895214</c:v>
                </c:pt>
                <c:pt idx="10">
                  <c:v>3855.665454572445</c:v>
                </c:pt>
                <c:pt idx="11">
                  <c:v>5140.8872727632597</c:v>
                </c:pt>
                <c:pt idx="12">
                  <c:v>13280.625454638423</c:v>
                </c:pt>
                <c:pt idx="13">
                  <c:v>30416.91636384929</c:v>
                </c:pt>
                <c:pt idx="14">
                  <c:v>50123.650909441785</c:v>
                </c:pt>
                <c:pt idx="15">
                  <c:v>8996.5527273357056</c:v>
                </c:pt>
                <c:pt idx="16">
                  <c:v>8568.1454546054338</c:v>
                </c:pt>
                <c:pt idx="17">
                  <c:v>10281.774545526519</c:v>
                </c:pt>
                <c:pt idx="18">
                  <c:v>7282.9236364146182</c:v>
                </c:pt>
                <c:pt idx="19">
                  <c:v>17993.105454671411</c:v>
                </c:pt>
                <c:pt idx="20">
                  <c:v>6426.1090909540753</c:v>
                </c:pt>
                <c:pt idx="21">
                  <c:v>12423.810909177879</c:v>
                </c:pt>
                <c:pt idx="22">
                  <c:v>25704.436363816301</c:v>
                </c:pt>
                <c:pt idx="23">
                  <c:v>56549.760000395865</c:v>
                </c:pt>
                <c:pt idx="24">
                  <c:v>24419.214545625484</c:v>
                </c:pt>
                <c:pt idx="25">
                  <c:v>17993.105454671411</c:v>
                </c:pt>
                <c:pt idx="26">
                  <c:v>13280.625454638423</c:v>
                </c:pt>
                <c:pt idx="27">
                  <c:v>32558.952727500648</c:v>
                </c:pt>
                <c:pt idx="28">
                  <c:v>16707.883636480594</c:v>
                </c:pt>
                <c:pt idx="29">
                  <c:v>53979.31636401423</c:v>
                </c:pt>
                <c:pt idx="30">
                  <c:v>12852.218181908151</c:v>
                </c:pt>
                <c:pt idx="31">
                  <c:v>9853.3672727962494</c:v>
                </c:pt>
                <c:pt idx="32">
                  <c:v>7711.33090914489</c:v>
                </c:pt>
                <c:pt idx="33">
                  <c:v>16707.883636480594</c:v>
                </c:pt>
                <c:pt idx="34">
                  <c:v>17564.698181941138</c:v>
                </c:pt>
                <c:pt idx="35">
                  <c:v>12852.218181908151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C1A-4AD5-A144-6822ED12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subBa!$A$3:$A$38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subBa!$B$3:$B$38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subBa!$E$3:$E$38</c:f>
              <c:numCache>
                <c:formatCode>General</c:formatCode>
                <c:ptCount val="36"/>
                <c:pt idx="0">
                  <c:v>1913.1462977941164</c:v>
                </c:pt>
                <c:pt idx="1">
                  <c:v>286.97194466911748</c:v>
                </c:pt>
                <c:pt idx="2">
                  <c:v>446.4008028186272</c:v>
                </c:pt>
                <c:pt idx="3">
                  <c:v>1084.1162354166661</c:v>
                </c:pt>
                <c:pt idx="4">
                  <c:v>797.14429074754855</c:v>
                </c:pt>
                <c:pt idx="5">
                  <c:v>797.14429074754855</c:v>
                </c:pt>
                <c:pt idx="6">
                  <c:v>191.31462977941166</c:v>
                </c:pt>
                <c:pt idx="7">
                  <c:v>669.6012042279408</c:v>
                </c:pt>
                <c:pt idx="8">
                  <c:v>573.94388933823495</c:v>
                </c:pt>
                <c:pt idx="9">
                  <c:v>350.74348792892135</c:v>
                </c:pt>
                <c:pt idx="10">
                  <c:v>286.97194466911748</c:v>
                </c:pt>
                <c:pt idx="11">
                  <c:v>382.62925955882332</c:v>
                </c:pt>
                <c:pt idx="12">
                  <c:v>414.51503118872523</c:v>
                </c:pt>
                <c:pt idx="13">
                  <c:v>414.51503118872523</c:v>
                </c:pt>
                <c:pt idx="14">
                  <c:v>350.74348792892135</c:v>
                </c:pt>
                <c:pt idx="15">
                  <c:v>255.08617303921554</c:v>
                </c:pt>
                <c:pt idx="16">
                  <c:v>350.74348792892135</c:v>
                </c:pt>
                <c:pt idx="17">
                  <c:v>286.97194466911748</c:v>
                </c:pt>
                <c:pt idx="18">
                  <c:v>350.74348792892135</c:v>
                </c:pt>
                <c:pt idx="19">
                  <c:v>478.28657444852911</c:v>
                </c:pt>
                <c:pt idx="20">
                  <c:v>223.2004014093136</c:v>
                </c:pt>
                <c:pt idx="21">
                  <c:v>127.54308651960777</c:v>
                </c:pt>
                <c:pt idx="22">
                  <c:v>127.54308651960777</c:v>
                </c:pt>
                <c:pt idx="23">
                  <c:v>414.51503118872523</c:v>
                </c:pt>
                <c:pt idx="24">
                  <c:v>159.42885814950969</c:v>
                </c:pt>
                <c:pt idx="25">
                  <c:v>414.51503118872523</c:v>
                </c:pt>
                <c:pt idx="26">
                  <c:v>159.42885814950969</c:v>
                </c:pt>
                <c:pt idx="27">
                  <c:v>286.97194466911748</c:v>
                </c:pt>
                <c:pt idx="28">
                  <c:v>478.28657444852911</c:v>
                </c:pt>
                <c:pt idx="29">
                  <c:v>318.85771629901939</c:v>
                </c:pt>
                <c:pt idx="30">
                  <c:v>350.74348792892135</c:v>
                </c:pt>
                <c:pt idx="31">
                  <c:v>191.31462977941166</c:v>
                </c:pt>
                <c:pt idx="32">
                  <c:v>255.08617303921554</c:v>
                </c:pt>
                <c:pt idx="33">
                  <c:v>382.62925955882332</c:v>
                </c:pt>
                <c:pt idx="34">
                  <c:v>382.62925955882332</c:v>
                </c:pt>
                <c:pt idx="35">
                  <c:v>159.42885814950969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4DD-4049-83F2-32F1152F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Microvoids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subBa!$A$3:$A$38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subBa!$B$3:$B$38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subBa!$G$3:$G$38</c:f>
              <c:numCache>
                <c:formatCode>General</c:formatCode>
                <c:ptCount val="36"/>
                <c:pt idx="0">
                  <c:v>8857.1605714640027</c:v>
                </c:pt>
                <c:pt idx="1">
                  <c:v>8857.1605714640027</c:v>
                </c:pt>
                <c:pt idx="2">
                  <c:v>4428.5802857320014</c:v>
                </c:pt>
                <c:pt idx="3">
                  <c:v>15500.031000062005</c:v>
                </c:pt>
                <c:pt idx="4">
                  <c:v>8857.1605714640027</c:v>
                </c:pt>
                <c:pt idx="5">
                  <c:v>22142.901428660007</c:v>
                </c:pt>
                <c:pt idx="6">
                  <c:v>6642.870428598002</c:v>
                </c:pt>
                <c:pt idx="7">
                  <c:v>6642.870428598002</c:v>
                </c:pt>
                <c:pt idx="8">
                  <c:v>4428.5802857320014</c:v>
                </c:pt>
                <c:pt idx="9">
                  <c:v>6642.870428598002</c:v>
                </c:pt>
                <c:pt idx="10">
                  <c:v>6642.870428598002</c:v>
                </c:pt>
                <c:pt idx="11">
                  <c:v>13285.740857196004</c:v>
                </c:pt>
                <c:pt idx="12">
                  <c:v>2214.2901428660007</c:v>
                </c:pt>
                <c:pt idx="13">
                  <c:v>4428.5802857320014</c:v>
                </c:pt>
                <c:pt idx="14">
                  <c:v>6642.870428598002</c:v>
                </c:pt>
                <c:pt idx="15">
                  <c:v>4428.5802857320014</c:v>
                </c:pt>
                <c:pt idx="16">
                  <c:v>4428.5802857320014</c:v>
                </c:pt>
                <c:pt idx="17">
                  <c:v>4428.5802857320014</c:v>
                </c:pt>
                <c:pt idx="18">
                  <c:v>2214.2901428660007</c:v>
                </c:pt>
                <c:pt idx="19">
                  <c:v>2214.2901428660007</c:v>
                </c:pt>
                <c:pt idx="20">
                  <c:v>2214.2901428660007</c:v>
                </c:pt>
                <c:pt idx="21">
                  <c:v>2214.2901428660007</c:v>
                </c:pt>
                <c:pt idx="22">
                  <c:v>2214.2901428660007</c:v>
                </c:pt>
                <c:pt idx="23">
                  <c:v>22142.901428660007</c:v>
                </c:pt>
                <c:pt idx="24">
                  <c:v>8857.1605714640027</c:v>
                </c:pt>
                <c:pt idx="25">
                  <c:v>2214.2901428660007</c:v>
                </c:pt>
                <c:pt idx="26">
                  <c:v>2214.2901428660007</c:v>
                </c:pt>
                <c:pt idx="27">
                  <c:v>2214.2901428660007</c:v>
                </c:pt>
                <c:pt idx="28">
                  <c:v>2214.2901428660007</c:v>
                </c:pt>
                <c:pt idx="29">
                  <c:v>4428.5802857320014</c:v>
                </c:pt>
                <c:pt idx="30">
                  <c:v>4428.5802857320014</c:v>
                </c:pt>
                <c:pt idx="31">
                  <c:v>4428.5802857320014</c:v>
                </c:pt>
                <c:pt idx="32">
                  <c:v>2214.2901428660007</c:v>
                </c:pt>
                <c:pt idx="33">
                  <c:v>4428.5802857320014</c:v>
                </c:pt>
                <c:pt idx="34">
                  <c:v>2214.2901428660007</c:v>
                </c:pt>
                <c:pt idx="35">
                  <c:v>6642.870428598002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EF-4624-9D49-F438FD62B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70796460176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tx>
            <c:v>OLD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subBb!$A$3:$A$38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</c:v>
                </c:pt>
                <c:pt idx="7">
                  <c:v>7.2</c:v>
                </c:pt>
                <c:pt idx="8">
                  <c:v>12.4</c:v>
                </c:pt>
                <c:pt idx="9">
                  <c:v>17.600000000000001</c:v>
                </c:pt>
                <c:pt idx="10">
                  <c:v>22.8</c:v>
                </c:pt>
                <c:pt idx="11">
                  <c:v>28</c:v>
                </c:pt>
                <c:pt idx="12">
                  <c:v>2</c:v>
                </c:pt>
                <c:pt idx="13">
                  <c:v>7.2</c:v>
                </c:pt>
                <c:pt idx="14">
                  <c:v>12.4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</c:v>
                </c:pt>
                <c:pt idx="19">
                  <c:v>7.2</c:v>
                </c:pt>
                <c:pt idx="20">
                  <c:v>12.4</c:v>
                </c:pt>
                <c:pt idx="21">
                  <c:v>17.600000000000001</c:v>
                </c:pt>
                <c:pt idx="22">
                  <c:v>22.8</c:v>
                </c:pt>
                <c:pt idx="23">
                  <c:v>28</c:v>
                </c:pt>
                <c:pt idx="24">
                  <c:v>2</c:v>
                </c:pt>
                <c:pt idx="25">
                  <c:v>7.2</c:v>
                </c:pt>
                <c:pt idx="26">
                  <c:v>12.4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</c:v>
                </c:pt>
                <c:pt idx="31">
                  <c:v>7.2</c:v>
                </c:pt>
                <c:pt idx="32">
                  <c:v>12.4</c:v>
                </c:pt>
                <c:pt idx="33">
                  <c:v>17.600000000000001</c:v>
                </c:pt>
                <c:pt idx="34">
                  <c:v>22.8</c:v>
                </c:pt>
                <c:pt idx="35">
                  <c:v>28</c:v>
                </c:pt>
              </c:numCache>
            </c:numRef>
          </c:xVal>
          <c:yVal>
            <c:numRef>
              <c:f>subBb!$B$3:$B$38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7.2</c:v>
                </c:pt>
                <c:pt idx="25">
                  <c:v>7.2</c:v>
                </c:pt>
                <c:pt idx="26">
                  <c:v>7.2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  <c:bubbleSize>
            <c:numRef>
              <c:f>subBb!$E$3:$E$38</c:f>
              <c:numCache>
                <c:formatCode>General</c:formatCode>
                <c:ptCount val="36"/>
                <c:pt idx="0">
                  <c:v>44950089.900179803</c:v>
                </c:pt>
                <c:pt idx="1">
                  <c:v>32550065.100130204</c:v>
                </c:pt>
                <c:pt idx="2">
                  <c:v>48492954.128765404</c:v>
                </c:pt>
                <c:pt idx="3">
                  <c:v>22807188.471519802</c:v>
                </c:pt>
                <c:pt idx="4">
                  <c:v>22585759.457233202</c:v>
                </c:pt>
                <c:pt idx="5">
                  <c:v>4871438.3143052002</c:v>
                </c:pt>
                <c:pt idx="6">
                  <c:v>25685765.657245602</c:v>
                </c:pt>
                <c:pt idx="7">
                  <c:v>16385747.057208402</c:v>
                </c:pt>
                <c:pt idx="8">
                  <c:v>13950027.900055801</c:v>
                </c:pt>
                <c:pt idx="9">
                  <c:v>18157179.171501201</c:v>
                </c:pt>
                <c:pt idx="10">
                  <c:v>14392885.928629002</c:v>
                </c:pt>
                <c:pt idx="11">
                  <c:v>17271463.1143548</c:v>
                </c:pt>
                <c:pt idx="12">
                  <c:v>13728598.885769201</c:v>
                </c:pt>
                <c:pt idx="13">
                  <c:v>9964305.6428970005</c:v>
                </c:pt>
                <c:pt idx="14">
                  <c:v>12178595.785763001</c:v>
                </c:pt>
                <c:pt idx="15">
                  <c:v>20814327.342940401</c:v>
                </c:pt>
                <c:pt idx="16">
                  <c:v>20814327.342940401</c:v>
                </c:pt>
                <c:pt idx="17">
                  <c:v>16385747.057208402</c:v>
                </c:pt>
                <c:pt idx="18">
                  <c:v>15278601.985775402</c:v>
                </c:pt>
                <c:pt idx="19">
                  <c:v>13507169.871482601</c:v>
                </c:pt>
                <c:pt idx="20">
                  <c:v>7528586.4857444009</c:v>
                </c:pt>
                <c:pt idx="21">
                  <c:v>14171456.914342402</c:v>
                </c:pt>
                <c:pt idx="22">
                  <c:v>16607176.071495002</c:v>
                </c:pt>
                <c:pt idx="23">
                  <c:v>17935750.157214601</c:v>
                </c:pt>
                <c:pt idx="24">
                  <c:v>31664349.042983804</c:v>
                </c:pt>
                <c:pt idx="25">
                  <c:v>37200074.400148802</c:v>
                </c:pt>
                <c:pt idx="26">
                  <c:v>20592898.328653801</c:v>
                </c:pt>
                <c:pt idx="27">
                  <c:v>30778632.985837404</c:v>
                </c:pt>
                <c:pt idx="28">
                  <c:v>28342913.828684803</c:v>
                </c:pt>
                <c:pt idx="29">
                  <c:v>35428642.285856001</c:v>
                </c:pt>
                <c:pt idx="30">
                  <c:v>46500093.000186004</c:v>
                </c:pt>
                <c:pt idx="31">
                  <c:v>34542926.228709601</c:v>
                </c:pt>
                <c:pt idx="32">
                  <c:v>23914333.542952802</c:v>
                </c:pt>
                <c:pt idx="33">
                  <c:v>29228629.885831203</c:v>
                </c:pt>
                <c:pt idx="34">
                  <c:v>31664349.042983804</c:v>
                </c:pt>
                <c:pt idx="35">
                  <c:v>44728660.885893203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15-496B-8B0A-A4F5DC8FD8D6}"/>
            </c:ext>
          </c:extLst>
        </c:ser>
        <c:ser>
          <c:idx val="1"/>
          <c:order val="1"/>
          <c:tx>
            <c:v>NEW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subBb!$A$3:$A$38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</c:v>
                </c:pt>
                <c:pt idx="7">
                  <c:v>7.2</c:v>
                </c:pt>
                <c:pt idx="8">
                  <c:v>12.4</c:v>
                </c:pt>
                <c:pt idx="9">
                  <c:v>17.600000000000001</c:v>
                </c:pt>
                <c:pt idx="10">
                  <c:v>22.8</c:v>
                </c:pt>
                <c:pt idx="11">
                  <c:v>28</c:v>
                </c:pt>
                <c:pt idx="12">
                  <c:v>2</c:v>
                </c:pt>
                <c:pt idx="13">
                  <c:v>7.2</c:v>
                </c:pt>
                <c:pt idx="14">
                  <c:v>12.4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</c:v>
                </c:pt>
                <c:pt idx="19">
                  <c:v>7.2</c:v>
                </c:pt>
                <c:pt idx="20">
                  <c:v>12.4</c:v>
                </c:pt>
                <c:pt idx="21">
                  <c:v>17.600000000000001</c:v>
                </c:pt>
                <c:pt idx="22">
                  <c:v>22.8</c:v>
                </c:pt>
                <c:pt idx="23">
                  <c:v>28</c:v>
                </c:pt>
                <c:pt idx="24">
                  <c:v>2</c:v>
                </c:pt>
                <c:pt idx="25">
                  <c:v>7.2</c:v>
                </c:pt>
                <c:pt idx="26">
                  <c:v>12.4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</c:v>
                </c:pt>
                <c:pt idx="31">
                  <c:v>7.2</c:v>
                </c:pt>
                <c:pt idx="32">
                  <c:v>12.4</c:v>
                </c:pt>
                <c:pt idx="33">
                  <c:v>17.600000000000001</c:v>
                </c:pt>
                <c:pt idx="34">
                  <c:v>22.8</c:v>
                </c:pt>
                <c:pt idx="35">
                  <c:v>28</c:v>
                </c:pt>
              </c:numCache>
            </c:numRef>
          </c:xVal>
          <c:yVal>
            <c:numRef>
              <c:f>subBb!$B$3:$B$38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7.2</c:v>
                </c:pt>
                <c:pt idx="25">
                  <c:v>7.2</c:v>
                </c:pt>
                <c:pt idx="26">
                  <c:v>7.2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  <c:bubbleSize>
            <c:numRef>
              <c:f>subBb!$C$3:$C$38</c:f>
              <c:numCache>
                <c:formatCode>General</c:formatCode>
                <c:ptCount val="36"/>
                <c:pt idx="0">
                  <c:v>19928611.285794001</c:v>
                </c:pt>
                <c:pt idx="1">
                  <c:v>14171456.914342402</c:v>
                </c:pt>
                <c:pt idx="2">
                  <c:v>16828605.0857816</c:v>
                </c:pt>
                <c:pt idx="3">
                  <c:v>7750015.5000310009</c:v>
                </c:pt>
                <c:pt idx="4">
                  <c:v>9078589.5857506003</c:v>
                </c:pt>
                <c:pt idx="5">
                  <c:v>4207151.2714454001</c:v>
                </c:pt>
                <c:pt idx="6">
                  <c:v>10850021.700043401</c:v>
                </c:pt>
                <c:pt idx="7">
                  <c:v>8635731.5571774002</c:v>
                </c:pt>
                <c:pt idx="8">
                  <c:v>5978583.3857382005</c:v>
                </c:pt>
                <c:pt idx="9">
                  <c:v>9300018.6000372004</c:v>
                </c:pt>
                <c:pt idx="10">
                  <c:v>4207151.2714454001</c:v>
                </c:pt>
                <c:pt idx="11">
                  <c:v>7307157.4714578008</c:v>
                </c:pt>
                <c:pt idx="12">
                  <c:v>3985722.2571588005</c:v>
                </c:pt>
                <c:pt idx="13">
                  <c:v>3985722.2571588005</c:v>
                </c:pt>
                <c:pt idx="14">
                  <c:v>2878577.1857258002</c:v>
                </c:pt>
                <c:pt idx="15">
                  <c:v>4650009.3000186002</c:v>
                </c:pt>
                <c:pt idx="16">
                  <c:v>5092867.3285918003</c:v>
                </c:pt>
                <c:pt idx="17">
                  <c:v>5535725.3571650004</c:v>
                </c:pt>
                <c:pt idx="18">
                  <c:v>5092867.3285918003</c:v>
                </c:pt>
                <c:pt idx="19">
                  <c:v>3542864.2285856004</c:v>
                </c:pt>
                <c:pt idx="20">
                  <c:v>2878577.1857258002</c:v>
                </c:pt>
                <c:pt idx="21">
                  <c:v>3985722.2571588005</c:v>
                </c:pt>
                <c:pt idx="22">
                  <c:v>2657148.1714392002</c:v>
                </c:pt>
                <c:pt idx="23">
                  <c:v>3542864.2285856004</c:v>
                </c:pt>
                <c:pt idx="24">
                  <c:v>5535725.3571650004</c:v>
                </c:pt>
                <c:pt idx="25">
                  <c:v>8192873.528604201</c:v>
                </c:pt>
                <c:pt idx="26">
                  <c:v>1992861.1285794002</c:v>
                </c:pt>
                <c:pt idx="27">
                  <c:v>7750015.5000310009</c:v>
                </c:pt>
                <c:pt idx="28">
                  <c:v>1992861.1285794002</c:v>
                </c:pt>
                <c:pt idx="29">
                  <c:v>2878577.1857258002</c:v>
                </c:pt>
                <c:pt idx="30">
                  <c:v>9521447.6143238004</c:v>
                </c:pt>
                <c:pt idx="31">
                  <c:v>5092867.3285918003</c:v>
                </c:pt>
                <c:pt idx="32">
                  <c:v>5314296.3428784003</c:v>
                </c:pt>
                <c:pt idx="33">
                  <c:v>6200012.4000248006</c:v>
                </c:pt>
                <c:pt idx="34">
                  <c:v>3764293.2428722004</c:v>
                </c:pt>
                <c:pt idx="35">
                  <c:v>10407163.671470201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9B4-4FA4-B15C-718A9232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subB2b!$A$3:$A$38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subB2b!$B$3:$B$38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subB2b!$E$3:$E$38</c:f>
              <c:numCache>
                <c:formatCode>General</c:formatCode>
                <c:ptCount val="36"/>
                <c:pt idx="0">
                  <c:v>20371469.314367201</c:v>
                </c:pt>
                <c:pt idx="1">
                  <c:v>26571481.714392003</c:v>
                </c:pt>
                <c:pt idx="2">
                  <c:v>34764355.242996201</c:v>
                </c:pt>
                <c:pt idx="3">
                  <c:v>38750077.500155002</c:v>
                </c:pt>
                <c:pt idx="4">
                  <c:v>69085852.457419202</c:v>
                </c:pt>
                <c:pt idx="5">
                  <c:v>57350114.700229406</c:v>
                </c:pt>
                <c:pt idx="6">
                  <c:v>9300018.6000372004</c:v>
                </c:pt>
                <c:pt idx="7">
                  <c:v>28564342.842971403</c:v>
                </c:pt>
                <c:pt idx="8">
                  <c:v>9300018.6000372004</c:v>
                </c:pt>
                <c:pt idx="9">
                  <c:v>7750015.5000310009</c:v>
                </c:pt>
                <c:pt idx="10">
                  <c:v>32550065.100130204</c:v>
                </c:pt>
                <c:pt idx="11">
                  <c:v>26792910.728678603</c:v>
                </c:pt>
                <c:pt idx="12">
                  <c:v>38528648.485868402</c:v>
                </c:pt>
                <c:pt idx="13">
                  <c:v>33657210.171563201</c:v>
                </c:pt>
                <c:pt idx="14">
                  <c:v>5978583.3857382005</c:v>
                </c:pt>
                <c:pt idx="15">
                  <c:v>5757154.3714516005</c:v>
                </c:pt>
                <c:pt idx="16">
                  <c:v>9300018.6000372004</c:v>
                </c:pt>
                <c:pt idx="17">
                  <c:v>6864299.4428846007</c:v>
                </c:pt>
                <c:pt idx="18">
                  <c:v>10407163.671470201</c:v>
                </c:pt>
                <c:pt idx="19">
                  <c:v>5978583.3857382005</c:v>
                </c:pt>
                <c:pt idx="20">
                  <c:v>11957166.771476401</c:v>
                </c:pt>
                <c:pt idx="21">
                  <c:v>13507169.871482601</c:v>
                </c:pt>
                <c:pt idx="22">
                  <c:v>21921472.414373402</c:v>
                </c:pt>
                <c:pt idx="23">
                  <c:v>59564404.843095407</c:v>
                </c:pt>
                <c:pt idx="24">
                  <c:v>30335774.957264204</c:v>
                </c:pt>
                <c:pt idx="25">
                  <c:v>23471475.514379602</c:v>
                </c:pt>
                <c:pt idx="26">
                  <c:v>5757154.3714516005</c:v>
                </c:pt>
                <c:pt idx="27">
                  <c:v>4428580.2857320001</c:v>
                </c:pt>
                <c:pt idx="28">
                  <c:v>7750015.5000310009</c:v>
                </c:pt>
                <c:pt idx="29">
                  <c:v>7750015.5000310009</c:v>
                </c:pt>
                <c:pt idx="30">
                  <c:v>3321435.2142990003</c:v>
                </c:pt>
                <c:pt idx="31">
                  <c:v>4207151.2714454001</c:v>
                </c:pt>
                <c:pt idx="32">
                  <c:v>5978583.3857382005</c:v>
                </c:pt>
                <c:pt idx="33">
                  <c:v>17492892.1286414</c:v>
                </c:pt>
                <c:pt idx="34">
                  <c:v>19707182.271507401</c:v>
                </c:pt>
                <c:pt idx="35">
                  <c:v>23692904.528666202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042-4C9A-AC33-19807657C1AF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subB2b!$A$3:$A$38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subB2b!$B$3:$B$38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subB2b!$C$3:$C$38</c:f>
              <c:numCache>
                <c:formatCode>General</c:formatCode>
                <c:ptCount val="36"/>
                <c:pt idx="0">
                  <c:v>9300018.6000372004</c:v>
                </c:pt>
                <c:pt idx="1">
                  <c:v>13285740.857196001</c:v>
                </c:pt>
                <c:pt idx="2">
                  <c:v>17492892.1286414</c:v>
                </c:pt>
                <c:pt idx="3">
                  <c:v>23471475.514379602</c:v>
                </c:pt>
                <c:pt idx="4">
                  <c:v>61114407.943101607</c:v>
                </c:pt>
                <c:pt idx="5">
                  <c:v>49821528.214485005</c:v>
                </c:pt>
                <c:pt idx="6">
                  <c:v>5978583.3857382005</c:v>
                </c:pt>
                <c:pt idx="7">
                  <c:v>17050034.1000682</c:v>
                </c:pt>
                <c:pt idx="8">
                  <c:v>6200012.4000248006</c:v>
                </c:pt>
                <c:pt idx="9">
                  <c:v>5535725.3571650004</c:v>
                </c:pt>
                <c:pt idx="10">
                  <c:v>13507169.871482601</c:v>
                </c:pt>
                <c:pt idx="11">
                  <c:v>8192873.528604201</c:v>
                </c:pt>
                <c:pt idx="12">
                  <c:v>20814327.342940401</c:v>
                </c:pt>
                <c:pt idx="13">
                  <c:v>24357191.571526002</c:v>
                </c:pt>
                <c:pt idx="14">
                  <c:v>4650009.3000186002</c:v>
                </c:pt>
                <c:pt idx="15">
                  <c:v>4871438.3143052002</c:v>
                </c:pt>
                <c:pt idx="16">
                  <c:v>3985722.2571588005</c:v>
                </c:pt>
                <c:pt idx="17">
                  <c:v>3542864.2285856004</c:v>
                </c:pt>
                <c:pt idx="18">
                  <c:v>7750015.5000310009</c:v>
                </c:pt>
                <c:pt idx="19">
                  <c:v>2657148.1714392002</c:v>
                </c:pt>
                <c:pt idx="20">
                  <c:v>2878577.1857258002</c:v>
                </c:pt>
                <c:pt idx="21">
                  <c:v>4428580.2857320001</c:v>
                </c:pt>
                <c:pt idx="22">
                  <c:v>20150040.300080601</c:v>
                </c:pt>
                <c:pt idx="23">
                  <c:v>54471537.514503606</c:v>
                </c:pt>
                <c:pt idx="24">
                  <c:v>21700043.400086801</c:v>
                </c:pt>
                <c:pt idx="25">
                  <c:v>10407163.671470201</c:v>
                </c:pt>
                <c:pt idx="26">
                  <c:v>2435719.1571526001</c:v>
                </c:pt>
                <c:pt idx="27">
                  <c:v>3764293.2428722004</c:v>
                </c:pt>
                <c:pt idx="28">
                  <c:v>4207151.2714454001</c:v>
                </c:pt>
                <c:pt idx="29">
                  <c:v>4207151.2714454001</c:v>
                </c:pt>
                <c:pt idx="30">
                  <c:v>2214290.1428660001</c:v>
                </c:pt>
                <c:pt idx="31">
                  <c:v>2214290.1428660001</c:v>
                </c:pt>
                <c:pt idx="32">
                  <c:v>3542864.2285856004</c:v>
                </c:pt>
                <c:pt idx="33">
                  <c:v>14835743.957202202</c:v>
                </c:pt>
                <c:pt idx="34">
                  <c:v>12621453.814336201</c:v>
                </c:pt>
                <c:pt idx="35">
                  <c:v>20150040.300080601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2A3-4B7D-B67D-AD901EE6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'LPE454'!$A$3:$A$38</c:f>
              <c:numCache>
                <c:formatCode>General</c:formatCode>
                <c:ptCount val="36"/>
                <c:pt idx="0">
                  <c:v>2</c:v>
                </c:pt>
                <c:pt idx="1">
                  <c:v>7.2</c:v>
                </c:pt>
                <c:pt idx="2">
                  <c:v>12.4</c:v>
                </c:pt>
                <c:pt idx="3">
                  <c:v>17.600000000000001</c:v>
                </c:pt>
                <c:pt idx="4">
                  <c:v>22.8</c:v>
                </c:pt>
                <c:pt idx="5">
                  <c:v>28</c:v>
                </c:pt>
                <c:pt idx="6">
                  <c:v>28</c:v>
                </c:pt>
                <c:pt idx="7">
                  <c:v>22.8</c:v>
                </c:pt>
                <c:pt idx="8">
                  <c:v>17.600000000000001</c:v>
                </c:pt>
                <c:pt idx="9">
                  <c:v>12.400000000000002</c:v>
                </c:pt>
                <c:pt idx="10">
                  <c:v>7.200000000000002</c:v>
                </c:pt>
                <c:pt idx="11">
                  <c:v>2.0000000000000018</c:v>
                </c:pt>
                <c:pt idx="12">
                  <c:v>2.0000000000000018</c:v>
                </c:pt>
                <c:pt idx="13">
                  <c:v>7.200000000000002</c:v>
                </c:pt>
                <c:pt idx="14">
                  <c:v>12.400000000000002</c:v>
                </c:pt>
                <c:pt idx="15">
                  <c:v>17.600000000000001</c:v>
                </c:pt>
                <c:pt idx="16">
                  <c:v>22.8</c:v>
                </c:pt>
                <c:pt idx="17">
                  <c:v>28</c:v>
                </c:pt>
                <c:pt idx="18">
                  <c:v>28</c:v>
                </c:pt>
                <c:pt idx="19">
                  <c:v>22.8</c:v>
                </c:pt>
                <c:pt idx="20">
                  <c:v>17.600000000000001</c:v>
                </c:pt>
                <c:pt idx="21">
                  <c:v>12.400000000000002</c:v>
                </c:pt>
                <c:pt idx="22">
                  <c:v>7.200000000000002</c:v>
                </c:pt>
                <c:pt idx="23">
                  <c:v>2.0000000000000018</c:v>
                </c:pt>
                <c:pt idx="24">
                  <c:v>2.0000000000000018</c:v>
                </c:pt>
                <c:pt idx="25">
                  <c:v>7.200000000000002</c:v>
                </c:pt>
                <c:pt idx="26">
                  <c:v>12.400000000000002</c:v>
                </c:pt>
                <c:pt idx="27">
                  <c:v>17.600000000000001</c:v>
                </c:pt>
                <c:pt idx="28">
                  <c:v>22.8</c:v>
                </c:pt>
                <c:pt idx="29">
                  <c:v>28</c:v>
                </c:pt>
                <c:pt idx="30">
                  <c:v>28</c:v>
                </c:pt>
                <c:pt idx="31">
                  <c:v>22.8</c:v>
                </c:pt>
                <c:pt idx="32">
                  <c:v>17.600000000000001</c:v>
                </c:pt>
                <c:pt idx="33">
                  <c:v>12.400000000000002</c:v>
                </c:pt>
                <c:pt idx="34">
                  <c:v>7.200000000000002</c:v>
                </c:pt>
                <c:pt idx="35">
                  <c:v>2.0000000000000018</c:v>
                </c:pt>
              </c:numCache>
            </c:numRef>
          </c:xVal>
          <c:yVal>
            <c:numRef>
              <c:f>'LPE454'!$B$3:$B$38</c:f>
              <c:numCache>
                <c:formatCode>General</c:formatCode>
                <c:ptCount val="3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17.600000000000001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12.400000000000002</c:v>
                </c:pt>
                <c:pt idx="19">
                  <c:v>12.400000000000002</c:v>
                </c:pt>
                <c:pt idx="20">
                  <c:v>12.400000000000002</c:v>
                </c:pt>
                <c:pt idx="21">
                  <c:v>12.400000000000002</c:v>
                </c:pt>
                <c:pt idx="22">
                  <c:v>12.400000000000002</c:v>
                </c:pt>
                <c:pt idx="23">
                  <c:v>12.400000000000002</c:v>
                </c:pt>
                <c:pt idx="24">
                  <c:v>7.200000000000002</c:v>
                </c:pt>
                <c:pt idx="25">
                  <c:v>7.200000000000002</c:v>
                </c:pt>
                <c:pt idx="26">
                  <c:v>7.200000000000002</c:v>
                </c:pt>
                <c:pt idx="27">
                  <c:v>7.200000000000002</c:v>
                </c:pt>
                <c:pt idx="28">
                  <c:v>7.200000000000002</c:v>
                </c:pt>
                <c:pt idx="29">
                  <c:v>7.200000000000002</c:v>
                </c:pt>
                <c:pt idx="30">
                  <c:v>2.0000000000000018</c:v>
                </c:pt>
                <c:pt idx="31">
                  <c:v>2.0000000000000018</c:v>
                </c:pt>
                <c:pt idx="32">
                  <c:v>2.0000000000000018</c:v>
                </c:pt>
                <c:pt idx="33">
                  <c:v>2.0000000000000018</c:v>
                </c:pt>
                <c:pt idx="34">
                  <c:v>2.0000000000000018</c:v>
                </c:pt>
                <c:pt idx="35">
                  <c:v>2.0000000000000018</c:v>
                </c:pt>
              </c:numCache>
            </c:numRef>
          </c:yVal>
          <c:bubbleSize>
            <c:numRef>
              <c:f>'LPE454'!$C$3:$C$38</c:f>
              <c:numCache>
                <c:formatCode>General</c:formatCode>
                <c:ptCount val="36"/>
                <c:pt idx="0">
                  <c:v>0</c:v>
                </c:pt>
                <c:pt idx="1">
                  <c:v>15422.66181828978</c:v>
                </c:pt>
                <c:pt idx="2">
                  <c:v>11138.589090987063</c:v>
                </c:pt>
                <c:pt idx="3">
                  <c:v>19706.734545592499</c:v>
                </c:pt>
                <c:pt idx="4">
                  <c:v>16707.883636480594</c:v>
                </c:pt>
                <c:pt idx="5">
                  <c:v>27846.472727467659</c:v>
                </c:pt>
                <c:pt idx="6">
                  <c:v>6854.5163636843472</c:v>
                </c:pt>
                <c:pt idx="7">
                  <c:v>11995.403636447607</c:v>
                </c:pt>
                <c:pt idx="8">
                  <c:v>12423.810909177879</c:v>
                </c:pt>
                <c:pt idx="9">
                  <c:v>15422.66181828978</c:v>
                </c:pt>
                <c:pt idx="10">
                  <c:v>12423.810909177879</c:v>
                </c:pt>
                <c:pt idx="11">
                  <c:v>15422.66181828978</c:v>
                </c:pt>
                <c:pt idx="12">
                  <c:v>16707.883636480594</c:v>
                </c:pt>
                <c:pt idx="13">
                  <c:v>14137.440000098966</c:v>
                </c:pt>
                <c:pt idx="14">
                  <c:v>5569.2945454935316</c:v>
                </c:pt>
                <c:pt idx="15">
                  <c:v>9424.9600000659775</c:v>
                </c:pt>
                <c:pt idx="16">
                  <c:v>8139.7381818751619</c:v>
                </c:pt>
                <c:pt idx="17">
                  <c:v>7711.33090914489</c:v>
                </c:pt>
                <c:pt idx="18">
                  <c:v>2142.0363636513584</c:v>
                </c:pt>
                <c:pt idx="19">
                  <c:v>8996.5527273357056</c:v>
                </c:pt>
                <c:pt idx="20">
                  <c:v>9853.3672727962494</c:v>
                </c:pt>
                <c:pt idx="21">
                  <c:v>13280.625454638423</c:v>
                </c:pt>
                <c:pt idx="22">
                  <c:v>13709.032727368694</c:v>
                </c:pt>
                <c:pt idx="23">
                  <c:v>16707.883636480594</c:v>
                </c:pt>
                <c:pt idx="24">
                  <c:v>16279.476363750324</c:v>
                </c:pt>
                <c:pt idx="25">
                  <c:v>10629.855454619867</c:v>
                </c:pt>
                <c:pt idx="26">
                  <c:v>9424.9600000659775</c:v>
                </c:pt>
                <c:pt idx="27">
                  <c:v>8996.5527273357056</c:v>
                </c:pt>
                <c:pt idx="28">
                  <c:v>8996.5527273357056</c:v>
                </c:pt>
                <c:pt idx="29">
                  <c:v>12852.218181908151</c:v>
                </c:pt>
                <c:pt idx="30">
                  <c:v>11138.589090987063</c:v>
                </c:pt>
                <c:pt idx="31">
                  <c:v>11138.589090987063</c:v>
                </c:pt>
                <c:pt idx="32">
                  <c:v>8996.5527273357056</c:v>
                </c:pt>
                <c:pt idx="33">
                  <c:v>10710.181818256791</c:v>
                </c:pt>
                <c:pt idx="34">
                  <c:v>13709.032727368694</c:v>
                </c:pt>
                <c:pt idx="35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EB5-4D3A-BECD-90D62D90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subCa!$A$2:$A$26</c:f>
              <c:numCache>
                <c:formatCode>General</c:formatCode>
                <c:ptCount val="25"/>
                <c:pt idx="0">
                  <c:v>15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0.38</c:v>
                </c:pt>
                <c:pt idx="4">
                  <c:v>1.304</c:v>
                </c:pt>
                <c:pt idx="5">
                  <c:v>1.7470000000000001</c:v>
                </c:pt>
                <c:pt idx="6">
                  <c:v>2.3759999999999999</c:v>
                </c:pt>
                <c:pt idx="7">
                  <c:v>3.74</c:v>
                </c:pt>
                <c:pt idx="8">
                  <c:v>3.74</c:v>
                </c:pt>
                <c:pt idx="9">
                  <c:v>5.8550000000000004</c:v>
                </c:pt>
                <c:pt idx="10">
                  <c:v>6.5179999999999998</c:v>
                </c:pt>
                <c:pt idx="11">
                  <c:v>7.52</c:v>
                </c:pt>
                <c:pt idx="12">
                  <c:v>7.72</c:v>
                </c:pt>
                <c:pt idx="13">
                  <c:v>7.93</c:v>
                </c:pt>
                <c:pt idx="14">
                  <c:v>8.4179999999999993</c:v>
                </c:pt>
                <c:pt idx="15">
                  <c:v>8.9979999999999993</c:v>
                </c:pt>
                <c:pt idx="16">
                  <c:v>10.96</c:v>
                </c:pt>
                <c:pt idx="17">
                  <c:v>11.24</c:v>
                </c:pt>
                <c:pt idx="18">
                  <c:v>11.24</c:v>
                </c:pt>
                <c:pt idx="19">
                  <c:v>12.58</c:v>
                </c:pt>
                <c:pt idx="20">
                  <c:v>13.983000000000001</c:v>
                </c:pt>
                <c:pt idx="21">
                  <c:v>14.11</c:v>
                </c:pt>
                <c:pt idx="22">
                  <c:v>14.22</c:v>
                </c:pt>
                <c:pt idx="23">
                  <c:v>14.587</c:v>
                </c:pt>
                <c:pt idx="24">
                  <c:v>14.6</c:v>
                </c:pt>
              </c:numCache>
            </c:numRef>
          </c:xVal>
          <c:yVal>
            <c:numRef>
              <c:f>subCa!$B$2:$B$26</c:f>
              <c:numCache>
                <c:formatCode>General</c:formatCode>
                <c:ptCount val="25"/>
                <c:pt idx="0">
                  <c:v>15</c:v>
                </c:pt>
                <c:pt idx="1">
                  <c:v>14.781000000000001</c:v>
                </c:pt>
                <c:pt idx="2">
                  <c:v>7.6</c:v>
                </c:pt>
                <c:pt idx="3">
                  <c:v>0.42299999999999999</c:v>
                </c:pt>
                <c:pt idx="4">
                  <c:v>2.34</c:v>
                </c:pt>
                <c:pt idx="5">
                  <c:v>8.5220000000000002</c:v>
                </c:pt>
                <c:pt idx="6">
                  <c:v>11.445</c:v>
                </c:pt>
                <c:pt idx="7">
                  <c:v>3.7919999999999998</c:v>
                </c:pt>
                <c:pt idx="8">
                  <c:v>11.292</c:v>
                </c:pt>
                <c:pt idx="9">
                  <c:v>5.4859999999999998</c:v>
                </c:pt>
                <c:pt idx="10">
                  <c:v>11.766999999999999</c:v>
                </c:pt>
                <c:pt idx="11">
                  <c:v>7.5069999999999997</c:v>
                </c:pt>
                <c:pt idx="12">
                  <c:v>14.686999999999999</c:v>
                </c:pt>
                <c:pt idx="13">
                  <c:v>0.33</c:v>
                </c:pt>
                <c:pt idx="14">
                  <c:v>6.5880000000000001</c:v>
                </c:pt>
                <c:pt idx="15">
                  <c:v>2.4950000000000001</c:v>
                </c:pt>
                <c:pt idx="16">
                  <c:v>0.58599999999999997</c:v>
                </c:pt>
                <c:pt idx="17">
                  <c:v>11.292</c:v>
                </c:pt>
                <c:pt idx="18">
                  <c:v>3.7919999999999998</c:v>
                </c:pt>
                <c:pt idx="19">
                  <c:v>13.733000000000001</c:v>
                </c:pt>
                <c:pt idx="20">
                  <c:v>3.488</c:v>
                </c:pt>
                <c:pt idx="21">
                  <c:v>0.55500000000000005</c:v>
                </c:pt>
                <c:pt idx="22">
                  <c:v>7.4850000000000003</c:v>
                </c:pt>
                <c:pt idx="23">
                  <c:v>8.891</c:v>
                </c:pt>
                <c:pt idx="24">
                  <c:v>14.727</c:v>
                </c:pt>
              </c:numCache>
            </c:numRef>
          </c:yVal>
          <c:bubbleSize>
            <c:numRef>
              <c:f>subCa!$E$2:$E$26</c:f>
              <c:numCache>
                <c:formatCode>General</c:formatCode>
                <c:ptCount val="25"/>
                <c:pt idx="0">
                  <c:v>99421627.414683416</c:v>
                </c:pt>
                <c:pt idx="1">
                  <c:v>9742876.6286104005</c:v>
                </c:pt>
                <c:pt idx="2">
                  <c:v>99421627.414683416</c:v>
                </c:pt>
                <c:pt idx="3">
                  <c:v>36092929.328715801</c:v>
                </c:pt>
                <c:pt idx="4">
                  <c:v>64435843.157400608</c:v>
                </c:pt>
                <c:pt idx="5">
                  <c:v>72850145.70029141</c:v>
                </c:pt>
                <c:pt idx="6">
                  <c:v>45835805.957326204</c:v>
                </c:pt>
                <c:pt idx="7">
                  <c:v>44507231.871606603</c:v>
                </c:pt>
                <c:pt idx="8">
                  <c:v>38971506.514441602</c:v>
                </c:pt>
                <c:pt idx="9">
                  <c:v>62000124.000248007</c:v>
                </c:pt>
                <c:pt idx="10">
                  <c:v>63992985.128827408</c:v>
                </c:pt>
                <c:pt idx="11">
                  <c:v>62000124.000248007</c:v>
                </c:pt>
                <c:pt idx="12">
                  <c:v>19928611.285794001</c:v>
                </c:pt>
                <c:pt idx="13">
                  <c:v>7307157.4714578008</c:v>
                </c:pt>
                <c:pt idx="14">
                  <c:v>74400148.800297603</c:v>
                </c:pt>
                <c:pt idx="15">
                  <c:v>32328636.085843604</c:v>
                </c:pt>
                <c:pt idx="16">
                  <c:v>29450058.900117803</c:v>
                </c:pt>
                <c:pt idx="17">
                  <c:v>52257247.371637605</c:v>
                </c:pt>
                <c:pt idx="18">
                  <c:v>73071574.714578003</c:v>
                </c:pt>
                <c:pt idx="19">
                  <c:v>40521509.614447802</c:v>
                </c:pt>
                <c:pt idx="20">
                  <c:v>60450120.900241807</c:v>
                </c:pt>
                <c:pt idx="21">
                  <c:v>16607176.071495002</c:v>
                </c:pt>
                <c:pt idx="22">
                  <c:v>33878639.185849801</c:v>
                </c:pt>
                <c:pt idx="23">
                  <c:v>31221491.014410604</c:v>
                </c:pt>
                <c:pt idx="24">
                  <c:v>23914333.542952802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91-4BFB-B743-0BC24AC1529B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subCa!$A$3:$A$26</c:f>
              <c:numCache>
                <c:formatCode>General</c:formatCode>
                <c:ptCount val="24"/>
                <c:pt idx="0">
                  <c:v>0.28999999999999998</c:v>
                </c:pt>
                <c:pt idx="1">
                  <c:v>0.28999999999999998</c:v>
                </c:pt>
                <c:pt idx="2">
                  <c:v>0.38</c:v>
                </c:pt>
                <c:pt idx="3">
                  <c:v>1.304</c:v>
                </c:pt>
                <c:pt idx="4">
                  <c:v>1.7470000000000001</c:v>
                </c:pt>
                <c:pt idx="5">
                  <c:v>2.3759999999999999</c:v>
                </c:pt>
                <c:pt idx="6">
                  <c:v>3.74</c:v>
                </c:pt>
                <c:pt idx="7">
                  <c:v>3.74</c:v>
                </c:pt>
                <c:pt idx="8">
                  <c:v>5.8550000000000004</c:v>
                </c:pt>
                <c:pt idx="9">
                  <c:v>6.5179999999999998</c:v>
                </c:pt>
                <c:pt idx="10">
                  <c:v>7.52</c:v>
                </c:pt>
                <c:pt idx="11">
                  <c:v>7.72</c:v>
                </c:pt>
                <c:pt idx="12">
                  <c:v>7.93</c:v>
                </c:pt>
                <c:pt idx="13">
                  <c:v>8.4179999999999993</c:v>
                </c:pt>
                <c:pt idx="14">
                  <c:v>8.9979999999999993</c:v>
                </c:pt>
                <c:pt idx="15">
                  <c:v>10.96</c:v>
                </c:pt>
                <c:pt idx="16">
                  <c:v>11.24</c:v>
                </c:pt>
                <c:pt idx="17">
                  <c:v>11.24</c:v>
                </c:pt>
                <c:pt idx="18">
                  <c:v>12.58</c:v>
                </c:pt>
                <c:pt idx="19">
                  <c:v>13.983000000000001</c:v>
                </c:pt>
                <c:pt idx="20">
                  <c:v>14.11</c:v>
                </c:pt>
                <c:pt idx="21">
                  <c:v>14.22</c:v>
                </c:pt>
                <c:pt idx="22">
                  <c:v>14.587</c:v>
                </c:pt>
                <c:pt idx="23">
                  <c:v>14.6</c:v>
                </c:pt>
              </c:numCache>
            </c:numRef>
          </c:xVal>
          <c:yVal>
            <c:numRef>
              <c:f>subCa!$B$3:$B$26</c:f>
              <c:numCache>
                <c:formatCode>General</c:formatCode>
                <c:ptCount val="24"/>
                <c:pt idx="0">
                  <c:v>14.781000000000001</c:v>
                </c:pt>
                <c:pt idx="1">
                  <c:v>7.6</c:v>
                </c:pt>
                <c:pt idx="2">
                  <c:v>0.42299999999999999</c:v>
                </c:pt>
                <c:pt idx="3">
                  <c:v>2.34</c:v>
                </c:pt>
                <c:pt idx="4">
                  <c:v>8.5220000000000002</c:v>
                </c:pt>
                <c:pt idx="5">
                  <c:v>11.445</c:v>
                </c:pt>
                <c:pt idx="6">
                  <c:v>3.7919999999999998</c:v>
                </c:pt>
                <c:pt idx="7">
                  <c:v>11.292</c:v>
                </c:pt>
                <c:pt idx="8">
                  <c:v>5.4859999999999998</c:v>
                </c:pt>
                <c:pt idx="9">
                  <c:v>11.766999999999999</c:v>
                </c:pt>
                <c:pt idx="10">
                  <c:v>7.5069999999999997</c:v>
                </c:pt>
                <c:pt idx="11">
                  <c:v>14.686999999999999</c:v>
                </c:pt>
                <c:pt idx="12">
                  <c:v>0.33</c:v>
                </c:pt>
                <c:pt idx="13">
                  <c:v>6.5880000000000001</c:v>
                </c:pt>
                <c:pt idx="14">
                  <c:v>2.4950000000000001</c:v>
                </c:pt>
                <c:pt idx="15">
                  <c:v>0.58599999999999997</c:v>
                </c:pt>
                <c:pt idx="16">
                  <c:v>11.292</c:v>
                </c:pt>
                <c:pt idx="17">
                  <c:v>3.7919999999999998</c:v>
                </c:pt>
                <c:pt idx="18">
                  <c:v>13.733000000000001</c:v>
                </c:pt>
                <c:pt idx="19">
                  <c:v>3.488</c:v>
                </c:pt>
                <c:pt idx="20">
                  <c:v>0.55500000000000005</c:v>
                </c:pt>
                <c:pt idx="21">
                  <c:v>7.4850000000000003</c:v>
                </c:pt>
                <c:pt idx="22">
                  <c:v>8.891</c:v>
                </c:pt>
                <c:pt idx="23">
                  <c:v>14.727</c:v>
                </c:pt>
              </c:numCache>
            </c:numRef>
          </c:yVal>
          <c:bubbleSize>
            <c:numRef>
              <c:f>subCa!$C$3:$C$26</c:f>
              <c:numCache>
                <c:formatCode>General</c:formatCode>
                <c:ptCount val="24"/>
                <c:pt idx="0">
                  <c:v>1107145.071433</c:v>
                </c:pt>
                <c:pt idx="1">
                  <c:v>36978645.385862201</c:v>
                </c:pt>
                <c:pt idx="2">
                  <c:v>6200012.4000248006</c:v>
                </c:pt>
                <c:pt idx="3">
                  <c:v>27457197.771538403</c:v>
                </c:pt>
                <c:pt idx="4">
                  <c:v>50264386.243058205</c:v>
                </c:pt>
                <c:pt idx="5">
                  <c:v>29450058.900117803</c:v>
                </c:pt>
                <c:pt idx="6">
                  <c:v>37200074.400148802</c:v>
                </c:pt>
                <c:pt idx="7">
                  <c:v>30335774.957264204</c:v>
                </c:pt>
                <c:pt idx="8">
                  <c:v>43621515.814460203</c:v>
                </c:pt>
                <c:pt idx="9">
                  <c:v>40964367.643021002</c:v>
                </c:pt>
                <c:pt idx="10">
                  <c:v>44064373.843033403</c:v>
                </c:pt>
                <c:pt idx="11">
                  <c:v>20150040.300080601</c:v>
                </c:pt>
                <c:pt idx="12">
                  <c:v>4871438.3143052002</c:v>
                </c:pt>
                <c:pt idx="13">
                  <c:v>50707244.271631405</c:v>
                </c:pt>
                <c:pt idx="14">
                  <c:v>27014339.742965203</c:v>
                </c:pt>
                <c:pt idx="15">
                  <c:v>19707182.271507401</c:v>
                </c:pt>
                <c:pt idx="16">
                  <c:v>49821528.214485005</c:v>
                </c:pt>
                <c:pt idx="17">
                  <c:v>32992923.128703404</c:v>
                </c:pt>
                <c:pt idx="18">
                  <c:v>29228629.885831203</c:v>
                </c:pt>
                <c:pt idx="19">
                  <c:v>38971506.514441602</c:v>
                </c:pt>
                <c:pt idx="20">
                  <c:v>5314296.3428784003</c:v>
                </c:pt>
                <c:pt idx="21">
                  <c:v>24135762.557239402</c:v>
                </c:pt>
                <c:pt idx="22">
                  <c:v>29228629.885831203</c:v>
                </c:pt>
                <c:pt idx="23">
                  <c:v>8635731.5571774002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CE-4445-9A8E-9C3043DB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subCa!$O$2:$O$26</c:f>
              <c:numCache>
                <c:formatCode>General</c:formatCode>
                <c:ptCount val="25"/>
                <c:pt idx="0">
                  <c:v>2.2999999999999998</c:v>
                </c:pt>
                <c:pt idx="1">
                  <c:v>4.9000000000000004</c:v>
                </c:pt>
                <c:pt idx="2">
                  <c:v>7.5</c:v>
                </c:pt>
                <c:pt idx="3">
                  <c:v>10.1</c:v>
                </c:pt>
                <c:pt idx="4">
                  <c:v>12.7</c:v>
                </c:pt>
                <c:pt idx="5">
                  <c:v>12.7</c:v>
                </c:pt>
                <c:pt idx="6">
                  <c:v>10.1</c:v>
                </c:pt>
                <c:pt idx="7">
                  <c:v>7.5</c:v>
                </c:pt>
                <c:pt idx="8">
                  <c:v>4.9000000000000004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4.9000000000000004</c:v>
                </c:pt>
                <c:pt idx="12">
                  <c:v>7.5</c:v>
                </c:pt>
                <c:pt idx="13">
                  <c:v>10.1</c:v>
                </c:pt>
                <c:pt idx="14">
                  <c:v>12.7</c:v>
                </c:pt>
                <c:pt idx="15">
                  <c:v>12.7</c:v>
                </c:pt>
                <c:pt idx="16">
                  <c:v>10.1</c:v>
                </c:pt>
                <c:pt idx="17">
                  <c:v>7.5</c:v>
                </c:pt>
                <c:pt idx="18">
                  <c:v>4.9000000000000004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4.9000000000000004</c:v>
                </c:pt>
                <c:pt idx="22">
                  <c:v>7.5</c:v>
                </c:pt>
                <c:pt idx="23">
                  <c:v>10.1</c:v>
                </c:pt>
                <c:pt idx="24">
                  <c:v>12.7</c:v>
                </c:pt>
              </c:numCache>
            </c:numRef>
          </c:xVal>
          <c:yVal>
            <c:numRef>
              <c:f>subCa!$P$2:$P$26</c:f>
              <c:numCache>
                <c:formatCode>General</c:formatCode>
                <c:ptCount val="25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</c:numCache>
            </c:numRef>
          </c:yVal>
          <c:bubbleSize>
            <c:numRef>
              <c:f>subCa!$S$2:$S$26</c:f>
              <c:numCache>
                <c:formatCode>General</c:formatCode>
                <c:ptCount val="25"/>
                <c:pt idx="0">
                  <c:v>42403656.235883906</c:v>
                </c:pt>
                <c:pt idx="1">
                  <c:v>51482245.821634501</c:v>
                </c:pt>
                <c:pt idx="2">
                  <c:v>63992985.128827408</c:v>
                </c:pt>
                <c:pt idx="3">
                  <c:v>52257247.371637605</c:v>
                </c:pt>
                <c:pt idx="4">
                  <c:v>40521509.614447802</c:v>
                </c:pt>
                <c:pt idx="5">
                  <c:v>52257247.371637605</c:v>
                </c:pt>
                <c:pt idx="6">
                  <c:v>52257247.371637605</c:v>
                </c:pt>
                <c:pt idx="7">
                  <c:v>63992985.128827408</c:v>
                </c:pt>
                <c:pt idx="8">
                  <c:v>51482245.821634501</c:v>
                </c:pt>
                <c:pt idx="9">
                  <c:v>59342975.828808807</c:v>
                </c:pt>
                <c:pt idx="10">
                  <c:v>72850145.70029141</c:v>
                </c:pt>
                <c:pt idx="11">
                  <c:v>62000124.000248007</c:v>
                </c:pt>
                <c:pt idx="12">
                  <c:v>62000124.000248007</c:v>
                </c:pt>
                <c:pt idx="13">
                  <c:v>74400148.800297603</c:v>
                </c:pt>
                <c:pt idx="14">
                  <c:v>33878639.185849801</c:v>
                </c:pt>
                <c:pt idx="15">
                  <c:v>66760847.807409905</c:v>
                </c:pt>
                <c:pt idx="16">
                  <c:v>73071574.714578003</c:v>
                </c:pt>
                <c:pt idx="17">
                  <c:v>68200136.400272802</c:v>
                </c:pt>
                <c:pt idx="18">
                  <c:v>62000124.000248007</c:v>
                </c:pt>
                <c:pt idx="19">
                  <c:v>44507231.871606603</c:v>
                </c:pt>
                <c:pt idx="20">
                  <c:v>64435843.157400608</c:v>
                </c:pt>
                <c:pt idx="21">
                  <c:v>44507231.871606603</c:v>
                </c:pt>
                <c:pt idx="22">
                  <c:v>32328636.085843604</c:v>
                </c:pt>
                <c:pt idx="23">
                  <c:v>44950089.900179803</c:v>
                </c:pt>
                <c:pt idx="24">
                  <c:v>44894732.646608151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436-4326-871F-8FE0FFBE3409}"/>
            </c:ext>
          </c:extLst>
        </c:ser>
        <c:ser>
          <c:idx val="1"/>
          <c:order val="1"/>
          <c:tx>
            <c:v>Correlation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subCa!$O$2:$O$26</c:f>
              <c:numCache>
                <c:formatCode>General</c:formatCode>
                <c:ptCount val="25"/>
                <c:pt idx="0">
                  <c:v>2.2999999999999998</c:v>
                </c:pt>
                <c:pt idx="1">
                  <c:v>4.9000000000000004</c:v>
                </c:pt>
                <c:pt idx="2">
                  <c:v>7.5</c:v>
                </c:pt>
                <c:pt idx="3">
                  <c:v>10.1</c:v>
                </c:pt>
                <c:pt idx="4">
                  <c:v>12.7</c:v>
                </c:pt>
                <c:pt idx="5">
                  <c:v>12.7</c:v>
                </c:pt>
                <c:pt idx="6">
                  <c:v>10.1</c:v>
                </c:pt>
                <c:pt idx="7">
                  <c:v>7.5</c:v>
                </c:pt>
                <c:pt idx="8">
                  <c:v>4.9000000000000004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4.9000000000000004</c:v>
                </c:pt>
                <c:pt idx="12">
                  <c:v>7.5</c:v>
                </c:pt>
                <c:pt idx="13">
                  <c:v>10.1</c:v>
                </c:pt>
                <c:pt idx="14">
                  <c:v>12.7</c:v>
                </c:pt>
                <c:pt idx="15">
                  <c:v>12.7</c:v>
                </c:pt>
                <c:pt idx="16">
                  <c:v>10.1</c:v>
                </c:pt>
                <c:pt idx="17">
                  <c:v>7.5</c:v>
                </c:pt>
                <c:pt idx="18">
                  <c:v>4.9000000000000004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4.9000000000000004</c:v>
                </c:pt>
                <c:pt idx="22">
                  <c:v>7.5</c:v>
                </c:pt>
                <c:pt idx="23">
                  <c:v>10.1</c:v>
                </c:pt>
                <c:pt idx="24">
                  <c:v>12.7</c:v>
                </c:pt>
              </c:numCache>
            </c:numRef>
          </c:xVal>
          <c:yVal>
            <c:numRef>
              <c:f>subCa!$P$2:$P$26</c:f>
              <c:numCache>
                <c:formatCode>General</c:formatCode>
                <c:ptCount val="25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</c:numCache>
            </c:numRef>
          </c:yVal>
          <c:bubbleSize>
            <c:numRef>
              <c:f>subCa!$Q$2:$Q$26</c:f>
              <c:numCache>
                <c:formatCode>General</c:formatCode>
                <c:ptCount val="25"/>
                <c:pt idx="0">
                  <c:v>29892916.928691003</c:v>
                </c:pt>
                <c:pt idx="1">
                  <c:v>35650071.300142601</c:v>
                </c:pt>
                <c:pt idx="2">
                  <c:v>40964367.643021002</c:v>
                </c:pt>
                <c:pt idx="3">
                  <c:v>49821528.214485005</c:v>
                </c:pt>
                <c:pt idx="4">
                  <c:v>29228629.885831203</c:v>
                </c:pt>
                <c:pt idx="5">
                  <c:v>49821528.214485005</c:v>
                </c:pt>
                <c:pt idx="6">
                  <c:v>49821528.214485005</c:v>
                </c:pt>
                <c:pt idx="7">
                  <c:v>40964367.643021002</c:v>
                </c:pt>
                <c:pt idx="8">
                  <c:v>35650071.300142601</c:v>
                </c:pt>
                <c:pt idx="9">
                  <c:v>39857222.571588002</c:v>
                </c:pt>
                <c:pt idx="10">
                  <c:v>50264386.243058205</c:v>
                </c:pt>
                <c:pt idx="11">
                  <c:v>43842944.828746803</c:v>
                </c:pt>
                <c:pt idx="12">
                  <c:v>44064373.843033403</c:v>
                </c:pt>
                <c:pt idx="13">
                  <c:v>50707244.271631405</c:v>
                </c:pt>
                <c:pt idx="14">
                  <c:v>24135762.557239402</c:v>
                </c:pt>
                <c:pt idx="15">
                  <c:v>35982214.821572505</c:v>
                </c:pt>
                <c:pt idx="16">
                  <c:v>32992923.128703404</c:v>
                </c:pt>
                <c:pt idx="17">
                  <c:v>47164380.043045804</c:v>
                </c:pt>
                <c:pt idx="18">
                  <c:v>43621515.814460203</c:v>
                </c:pt>
                <c:pt idx="19">
                  <c:v>37200074.400148802</c:v>
                </c:pt>
                <c:pt idx="20">
                  <c:v>27457197.771538403</c:v>
                </c:pt>
                <c:pt idx="21">
                  <c:v>37200074.400148802</c:v>
                </c:pt>
                <c:pt idx="22">
                  <c:v>27014339.742965203</c:v>
                </c:pt>
                <c:pt idx="23">
                  <c:v>26571481.714392003</c:v>
                </c:pt>
                <c:pt idx="24">
                  <c:v>24246477.064382702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436-4326-871F-8FE0FFBE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38310248"/>
        <c:axId val="1238310904"/>
      </c:bubbleChart>
      <c:valAx>
        <c:axId val="123831024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904"/>
        <c:crosses val="autoZero"/>
        <c:crossBetween val="midCat"/>
        <c:majorUnit val="1"/>
        <c:minorUnit val="0.5"/>
      </c:valAx>
      <c:valAx>
        <c:axId val="12383109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83102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876300</xdr:colOff>
      <xdr:row>14</xdr:row>
      <xdr:rowOff>66675</xdr:rowOff>
    </xdr:from>
    <xdr:to>
      <xdr:col>15</xdr:col>
      <xdr:colOff>142875</xdr:colOff>
      <xdr:row>38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B9DBD-2F77-400A-A3BA-1BA80D168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85725</xdr:rowOff>
    </xdr:from>
    <xdr:to>
      <xdr:col>12</xdr:col>
      <xdr:colOff>133350</xdr:colOff>
      <xdr:row>27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11E7F-F9C4-4FAC-B685-01C92016A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171450</xdr:rowOff>
    </xdr:from>
    <xdr:to>
      <xdr:col>11</xdr:col>
      <xdr:colOff>47625</xdr:colOff>
      <xdr:row>31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E468C-026D-4533-BFCA-7C9E83B0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0</xdr:row>
      <xdr:rowOff>123824</xdr:rowOff>
    </xdr:from>
    <xdr:to>
      <xdr:col>20</xdr:col>
      <xdr:colOff>400050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AAA61-6263-4453-8226-74E94E17F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1</xdr:row>
      <xdr:rowOff>9525</xdr:rowOff>
    </xdr:from>
    <xdr:to>
      <xdr:col>26</xdr:col>
      <xdr:colOff>438150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F8B8B-9051-42E0-B28E-DE30D504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7</xdr:row>
      <xdr:rowOff>38099</xdr:rowOff>
    </xdr:from>
    <xdr:to>
      <xdr:col>17</xdr:col>
      <xdr:colOff>419100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E6F76-57EE-400A-B74B-8114A0B5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85725</xdr:rowOff>
    </xdr:from>
    <xdr:to>
      <xdr:col>14</xdr:col>
      <xdr:colOff>180975</xdr:colOff>
      <xdr:row>31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87510-5CEA-48E3-8B43-82EE78057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161925</xdr:rowOff>
    </xdr:from>
    <xdr:to>
      <xdr:col>12</xdr:col>
      <xdr:colOff>561975</xdr:colOff>
      <xdr:row>26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36565-B304-4ACF-8748-F1BC57253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14</xdr:row>
      <xdr:rowOff>9525</xdr:rowOff>
    </xdr:from>
    <xdr:to>
      <xdr:col>16</xdr:col>
      <xdr:colOff>38100</xdr:colOff>
      <xdr:row>37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4F2F2-E722-4460-BD3B-63081EEC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58</xdr:row>
      <xdr:rowOff>161926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9CA7EB8-B5C5-4F4B-AE50-7B01E6961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12</xdr:row>
      <xdr:rowOff>19050</xdr:rowOff>
    </xdr:from>
    <xdr:to>
      <xdr:col>13</xdr:col>
      <xdr:colOff>314325</xdr:colOff>
      <xdr:row>35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0C6CE-B846-4AFA-9EFF-C10C51B9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9</xdr:row>
      <xdr:rowOff>152400</xdr:rowOff>
    </xdr:from>
    <xdr:to>
      <xdr:col>9</xdr:col>
      <xdr:colOff>457200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8B334-EFEB-4C91-A84A-066A003E7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K4" sqref="K4"/>
    </sheetView>
  </sheetViews>
  <sheetFormatPr defaultColWidth="9.140625" defaultRowHeight="15" x14ac:dyDescent="0.25"/>
  <cols>
    <col min="3" max="3" width="9.5703125" style="16" bestFit="1" customWidth="1"/>
    <col min="4" max="4" width="10.85546875" style="13" customWidth="1"/>
    <col min="8" max="8" width="15.5703125" bestFit="1" customWidth="1"/>
    <col min="10" max="10" width="12.5703125" customWidth="1"/>
  </cols>
  <sheetData>
    <row r="1" spans="1:12" x14ac:dyDescent="0.25">
      <c r="A1" s="2" t="s">
        <v>0</v>
      </c>
      <c r="B1" s="2" t="s">
        <v>1</v>
      </c>
      <c r="C1" s="15" t="s">
        <v>45</v>
      </c>
      <c r="D1" s="12" t="s">
        <v>42</v>
      </c>
      <c r="E1" s="2" t="s">
        <v>9</v>
      </c>
      <c r="F1" s="2" t="s">
        <v>50</v>
      </c>
      <c r="H1" t="s">
        <v>2</v>
      </c>
    </row>
    <row r="2" spans="1:12" x14ac:dyDescent="0.25">
      <c r="A2">
        <v>30</v>
      </c>
      <c r="B2">
        <v>30</v>
      </c>
      <c r="C2" s="16">
        <f>MAX(C3:C100)</f>
        <v>12400024.800049601</v>
      </c>
      <c r="F2">
        <f>MAXA(F4:F100)</f>
        <v>131</v>
      </c>
      <c r="H2">
        <f>subCa!H2</f>
        <v>4.5161199999999995E-6</v>
      </c>
    </row>
    <row r="3" spans="1:12" s="10" customFormat="1" x14ac:dyDescent="0.25">
      <c r="A3" s="10">
        <v>2</v>
      </c>
      <c r="B3" s="10">
        <v>28</v>
      </c>
      <c r="C3" s="16">
        <f>D3/$H$2</f>
        <v>2214290.1428660001</v>
      </c>
      <c r="D3" s="13">
        <v>10</v>
      </c>
      <c r="E3" s="10">
        <f t="shared" ref="E3:E38" si="0">F3/$H$2</f>
        <v>6642870.4285980007</v>
      </c>
      <c r="F3" s="10">
        <v>30</v>
      </c>
      <c r="H3" s="11"/>
      <c r="J3" s="12" t="s">
        <v>46</v>
      </c>
      <c r="K3" s="15">
        <f>AVERAGE(D17:D18,D23:D24)/H2</f>
        <v>110714.50714330001</v>
      </c>
    </row>
    <row r="4" spans="1:12" s="10" customFormat="1" x14ac:dyDescent="0.25">
      <c r="A4" s="10">
        <f>A3+5.2</f>
        <v>7.2</v>
      </c>
      <c r="B4" s="10">
        <f>B3</f>
        <v>28</v>
      </c>
      <c r="C4" s="16">
        <f t="shared" ref="C4:C38" si="1">D4/$H$2</f>
        <v>1107145.071433</v>
      </c>
      <c r="D4" s="13">
        <v>5</v>
      </c>
      <c r="E4" s="10">
        <f t="shared" si="0"/>
        <v>8192873.528604201</v>
      </c>
      <c r="F4" s="10">
        <v>37</v>
      </c>
      <c r="H4" s="11"/>
      <c r="J4" s="12" t="s">
        <v>47</v>
      </c>
      <c r="K4" s="15">
        <f>AVERAGE(D10:D13,D16:D19,D22:D25,D28:D31)/H2</f>
        <v>982591.25089678762</v>
      </c>
    </row>
    <row r="5" spans="1:12" s="10" customFormat="1" x14ac:dyDescent="0.25">
      <c r="A5" s="10">
        <f>A4+5.2</f>
        <v>12.4</v>
      </c>
      <c r="B5" s="10">
        <f>B4</f>
        <v>28</v>
      </c>
      <c r="C5" s="16">
        <f t="shared" si="1"/>
        <v>3321435.2142990003</v>
      </c>
      <c r="D5" s="13">
        <f>4+11</f>
        <v>15</v>
      </c>
      <c r="E5" s="10">
        <f t="shared" si="0"/>
        <v>17492892.1286414</v>
      </c>
      <c r="F5" s="10">
        <v>79</v>
      </c>
      <c r="H5" s="19">
        <f>1/H2</f>
        <v>221429.01428660002</v>
      </c>
      <c r="J5" s="12" t="s">
        <v>48</v>
      </c>
      <c r="K5" s="15">
        <f>AVERAGE(D4:D7,D34:D37,D9,D14,D15,D20,D21,D26,D27,D32)/H2</f>
        <v>2546433.6642959001</v>
      </c>
      <c r="L5" s="23"/>
    </row>
    <row r="6" spans="1:12" s="10" customFormat="1" x14ac:dyDescent="0.25">
      <c r="A6" s="10">
        <f>A5+5.2</f>
        <v>17.600000000000001</v>
      </c>
      <c r="B6" s="10">
        <f>B5</f>
        <v>28</v>
      </c>
      <c r="C6" s="16">
        <f t="shared" si="1"/>
        <v>12400024.800049601</v>
      </c>
      <c r="D6" s="13">
        <v>56</v>
      </c>
      <c r="E6" s="10">
        <f t="shared" si="0"/>
        <v>29007200.871544603</v>
      </c>
      <c r="F6" s="10">
        <v>131</v>
      </c>
      <c r="H6" s="11"/>
      <c r="J6" s="12" t="s">
        <v>65</v>
      </c>
      <c r="K6" s="15">
        <f>AVERAGE(D3,D8,D33,D38)/H2</f>
        <v>3708935.9893005504</v>
      </c>
      <c r="L6" s="23"/>
    </row>
    <row r="7" spans="1:12" s="10" customFormat="1" x14ac:dyDescent="0.25">
      <c r="A7" s="10">
        <f>A6+5.2</f>
        <v>22.8</v>
      </c>
      <c r="B7" s="10">
        <f>B6</f>
        <v>28</v>
      </c>
      <c r="C7" s="16">
        <f t="shared" si="1"/>
        <v>2878577.1857258002</v>
      </c>
      <c r="D7" s="13">
        <v>13</v>
      </c>
      <c r="E7" s="10">
        <f t="shared" si="0"/>
        <v>8635731.5571774002</v>
      </c>
      <c r="F7" s="10">
        <v>39</v>
      </c>
      <c r="H7" s="11"/>
      <c r="J7" s="12" t="s">
        <v>64</v>
      </c>
      <c r="K7" s="15">
        <f>AVERAGE(D4:D7,D34:D37,D9,D14,D15,D20,D21,D26,D27,D32,D3,D8,D33,D38)/H2</f>
        <v>2778934.1292968304</v>
      </c>
      <c r="L7" s="23"/>
    </row>
    <row r="8" spans="1:12" s="10" customFormat="1" x14ac:dyDescent="0.25">
      <c r="A8" s="10">
        <f>A7+5.2</f>
        <v>28</v>
      </c>
      <c r="B8" s="10">
        <f>B7</f>
        <v>28</v>
      </c>
      <c r="C8" s="16">
        <f t="shared" si="1"/>
        <v>7971444.514317601</v>
      </c>
      <c r="D8" s="13">
        <v>36</v>
      </c>
      <c r="E8" s="10">
        <f t="shared" si="0"/>
        <v>28785771.857258003</v>
      </c>
      <c r="F8" s="10">
        <v>130</v>
      </c>
      <c r="H8" s="11"/>
      <c r="J8" s="12" t="s">
        <v>58</v>
      </c>
      <c r="K8" s="15">
        <f>AVERAGE(D3:D38)/H2</f>
        <v>1980559.5166745891</v>
      </c>
      <c r="L8" s="23"/>
    </row>
    <row r="9" spans="1:12" x14ac:dyDescent="0.25">
      <c r="A9">
        <f>A8</f>
        <v>28</v>
      </c>
      <c r="B9">
        <f>B3-5.2</f>
        <v>22.8</v>
      </c>
      <c r="C9" s="16">
        <f t="shared" si="1"/>
        <v>5092867.3285918003</v>
      </c>
      <c r="D9" s="13">
        <v>23</v>
      </c>
      <c r="E9" s="10">
        <f t="shared" si="0"/>
        <v>22585759.457233202</v>
      </c>
      <c r="F9">
        <v>102</v>
      </c>
      <c r="H9" s="9"/>
      <c r="J9" s="12" t="s">
        <v>67</v>
      </c>
      <c r="K9" s="15">
        <f>MIN(C3:C38)</f>
        <v>221429.01428660002</v>
      </c>
    </row>
    <row r="10" spans="1:12" x14ac:dyDescent="0.25">
      <c r="A10">
        <f>A9-5.2</f>
        <v>22.8</v>
      </c>
      <c r="B10">
        <f>B9</f>
        <v>22.8</v>
      </c>
      <c r="C10" s="16">
        <f t="shared" si="1"/>
        <v>885716.0571464001</v>
      </c>
      <c r="D10" s="13">
        <v>4</v>
      </c>
      <c r="E10" s="10">
        <f t="shared" si="0"/>
        <v>6642870.4285980007</v>
      </c>
      <c r="F10">
        <v>30</v>
      </c>
      <c r="H10" s="9"/>
      <c r="J10" s="12" t="s">
        <v>66</v>
      </c>
      <c r="K10" s="15">
        <f>MAXA(C3:C38)</f>
        <v>12400024.800049601</v>
      </c>
    </row>
    <row r="11" spans="1:12" x14ac:dyDescent="0.25">
      <c r="A11">
        <f>A10-5.2</f>
        <v>17.600000000000001</v>
      </c>
      <c r="B11">
        <f>B10</f>
        <v>22.8</v>
      </c>
      <c r="C11" s="16">
        <f t="shared" si="1"/>
        <v>1107145.071433</v>
      </c>
      <c r="D11" s="13">
        <v>5</v>
      </c>
      <c r="E11" s="10">
        <f t="shared" si="0"/>
        <v>5535725.3571650004</v>
      </c>
      <c r="F11">
        <v>25</v>
      </c>
      <c r="H11" s="9"/>
    </row>
    <row r="12" spans="1:12" x14ac:dyDescent="0.25">
      <c r="A12">
        <f>A11-5.2</f>
        <v>12.400000000000002</v>
      </c>
      <c r="B12">
        <f>B11</f>
        <v>22.8</v>
      </c>
      <c r="C12" s="16">
        <f t="shared" si="1"/>
        <v>885716.0571464001</v>
      </c>
      <c r="D12" s="13">
        <v>4</v>
      </c>
      <c r="E12" s="10">
        <f t="shared" si="0"/>
        <v>3985722.2571588005</v>
      </c>
      <c r="F12">
        <v>18</v>
      </c>
      <c r="H12" s="9"/>
    </row>
    <row r="13" spans="1:12" x14ac:dyDescent="0.25">
      <c r="A13">
        <f>A12-5.2</f>
        <v>7.200000000000002</v>
      </c>
      <c r="B13">
        <f>B12</f>
        <v>22.8</v>
      </c>
      <c r="C13" s="16">
        <f t="shared" si="1"/>
        <v>1992861.1285794002</v>
      </c>
      <c r="D13" s="13">
        <v>9</v>
      </c>
      <c r="E13" s="10">
        <f t="shared" si="0"/>
        <v>5092867.3285918003</v>
      </c>
      <c r="F13">
        <v>23</v>
      </c>
      <c r="H13" s="9"/>
    </row>
    <row r="14" spans="1:12" x14ac:dyDescent="0.25">
      <c r="A14">
        <f>A13-5.2</f>
        <v>2.0000000000000018</v>
      </c>
      <c r="B14">
        <f>B13</f>
        <v>22.8</v>
      </c>
      <c r="C14" s="16">
        <f t="shared" si="1"/>
        <v>664287.04285980004</v>
      </c>
      <c r="D14" s="13">
        <v>3</v>
      </c>
      <c r="E14" s="10">
        <f t="shared" si="0"/>
        <v>3985722.2571588005</v>
      </c>
      <c r="F14">
        <v>18</v>
      </c>
      <c r="H14" s="9"/>
    </row>
    <row r="15" spans="1:12" s="10" customFormat="1" x14ac:dyDescent="0.25">
      <c r="A15" s="10">
        <f>A14</f>
        <v>2.0000000000000018</v>
      </c>
      <c r="B15" s="10">
        <f>B14-5.2</f>
        <v>17.600000000000001</v>
      </c>
      <c r="C15" s="16">
        <f t="shared" si="1"/>
        <v>664287.04285980004</v>
      </c>
      <c r="D15" s="13">
        <v>3</v>
      </c>
      <c r="E15" s="10">
        <f t="shared" si="0"/>
        <v>2435719.1571526001</v>
      </c>
      <c r="F15" s="10">
        <v>11</v>
      </c>
      <c r="H15" s="11"/>
    </row>
    <row r="16" spans="1:12" s="10" customFormat="1" x14ac:dyDescent="0.25">
      <c r="A16" s="10">
        <f>A15+5.2</f>
        <v>7.200000000000002</v>
      </c>
      <c r="B16" s="10">
        <f>B15</f>
        <v>17.600000000000001</v>
      </c>
      <c r="C16" s="16">
        <f t="shared" si="1"/>
        <v>1328574.0857196001</v>
      </c>
      <c r="D16" s="13">
        <v>6</v>
      </c>
      <c r="E16" s="10">
        <f t="shared" si="0"/>
        <v>5092867.3285918003</v>
      </c>
      <c r="F16" s="10">
        <v>23</v>
      </c>
      <c r="H16" s="11"/>
    </row>
    <row r="17" spans="1:8" s="10" customFormat="1" x14ac:dyDescent="0.25">
      <c r="A17" s="10">
        <f>A16+5.2</f>
        <v>12.400000000000002</v>
      </c>
      <c r="B17" s="10">
        <f>B16</f>
        <v>17.600000000000001</v>
      </c>
      <c r="C17" s="13" t="s">
        <v>38</v>
      </c>
      <c r="D17" s="13">
        <v>0</v>
      </c>
      <c r="E17" s="10">
        <f t="shared" si="0"/>
        <v>3321435.2142990003</v>
      </c>
      <c r="F17" s="10">
        <v>15</v>
      </c>
      <c r="H17" s="11"/>
    </row>
    <row r="18" spans="1:8" s="10" customFormat="1" x14ac:dyDescent="0.25">
      <c r="A18" s="10">
        <f>A17+5.2</f>
        <v>17.600000000000001</v>
      </c>
      <c r="B18" s="10">
        <f>B17</f>
        <v>17.600000000000001</v>
      </c>
      <c r="C18" s="13" t="s">
        <v>38</v>
      </c>
      <c r="D18" s="13">
        <v>0</v>
      </c>
      <c r="E18" s="10">
        <f t="shared" si="0"/>
        <v>3321435.2142990003</v>
      </c>
      <c r="F18" s="10">
        <v>15</v>
      </c>
      <c r="H18" s="11"/>
    </row>
    <row r="19" spans="1:8" s="10" customFormat="1" x14ac:dyDescent="0.25">
      <c r="A19" s="10">
        <f>A18+5.2</f>
        <v>22.8</v>
      </c>
      <c r="B19" s="10">
        <f>B18</f>
        <v>17.600000000000001</v>
      </c>
      <c r="C19" s="13" t="s">
        <v>38</v>
      </c>
      <c r="D19" s="13">
        <v>0</v>
      </c>
      <c r="E19" s="10">
        <f t="shared" si="0"/>
        <v>3321435.2142990003</v>
      </c>
      <c r="F19" s="10">
        <v>15</v>
      </c>
      <c r="H19" s="11"/>
    </row>
    <row r="20" spans="1:8" s="10" customFormat="1" x14ac:dyDescent="0.25">
      <c r="A20" s="10">
        <f>A19+5.2</f>
        <v>28</v>
      </c>
      <c r="B20" s="10">
        <f>B19</f>
        <v>17.600000000000001</v>
      </c>
      <c r="C20" s="16">
        <f t="shared" si="1"/>
        <v>1992861.1285794002</v>
      </c>
      <c r="D20" s="13">
        <v>9</v>
      </c>
      <c r="E20" s="10">
        <f t="shared" si="0"/>
        <v>3764293.2428722004</v>
      </c>
      <c r="F20" s="10">
        <v>17</v>
      </c>
      <c r="H20" s="11"/>
    </row>
    <row r="21" spans="1:8" x14ac:dyDescent="0.25">
      <c r="A21">
        <f>A20</f>
        <v>28</v>
      </c>
      <c r="B21">
        <f>B19-5.2</f>
        <v>12.400000000000002</v>
      </c>
      <c r="C21" s="16">
        <f t="shared" si="1"/>
        <v>3321435.2142990003</v>
      </c>
      <c r="D21" s="13">
        <v>15</v>
      </c>
      <c r="E21" s="10">
        <f t="shared" si="0"/>
        <v>3321435.2142990003</v>
      </c>
      <c r="F21">
        <v>15</v>
      </c>
      <c r="H21" s="9"/>
    </row>
    <row r="22" spans="1:8" x14ac:dyDescent="0.25">
      <c r="A22">
        <f>A21-5.2</f>
        <v>22.8</v>
      </c>
      <c r="B22">
        <f>B21</f>
        <v>12.400000000000002</v>
      </c>
      <c r="C22" s="16">
        <f t="shared" si="1"/>
        <v>664287.04285980004</v>
      </c>
      <c r="D22" s="13">
        <v>3</v>
      </c>
      <c r="E22" s="10">
        <f t="shared" si="0"/>
        <v>2435719.1571526001</v>
      </c>
      <c r="F22">
        <v>11</v>
      </c>
      <c r="H22" s="9"/>
    </row>
    <row r="23" spans="1:8" x14ac:dyDescent="0.25">
      <c r="A23">
        <f>A22-5.2</f>
        <v>17.600000000000001</v>
      </c>
      <c r="B23">
        <f>B22</f>
        <v>12.400000000000002</v>
      </c>
      <c r="C23" s="16">
        <f t="shared" si="1"/>
        <v>221429.01428660002</v>
      </c>
      <c r="D23" s="13">
        <v>1</v>
      </c>
      <c r="E23" s="10">
        <f t="shared" si="0"/>
        <v>2214290.1428660001</v>
      </c>
      <c r="F23">
        <v>10</v>
      </c>
      <c r="H23" s="9"/>
    </row>
    <row r="24" spans="1:8" x14ac:dyDescent="0.25">
      <c r="A24">
        <f>A23-5.2</f>
        <v>12.400000000000002</v>
      </c>
      <c r="B24">
        <f>B23</f>
        <v>12.400000000000002</v>
      </c>
      <c r="C24" s="16">
        <f t="shared" si="1"/>
        <v>221429.01428660002</v>
      </c>
      <c r="D24" s="13">
        <v>1</v>
      </c>
      <c r="E24" s="10">
        <f t="shared" si="0"/>
        <v>2657148.1714392002</v>
      </c>
      <c r="F24">
        <v>12</v>
      </c>
      <c r="H24" s="9"/>
    </row>
    <row r="25" spans="1:8" x14ac:dyDescent="0.25">
      <c r="A25">
        <f>A24-5.2</f>
        <v>7.200000000000002</v>
      </c>
      <c r="B25">
        <f>B24</f>
        <v>12.400000000000002</v>
      </c>
      <c r="C25" s="16">
        <f t="shared" si="1"/>
        <v>664287.04285980004</v>
      </c>
      <c r="D25" s="13">
        <v>3</v>
      </c>
      <c r="E25" s="10">
        <f t="shared" si="0"/>
        <v>2878577.1857258002</v>
      </c>
      <c r="F25">
        <v>13</v>
      </c>
      <c r="H25" s="9"/>
    </row>
    <row r="26" spans="1:8" x14ac:dyDescent="0.25">
      <c r="A26">
        <f>A25-5.2</f>
        <v>2.0000000000000018</v>
      </c>
      <c r="B26">
        <f>B25</f>
        <v>12.400000000000002</v>
      </c>
      <c r="C26" s="13" t="s">
        <v>38</v>
      </c>
      <c r="D26" s="13">
        <v>0</v>
      </c>
      <c r="E26" s="10">
        <f t="shared" si="0"/>
        <v>2657148.1714392002</v>
      </c>
      <c r="F26">
        <v>12</v>
      </c>
      <c r="H26" s="9"/>
    </row>
    <row r="27" spans="1:8" s="10" customFormat="1" x14ac:dyDescent="0.25">
      <c r="A27" s="10">
        <f>A26</f>
        <v>2.0000000000000018</v>
      </c>
      <c r="B27" s="10">
        <f>B26-5.2</f>
        <v>7.200000000000002</v>
      </c>
      <c r="C27" s="16">
        <f t="shared" si="1"/>
        <v>1107145.071433</v>
      </c>
      <c r="D27" s="13">
        <v>5</v>
      </c>
      <c r="E27" s="10">
        <f t="shared" si="0"/>
        <v>5314296.3428784003</v>
      </c>
      <c r="F27" s="10">
        <v>24</v>
      </c>
      <c r="H27" s="11"/>
    </row>
    <row r="28" spans="1:8" s="10" customFormat="1" x14ac:dyDescent="0.25">
      <c r="A28" s="10">
        <f>A27+5.2</f>
        <v>7.200000000000002</v>
      </c>
      <c r="B28" s="10">
        <f>B27</f>
        <v>7.200000000000002</v>
      </c>
      <c r="C28" s="16">
        <f t="shared" si="1"/>
        <v>442858.02857320005</v>
      </c>
      <c r="D28" s="13">
        <v>2</v>
      </c>
      <c r="E28" s="10">
        <f t="shared" si="0"/>
        <v>4428580.2857320001</v>
      </c>
      <c r="F28" s="10">
        <v>20</v>
      </c>
      <c r="H28" s="11"/>
    </row>
    <row r="29" spans="1:8" s="10" customFormat="1" x14ac:dyDescent="0.25">
      <c r="A29" s="10">
        <f>A28+5.2</f>
        <v>12.400000000000002</v>
      </c>
      <c r="B29" s="10">
        <f>B28</f>
        <v>7.200000000000002</v>
      </c>
      <c r="C29" s="16">
        <f t="shared" si="1"/>
        <v>664287.04285980004</v>
      </c>
      <c r="D29" s="13">
        <v>3</v>
      </c>
      <c r="E29" s="10">
        <f t="shared" si="0"/>
        <v>5314296.3428784003</v>
      </c>
      <c r="F29" s="10">
        <v>24</v>
      </c>
      <c r="H29" s="11"/>
    </row>
    <row r="30" spans="1:8" s="10" customFormat="1" x14ac:dyDescent="0.25">
      <c r="A30" s="10">
        <f>A29+5.2</f>
        <v>17.600000000000001</v>
      </c>
      <c r="B30" s="10">
        <f>B29</f>
        <v>7.200000000000002</v>
      </c>
      <c r="C30" s="16">
        <f t="shared" si="1"/>
        <v>5757154.3714516005</v>
      </c>
      <c r="D30" s="13">
        <v>26</v>
      </c>
      <c r="E30" s="10">
        <f t="shared" si="0"/>
        <v>9964305.6428970005</v>
      </c>
      <c r="F30" s="10">
        <v>45</v>
      </c>
      <c r="H30" s="11"/>
    </row>
    <row r="31" spans="1:8" s="10" customFormat="1" x14ac:dyDescent="0.25">
      <c r="A31" s="10">
        <f>A30+5.2</f>
        <v>22.8</v>
      </c>
      <c r="B31" s="10">
        <f>B30</f>
        <v>7.200000000000002</v>
      </c>
      <c r="C31" s="16">
        <f t="shared" si="1"/>
        <v>885716.0571464001</v>
      </c>
      <c r="D31" s="13">
        <v>4</v>
      </c>
      <c r="E31" s="10">
        <f t="shared" si="0"/>
        <v>2435719.1571526001</v>
      </c>
      <c r="F31" s="10">
        <v>11</v>
      </c>
      <c r="H31" s="11"/>
    </row>
    <row r="32" spans="1:8" s="10" customFormat="1" x14ac:dyDescent="0.25">
      <c r="A32" s="10">
        <f>A31+5.2</f>
        <v>28</v>
      </c>
      <c r="B32" s="10">
        <f>B31</f>
        <v>7.200000000000002</v>
      </c>
      <c r="C32" s="16">
        <f t="shared" si="1"/>
        <v>1771432.1142928002</v>
      </c>
      <c r="D32" s="13">
        <v>8</v>
      </c>
      <c r="E32" s="10">
        <f t="shared" si="0"/>
        <v>6642870.4285980007</v>
      </c>
      <c r="F32" s="10">
        <v>30</v>
      </c>
      <c r="H32" s="11"/>
    </row>
    <row r="33" spans="1:8" x14ac:dyDescent="0.25">
      <c r="A33">
        <f>A32</f>
        <v>28</v>
      </c>
      <c r="B33">
        <f>B32-5.2</f>
        <v>2.0000000000000018</v>
      </c>
      <c r="C33" s="16">
        <f t="shared" si="1"/>
        <v>1771432.1142928002</v>
      </c>
      <c r="D33" s="13">
        <v>8</v>
      </c>
      <c r="E33" s="10">
        <f t="shared" si="0"/>
        <v>6642870.4285980007</v>
      </c>
      <c r="F33">
        <v>30</v>
      </c>
      <c r="H33" s="9"/>
    </row>
    <row r="34" spans="1:8" x14ac:dyDescent="0.25">
      <c r="A34">
        <f>A33-5.2</f>
        <v>22.8</v>
      </c>
      <c r="B34">
        <f>B33</f>
        <v>2.0000000000000018</v>
      </c>
      <c r="C34" s="16">
        <f t="shared" si="1"/>
        <v>1328574.0857196001</v>
      </c>
      <c r="D34" s="13">
        <v>6</v>
      </c>
      <c r="E34" s="10">
        <f t="shared" si="0"/>
        <v>5757154.3714516005</v>
      </c>
      <c r="F34">
        <v>26</v>
      </c>
      <c r="H34" s="9"/>
    </row>
    <row r="35" spans="1:8" x14ac:dyDescent="0.25">
      <c r="A35">
        <f>A34-5.2</f>
        <v>17.600000000000001</v>
      </c>
      <c r="B35">
        <f>B34</f>
        <v>2.0000000000000018</v>
      </c>
      <c r="C35" s="16">
        <f t="shared" si="1"/>
        <v>1328574.0857196001</v>
      </c>
      <c r="D35" s="13">
        <v>6</v>
      </c>
      <c r="E35" s="10">
        <f t="shared" si="0"/>
        <v>5757154.3714516005</v>
      </c>
      <c r="F35">
        <v>26</v>
      </c>
      <c r="H35" s="9"/>
    </row>
    <row r="36" spans="1:8" x14ac:dyDescent="0.25">
      <c r="A36">
        <f>A35-5.2</f>
        <v>12.400000000000002</v>
      </c>
      <c r="B36">
        <f>B35</f>
        <v>2.0000000000000018</v>
      </c>
      <c r="C36" s="16">
        <f t="shared" si="1"/>
        <v>2878577.1857258002</v>
      </c>
      <c r="D36" s="13">
        <v>13</v>
      </c>
      <c r="E36" s="10">
        <f t="shared" si="0"/>
        <v>6421441.4143114006</v>
      </c>
      <c r="F36">
        <v>29</v>
      </c>
      <c r="H36" s="9"/>
    </row>
    <row r="37" spans="1:8" x14ac:dyDescent="0.25">
      <c r="A37">
        <f>A36-5.2</f>
        <v>7.200000000000002</v>
      </c>
      <c r="B37">
        <f>B36</f>
        <v>2.0000000000000018</v>
      </c>
      <c r="C37" s="16">
        <f t="shared" si="1"/>
        <v>885716.0571464001</v>
      </c>
      <c r="D37" s="13">
        <v>4</v>
      </c>
      <c r="E37" s="10">
        <f t="shared" si="0"/>
        <v>5535725.3571650004</v>
      </c>
      <c r="F37">
        <f>(34+16)/2</f>
        <v>25</v>
      </c>
      <c r="H37" s="9"/>
    </row>
    <row r="38" spans="1:8" x14ac:dyDescent="0.25">
      <c r="A38">
        <f>A37-5.2</f>
        <v>2.0000000000000018</v>
      </c>
      <c r="B38">
        <f>B37</f>
        <v>2.0000000000000018</v>
      </c>
      <c r="C38" s="16">
        <f t="shared" si="1"/>
        <v>2878577.1857258002</v>
      </c>
      <c r="D38" s="13">
        <v>13</v>
      </c>
      <c r="E38" s="10">
        <f t="shared" si="0"/>
        <v>16385747.057208402</v>
      </c>
      <c r="F38">
        <v>74</v>
      </c>
      <c r="H3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:F3"/>
    </sheetView>
  </sheetViews>
  <sheetFormatPr defaultColWidth="11.42578125" defaultRowHeight="15" x14ac:dyDescent="0.25"/>
  <sheetData>
    <row r="1" spans="1:5" x14ac:dyDescent="0.25">
      <c r="B1" t="s">
        <v>63</v>
      </c>
      <c r="C1" t="s">
        <v>62</v>
      </c>
    </row>
    <row r="2" spans="1:5" x14ac:dyDescent="0.25">
      <c r="A2" t="s">
        <v>59</v>
      </c>
      <c r="B2">
        <v>650</v>
      </c>
      <c r="C2">
        <v>512.20000000000005</v>
      </c>
    </row>
    <row r="3" spans="1:5" x14ac:dyDescent="0.25">
      <c r="A3" t="s">
        <v>60</v>
      </c>
      <c r="B3">
        <f>650/1920*1200</f>
        <v>406.25</v>
      </c>
      <c r="C3">
        <v>382.7</v>
      </c>
      <c r="E3" s="22"/>
    </row>
    <row r="4" spans="1:5" x14ac:dyDescent="0.25">
      <c r="A4" t="s">
        <v>61</v>
      </c>
      <c r="B4">
        <f>B2*0.0001*B3*0.0001</f>
        <v>2.6406250000000002E-3</v>
      </c>
      <c r="C4">
        <f>C2*0.0001*C3*0.0001</f>
        <v>1.9601894000000003E-3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3"/>
  <sheetViews>
    <sheetView workbookViewId="0">
      <selection activeCell="E2" sqref="E2"/>
    </sheetView>
  </sheetViews>
  <sheetFormatPr defaultColWidth="9.140625" defaultRowHeight="15" x14ac:dyDescent="0.25"/>
  <cols>
    <col min="4" max="4" width="10.5703125" customWidth="1"/>
    <col min="6" max="6" width="11" customWidth="1"/>
  </cols>
  <sheetData>
    <row r="1" spans="1:6" x14ac:dyDescent="0.25">
      <c r="A1" s="2" t="s">
        <v>7</v>
      </c>
      <c r="B1" s="2" t="s">
        <v>8</v>
      </c>
      <c r="C1" s="2" t="s">
        <v>9</v>
      </c>
      <c r="D1" s="2" t="s">
        <v>50</v>
      </c>
      <c r="E1" s="2"/>
      <c r="F1" t="s">
        <v>2</v>
      </c>
    </row>
    <row r="2" spans="1:6" x14ac:dyDescent="0.25">
      <c r="A2">
        <v>30</v>
      </c>
      <c r="B2">
        <v>30</v>
      </c>
      <c r="C2">
        <f>MAX(C3:C100)</f>
        <v>48492954.128765404</v>
      </c>
      <c r="F2">
        <f>subCa!H2</f>
        <v>4.5161199999999995E-6</v>
      </c>
    </row>
    <row r="3" spans="1:6" x14ac:dyDescent="0.25">
      <c r="A3">
        <v>2</v>
      </c>
      <c r="B3">
        <v>28</v>
      </c>
      <c r="C3">
        <f>D3/$F$2</f>
        <v>44950089.900179803</v>
      </c>
      <c r="D3">
        <v>203</v>
      </c>
    </row>
    <row r="4" spans="1:6" x14ac:dyDescent="0.25">
      <c r="A4">
        <v>4.5999999999999996</v>
      </c>
      <c r="B4">
        <v>28</v>
      </c>
      <c r="C4">
        <f t="shared" ref="C4:C69" si="0">D4/$F$2</f>
        <v>26350052.700105403</v>
      </c>
      <c r="D4">
        <v>119</v>
      </c>
    </row>
    <row r="5" spans="1:6" x14ac:dyDescent="0.25">
      <c r="A5">
        <v>7.2</v>
      </c>
      <c r="B5">
        <v>28</v>
      </c>
      <c r="C5">
        <f t="shared" si="0"/>
        <v>32550065.100130204</v>
      </c>
      <c r="D5">
        <v>147</v>
      </c>
    </row>
    <row r="6" spans="1:6" x14ac:dyDescent="0.25">
      <c r="A6">
        <v>9.8000000000000007</v>
      </c>
      <c r="B6">
        <v>28</v>
      </c>
      <c r="C6">
        <f t="shared" si="0"/>
        <v>37421503.414435402</v>
      </c>
      <c r="D6">
        <f>113+36+20</f>
        <v>169</v>
      </c>
    </row>
    <row r="7" spans="1:6" x14ac:dyDescent="0.25">
      <c r="A7">
        <v>12.4</v>
      </c>
      <c r="B7">
        <v>28</v>
      </c>
      <c r="C7">
        <f t="shared" si="0"/>
        <v>48492954.128765404</v>
      </c>
      <c r="D7">
        <v>219</v>
      </c>
    </row>
    <row r="8" spans="1:6" x14ac:dyDescent="0.25">
      <c r="A8">
        <v>15</v>
      </c>
      <c r="B8">
        <v>28</v>
      </c>
      <c r="C8">
        <f t="shared" si="0"/>
        <v>25685765.657245602</v>
      </c>
      <c r="D8">
        <v>116</v>
      </c>
    </row>
    <row r="9" spans="1:6" x14ac:dyDescent="0.25">
      <c r="A9">
        <v>17.600000000000001</v>
      </c>
      <c r="B9">
        <v>28</v>
      </c>
      <c r="C9">
        <f t="shared" si="0"/>
        <v>22807188.471519802</v>
      </c>
      <c r="D9">
        <v>103</v>
      </c>
      <c r="E9" t="s">
        <v>4</v>
      </c>
    </row>
    <row r="10" spans="1:6" x14ac:dyDescent="0.25">
      <c r="A10">
        <v>20.2</v>
      </c>
      <c r="B10">
        <v>28</v>
      </c>
      <c r="C10">
        <f t="shared" si="0"/>
        <v>19485753.257220801</v>
      </c>
      <c r="D10">
        <v>88</v>
      </c>
      <c r="E10" t="s">
        <v>4</v>
      </c>
    </row>
    <row r="11" spans="1:6" x14ac:dyDescent="0.25">
      <c r="A11">
        <v>22.8</v>
      </c>
      <c r="B11">
        <v>28</v>
      </c>
      <c r="C11">
        <f t="shared" si="0"/>
        <v>22585759.457233202</v>
      </c>
      <c r="D11">
        <v>102</v>
      </c>
      <c r="E11" t="s">
        <v>4</v>
      </c>
    </row>
    <row r="12" spans="1:6" x14ac:dyDescent="0.25">
      <c r="A12">
        <v>25.4</v>
      </c>
      <c r="B12">
        <v>28</v>
      </c>
      <c r="C12">
        <f t="shared" si="0"/>
        <v>5978583.3857382005</v>
      </c>
      <c r="D12">
        <v>27</v>
      </c>
    </row>
    <row r="13" spans="1:6" x14ac:dyDescent="0.25">
      <c r="A13">
        <v>28</v>
      </c>
      <c r="B13">
        <v>28</v>
      </c>
      <c r="C13">
        <f t="shared" si="0"/>
        <v>4871438.3143052002</v>
      </c>
      <c r="D13">
        <v>22</v>
      </c>
    </row>
    <row r="14" spans="1:6" x14ac:dyDescent="0.25">
      <c r="A14">
        <v>2</v>
      </c>
      <c r="B14">
        <f>$B$13-2.6</f>
        <v>25.4</v>
      </c>
      <c r="C14">
        <f t="shared" si="0"/>
        <v>32328636.085843604</v>
      </c>
      <c r="D14">
        <v>146</v>
      </c>
    </row>
    <row r="15" spans="1:6" x14ac:dyDescent="0.25">
      <c r="A15">
        <v>4.5999999999999996</v>
      </c>
      <c r="B15">
        <f t="shared" ref="B15:B24" si="1">$B$13-2.6</f>
        <v>25.4</v>
      </c>
      <c r="C15">
        <f t="shared" si="0"/>
        <v>18821466.214361001</v>
      </c>
      <c r="D15">
        <v>85</v>
      </c>
    </row>
    <row r="16" spans="1:6" x14ac:dyDescent="0.25">
      <c r="A16">
        <v>7.2</v>
      </c>
      <c r="B16">
        <f t="shared" si="1"/>
        <v>25.4</v>
      </c>
      <c r="C16">
        <f t="shared" si="0"/>
        <v>17714321.142928001</v>
      </c>
      <c r="D16">
        <v>80</v>
      </c>
    </row>
    <row r="17" spans="1:5" x14ac:dyDescent="0.25">
      <c r="A17">
        <v>9.8000000000000007</v>
      </c>
      <c r="B17">
        <f t="shared" si="1"/>
        <v>25.4</v>
      </c>
      <c r="C17">
        <f t="shared" si="0"/>
        <v>16385747.057208402</v>
      </c>
      <c r="D17">
        <v>74</v>
      </c>
    </row>
    <row r="18" spans="1:5" x14ac:dyDescent="0.25">
      <c r="A18">
        <v>12.4</v>
      </c>
      <c r="B18">
        <f t="shared" si="1"/>
        <v>25.4</v>
      </c>
      <c r="C18">
        <f t="shared" si="0"/>
        <v>24135762.557239402</v>
      </c>
      <c r="D18">
        <f>(D19+D17+D7+D29)/4</f>
        <v>109</v>
      </c>
      <c r="E18" t="s">
        <v>5</v>
      </c>
    </row>
    <row r="19" spans="1:5" x14ac:dyDescent="0.25">
      <c r="A19">
        <v>15</v>
      </c>
      <c r="B19">
        <f t="shared" si="1"/>
        <v>25.4</v>
      </c>
      <c r="C19">
        <f t="shared" si="0"/>
        <v>17714321.142928001</v>
      </c>
      <c r="D19">
        <v>80</v>
      </c>
    </row>
    <row r="20" spans="1:5" x14ac:dyDescent="0.25">
      <c r="A20">
        <v>17.600000000000001</v>
      </c>
      <c r="B20">
        <f t="shared" si="1"/>
        <v>25.4</v>
      </c>
      <c r="C20">
        <f t="shared" si="0"/>
        <v>16607176.071495002</v>
      </c>
      <c r="D20">
        <v>75</v>
      </c>
    </row>
    <row r="21" spans="1:5" x14ac:dyDescent="0.25">
      <c r="A21">
        <v>20.2</v>
      </c>
      <c r="B21">
        <f t="shared" si="1"/>
        <v>25.4</v>
      </c>
      <c r="C21">
        <f t="shared" si="0"/>
        <v>11514308.742903201</v>
      </c>
      <c r="D21">
        <v>52</v>
      </c>
    </row>
    <row r="22" spans="1:5" x14ac:dyDescent="0.25">
      <c r="A22">
        <v>22.8</v>
      </c>
      <c r="B22">
        <f t="shared" si="1"/>
        <v>25.4</v>
      </c>
      <c r="C22">
        <f t="shared" si="0"/>
        <v>11292879.728616601</v>
      </c>
      <c r="D22">
        <f>35+16</f>
        <v>51</v>
      </c>
    </row>
    <row r="23" spans="1:5" x14ac:dyDescent="0.25">
      <c r="A23">
        <v>25.4</v>
      </c>
      <c r="B23">
        <f t="shared" si="1"/>
        <v>25.4</v>
      </c>
      <c r="C23">
        <f t="shared" si="0"/>
        <v>11717285.339332586</v>
      </c>
      <c r="D23">
        <f>(D22+D24+D34+D12)/4</f>
        <v>52.916666666666671</v>
      </c>
      <c r="E23" t="s">
        <v>5</v>
      </c>
    </row>
    <row r="24" spans="1:5" x14ac:dyDescent="0.25">
      <c r="A24">
        <v>28</v>
      </c>
      <c r="B24">
        <f t="shared" si="1"/>
        <v>25.4</v>
      </c>
      <c r="C24">
        <f t="shared" si="0"/>
        <v>16311937.385779535</v>
      </c>
      <c r="D24">
        <f>(D25+D35+D12)/3</f>
        <v>73.666666666666671</v>
      </c>
      <c r="E24" t="s">
        <v>5</v>
      </c>
    </row>
    <row r="25" spans="1:5" x14ac:dyDescent="0.25">
      <c r="A25">
        <v>2</v>
      </c>
      <c r="B25">
        <f t="shared" ref="B25:B35" si="2">$B$24-2.6</f>
        <v>22.799999999999997</v>
      </c>
      <c r="C25">
        <f t="shared" si="0"/>
        <v>25685765.657245602</v>
      </c>
      <c r="D25">
        <v>116</v>
      </c>
    </row>
    <row r="26" spans="1:5" x14ac:dyDescent="0.25">
      <c r="A26">
        <v>4.5999999999999996</v>
      </c>
      <c r="B26">
        <f t="shared" si="2"/>
        <v>22.799999999999997</v>
      </c>
      <c r="C26">
        <f t="shared" si="0"/>
        <v>18378608.185787801</v>
      </c>
      <c r="D26">
        <v>83</v>
      </c>
    </row>
    <row r="27" spans="1:5" x14ac:dyDescent="0.25">
      <c r="A27">
        <v>7.2</v>
      </c>
      <c r="B27">
        <f t="shared" si="2"/>
        <v>22.799999999999997</v>
      </c>
      <c r="C27">
        <f t="shared" si="0"/>
        <v>16385747.057208402</v>
      </c>
      <c r="D27">
        <v>74</v>
      </c>
    </row>
    <row r="28" spans="1:5" x14ac:dyDescent="0.25">
      <c r="A28">
        <v>9.8000000000000007</v>
      </c>
      <c r="B28">
        <f t="shared" si="2"/>
        <v>22.799999999999997</v>
      </c>
      <c r="C28">
        <f t="shared" si="0"/>
        <v>20592898.328653801</v>
      </c>
      <c r="D28">
        <v>93</v>
      </c>
    </row>
    <row r="29" spans="1:5" x14ac:dyDescent="0.25">
      <c r="A29">
        <v>12.4</v>
      </c>
      <c r="B29">
        <f t="shared" si="2"/>
        <v>22.799999999999997</v>
      </c>
      <c r="C29">
        <f t="shared" si="0"/>
        <v>13950027.900055801</v>
      </c>
      <c r="D29">
        <v>63</v>
      </c>
    </row>
    <row r="30" spans="1:5" x14ac:dyDescent="0.25">
      <c r="A30">
        <v>15</v>
      </c>
      <c r="B30">
        <f t="shared" si="2"/>
        <v>22.799999999999997</v>
      </c>
      <c r="C30">
        <f t="shared" si="0"/>
        <v>19042895.228647601</v>
      </c>
      <c r="D30">
        <v>86</v>
      </c>
      <c r="E30" t="s">
        <v>4</v>
      </c>
    </row>
    <row r="31" spans="1:5" x14ac:dyDescent="0.25">
      <c r="A31">
        <v>17.600000000000001</v>
      </c>
      <c r="B31">
        <f t="shared" si="2"/>
        <v>22.799999999999997</v>
      </c>
      <c r="C31">
        <f t="shared" si="0"/>
        <v>18157179.171501201</v>
      </c>
      <c r="D31">
        <v>82</v>
      </c>
      <c r="E31" t="s">
        <v>4</v>
      </c>
    </row>
    <row r="32" spans="1:5" x14ac:dyDescent="0.25">
      <c r="A32">
        <v>20.2</v>
      </c>
      <c r="B32">
        <f t="shared" si="2"/>
        <v>22.799999999999997</v>
      </c>
      <c r="C32">
        <f t="shared" si="0"/>
        <v>21035756.357227001</v>
      </c>
      <c r="D32">
        <v>95</v>
      </c>
      <c r="E32" t="s">
        <v>4</v>
      </c>
    </row>
    <row r="33" spans="1:5" x14ac:dyDescent="0.25">
      <c r="A33">
        <v>22.8</v>
      </c>
      <c r="B33">
        <f t="shared" si="2"/>
        <v>22.799999999999997</v>
      </c>
      <c r="C33">
        <f t="shared" si="0"/>
        <v>14392885.928629002</v>
      </c>
      <c r="D33">
        <v>65</v>
      </c>
    </row>
    <row r="34" spans="1:5" x14ac:dyDescent="0.25">
      <c r="A34">
        <v>25.4</v>
      </c>
      <c r="B34">
        <f t="shared" si="2"/>
        <v>22.799999999999997</v>
      </c>
      <c r="C34">
        <f t="shared" si="0"/>
        <v>13285740.857196001</v>
      </c>
      <c r="D34">
        <v>60</v>
      </c>
    </row>
    <row r="35" spans="1:5" x14ac:dyDescent="0.25">
      <c r="A35">
        <v>28</v>
      </c>
      <c r="B35">
        <f t="shared" si="2"/>
        <v>22.799999999999997</v>
      </c>
      <c r="C35">
        <f t="shared" si="0"/>
        <v>17271463.1143548</v>
      </c>
      <c r="D35">
        <v>78</v>
      </c>
    </row>
    <row r="36" spans="1:5" x14ac:dyDescent="0.25">
      <c r="A36">
        <v>2</v>
      </c>
      <c r="B36">
        <f>$B$35-2.6</f>
        <v>20.199999999999996</v>
      </c>
      <c r="C36">
        <f t="shared" si="0"/>
        <v>22807188.471519802</v>
      </c>
      <c r="D36">
        <v>103</v>
      </c>
    </row>
    <row r="37" spans="1:5" x14ac:dyDescent="0.25">
      <c r="A37">
        <v>4.5999999999999996</v>
      </c>
      <c r="B37">
        <f t="shared" ref="B37:B46" si="3">$B$35-2.6</f>
        <v>20.199999999999996</v>
      </c>
      <c r="C37">
        <f t="shared" si="0"/>
        <v>24135762.557239402</v>
      </c>
      <c r="D37">
        <v>109</v>
      </c>
    </row>
    <row r="38" spans="1:5" x14ac:dyDescent="0.25">
      <c r="A38">
        <v>7.2</v>
      </c>
      <c r="B38">
        <f t="shared" si="3"/>
        <v>20.199999999999996</v>
      </c>
      <c r="C38">
        <f t="shared" si="0"/>
        <v>17437534.875069752</v>
      </c>
      <c r="D38">
        <f>(D37+D39+D27+D49)/4</f>
        <v>78.75</v>
      </c>
      <c r="E38" t="s">
        <v>6</v>
      </c>
    </row>
    <row r="39" spans="1:5" x14ac:dyDescent="0.25">
      <c r="A39">
        <v>9.8000000000000007</v>
      </c>
      <c r="B39">
        <f t="shared" si="3"/>
        <v>20.199999999999996</v>
      </c>
      <c r="C39">
        <f t="shared" si="0"/>
        <v>19264324.242934201</v>
      </c>
      <c r="D39">
        <v>87</v>
      </c>
    </row>
    <row r="40" spans="1:5" x14ac:dyDescent="0.25">
      <c r="A40">
        <v>12.4</v>
      </c>
      <c r="B40">
        <f t="shared" si="3"/>
        <v>20.199999999999996</v>
      </c>
      <c r="C40">
        <f t="shared" si="0"/>
        <v>13950027.900055801</v>
      </c>
      <c r="D40">
        <v>63</v>
      </c>
    </row>
    <row r="41" spans="1:5" x14ac:dyDescent="0.25">
      <c r="A41">
        <v>15</v>
      </c>
      <c r="B41">
        <f t="shared" si="3"/>
        <v>20.199999999999996</v>
      </c>
      <c r="C41">
        <f t="shared" si="0"/>
        <v>19485753.257220801</v>
      </c>
      <c r="D41">
        <v>88</v>
      </c>
    </row>
    <row r="42" spans="1:5" x14ac:dyDescent="0.25">
      <c r="A42">
        <v>17.600000000000001</v>
      </c>
      <c r="B42">
        <f t="shared" si="3"/>
        <v>20.199999999999996</v>
      </c>
      <c r="C42">
        <f t="shared" si="0"/>
        <v>14614314.942915602</v>
      </c>
      <c r="D42">
        <v>66</v>
      </c>
    </row>
    <row r="43" spans="1:5" x14ac:dyDescent="0.25">
      <c r="A43">
        <v>20.2</v>
      </c>
      <c r="B43">
        <f t="shared" si="3"/>
        <v>20.199999999999996</v>
      </c>
      <c r="C43">
        <f t="shared" si="0"/>
        <v>14171456.914342402</v>
      </c>
      <c r="D43">
        <v>64</v>
      </c>
    </row>
    <row r="44" spans="1:5" x14ac:dyDescent="0.25">
      <c r="A44">
        <v>22.8</v>
      </c>
      <c r="B44">
        <f t="shared" si="3"/>
        <v>20.199999999999996</v>
      </c>
      <c r="C44">
        <f t="shared" si="0"/>
        <v>8192873.528604201</v>
      </c>
      <c r="D44">
        <v>37</v>
      </c>
    </row>
    <row r="45" spans="1:5" x14ac:dyDescent="0.25">
      <c r="A45">
        <v>25.4</v>
      </c>
      <c r="B45">
        <f t="shared" si="3"/>
        <v>20.199999999999996</v>
      </c>
      <c r="C45">
        <f t="shared" si="0"/>
        <v>20150040.300080601</v>
      </c>
      <c r="D45">
        <v>91</v>
      </c>
    </row>
    <row r="46" spans="1:5" x14ac:dyDescent="0.25">
      <c r="A46">
        <v>28</v>
      </c>
      <c r="B46">
        <f t="shared" si="3"/>
        <v>20.199999999999996</v>
      </c>
      <c r="C46">
        <f t="shared" si="0"/>
        <v>29671487.914404403</v>
      </c>
      <c r="D46">
        <v>134</v>
      </c>
    </row>
    <row r="47" spans="1:5" x14ac:dyDescent="0.25">
      <c r="A47">
        <v>2</v>
      </c>
      <c r="B47">
        <f>$B$46-2.6</f>
        <v>17.599999999999994</v>
      </c>
      <c r="C47">
        <f t="shared" si="0"/>
        <v>13728598.885769201</v>
      </c>
      <c r="D47">
        <v>62</v>
      </c>
    </row>
    <row r="48" spans="1:5" x14ac:dyDescent="0.25">
      <c r="A48">
        <v>4.5999999999999996</v>
      </c>
      <c r="B48">
        <f t="shared" ref="B48:B57" si="4">$B$46-2.6</f>
        <v>17.599999999999994</v>
      </c>
      <c r="C48">
        <f t="shared" si="0"/>
        <v>16828605.0857816</v>
      </c>
      <c r="D48">
        <v>76</v>
      </c>
    </row>
    <row r="49" spans="1:4" x14ac:dyDescent="0.25">
      <c r="A49">
        <v>7.2</v>
      </c>
      <c r="B49">
        <f t="shared" si="4"/>
        <v>17.599999999999994</v>
      </c>
      <c r="C49">
        <f t="shared" si="0"/>
        <v>9964305.6428970005</v>
      </c>
      <c r="D49">
        <v>45</v>
      </c>
    </row>
    <row r="50" spans="1:4" x14ac:dyDescent="0.25">
      <c r="A50">
        <v>9.8000000000000007</v>
      </c>
      <c r="B50">
        <f t="shared" si="4"/>
        <v>17.599999999999994</v>
      </c>
      <c r="C50">
        <f t="shared" si="0"/>
        <v>14614314.942915602</v>
      </c>
      <c r="D50">
        <v>66</v>
      </c>
    </row>
    <row r="51" spans="1:4" x14ac:dyDescent="0.25">
      <c r="A51">
        <v>12.4</v>
      </c>
      <c r="B51">
        <f t="shared" si="4"/>
        <v>17.599999999999994</v>
      </c>
      <c r="C51">
        <f t="shared" si="0"/>
        <v>12178595.785763001</v>
      </c>
      <c r="D51">
        <v>55</v>
      </c>
    </row>
    <row r="52" spans="1:4" x14ac:dyDescent="0.25">
      <c r="A52">
        <v>15</v>
      </c>
      <c r="B52">
        <f t="shared" si="4"/>
        <v>17.599999999999994</v>
      </c>
      <c r="C52">
        <f t="shared" si="0"/>
        <v>12178595.785763001</v>
      </c>
      <c r="D52">
        <v>55</v>
      </c>
    </row>
    <row r="53" spans="1:4" x14ac:dyDescent="0.25">
      <c r="A53">
        <v>17.600000000000001</v>
      </c>
      <c r="B53">
        <f t="shared" si="4"/>
        <v>17.599999999999994</v>
      </c>
      <c r="C53">
        <f t="shared" si="0"/>
        <v>20814327.342940401</v>
      </c>
      <c r="D53">
        <v>94</v>
      </c>
    </row>
    <row r="54" spans="1:4" x14ac:dyDescent="0.25">
      <c r="A54">
        <v>20.2</v>
      </c>
      <c r="B54">
        <f t="shared" si="4"/>
        <v>17.599999999999994</v>
      </c>
      <c r="C54">
        <f t="shared" si="0"/>
        <v>14392885.928629002</v>
      </c>
      <c r="D54">
        <v>65</v>
      </c>
    </row>
    <row r="55" spans="1:4" x14ac:dyDescent="0.25">
      <c r="A55">
        <v>22.8</v>
      </c>
      <c r="B55">
        <f t="shared" si="4"/>
        <v>17.599999999999994</v>
      </c>
      <c r="C55">
        <f t="shared" si="0"/>
        <v>20814327.342940401</v>
      </c>
      <c r="D55">
        <v>94</v>
      </c>
    </row>
    <row r="56" spans="1:4" x14ac:dyDescent="0.25">
      <c r="A56">
        <v>25.4</v>
      </c>
      <c r="B56">
        <f t="shared" si="4"/>
        <v>17.599999999999994</v>
      </c>
      <c r="C56">
        <f t="shared" si="0"/>
        <v>18821466.214361001</v>
      </c>
      <c r="D56">
        <v>85</v>
      </c>
    </row>
    <row r="57" spans="1:4" x14ac:dyDescent="0.25">
      <c r="A57">
        <v>28</v>
      </c>
      <c r="B57">
        <f t="shared" si="4"/>
        <v>17.599999999999994</v>
      </c>
      <c r="C57">
        <f t="shared" si="0"/>
        <v>16385747.057208402</v>
      </c>
      <c r="D57">
        <v>74</v>
      </c>
    </row>
    <row r="58" spans="1:4" x14ac:dyDescent="0.25">
      <c r="A58">
        <v>2</v>
      </c>
      <c r="B58">
        <f>$B$57-2.6</f>
        <v>14.999999999999995</v>
      </c>
      <c r="C58">
        <f t="shared" si="0"/>
        <v>19707182.271507401</v>
      </c>
      <c r="D58">
        <v>89</v>
      </c>
    </row>
    <row r="59" spans="1:4" x14ac:dyDescent="0.25">
      <c r="A59">
        <v>4.5999999999999996</v>
      </c>
      <c r="B59">
        <f t="shared" ref="B59:B68" si="5">$B$57-2.6</f>
        <v>14.999999999999995</v>
      </c>
      <c r="C59">
        <f t="shared" si="0"/>
        <v>22807188.471519802</v>
      </c>
      <c r="D59">
        <v>103</v>
      </c>
    </row>
    <row r="60" spans="1:4" x14ac:dyDescent="0.25">
      <c r="A60">
        <v>7.2</v>
      </c>
      <c r="B60">
        <f t="shared" si="5"/>
        <v>14.999999999999995</v>
      </c>
      <c r="C60">
        <f t="shared" si="0"/>
        <v>21257185.371513601</v>
      </c>
      <c r="D60">
        <v>96</v>
      </c>
    </row>
    <row r="61" spans="1:4" x14ac:dyDescent="0.25">
      <c r="A61">
        <v>9.8000000000000007</v>
      </c>
      <c r="B61">
        <f t="shared" si="5"/>
        <v>14.999999999999995</v>
      </c>
      <c r="C61">
        <f t="shared" si="0"/>
        <v>19264324.242934201</v>
      </c>
      <c r="D61">
        <v>87</v>
      </c>
    </row>
    <row r="62" spans="1:4" x14ac:dyDescent="0.25">
      <c r="A62">
        <v>12.4</v>
      </c>
      <c r="B62">
        <f t="shared" si="5"/>
        <v>14.999999999999995</v>
      </c>
      <c r="C62">
        <f t="shared" si="0"/>
        <v>13728598.885769201</v>
      </c>
      <c r="D62">
        <v>62</v>
      </c>
    </row>
    <row r="63" spans="1:4" x14ac:dyDescent="0.25">
      <c r="A63">
        <v>15</v>
      </c>
      <c r="B63">
        <f t="shared" si="5"/>
        <v>14.999999999999995</v>
      </c>
      <c r="C63">
        <f t="shared" si="0"/>
        <v>11735737.757189801</v>
      </c>
      <c r="D63">
        <v>53</v>
      </c>
    </row>
    <row r="64" spans="1:4" x14ac:dyDescent="0.25">
      <c r="A64">
        <v>17.600000000000001</v>
      </c>
      <c r="B64">
        <f t="shared" si="5"/>
        <v>14.999999999999995</v>
      </c>
      <c r="C64">
        <f t="shared" si="0"/>
        <v>12400024.800049601</v>
      </c>
      <c r="D64">
        <v>56</v>
      </c>
    </row>
    <row r="65" spans="1:5" x14ac:dyDescent="0.25">
      <c r="A65">
        <v>20.2</v>
      </c>
      <c r="B65">
        <f t="shared" si="5"/>
        <v>14.999999999999995</v>
      </c>
      <c r="C65">
        <f t="shared" si="0"/>
        <v>11514308.742903201</v>
      </c>
      <c r="D65">
        <v>52</v>
      </c>
    </row>
    <row r="66" spans="1:5" x14ac:dyDescent="0.25">
      <c r="A66">
        <v>22.8</v>
      </c>
      <c r="B66">
        <f t="shared" si="5"/>
        <v>14.999999999999995</v>
      </c>
      <c r="C66">
        <f t="shared" si="0"/>
        <v>16607176.071495002</v>
      </c>
      <c r="D66">
        <v>75</v>
      </c>
    </row>
    <row r="67" spans="1:5" x14ac:dyDescent="0.25">
      <c r="A67">
        <v>25.4</v>
      </c>
      <c r="B67">
        <f t="shared" si="5"/>
        <v>14.999999999999995</v>
      </c>
      <c r="C67">
        <f t="shared" si="0"/>
        <v>13950027.900055801</v>
      </c>
      <c r="D67">
        <v>63</v>
      </c>
    </row>
    <row r="68" spans="1:5" x14ac:dyDescent="0.25">
      <c r="A68">
        <v>28</v>
      </c>
      <c r="B68">
        <f t="shared" si="5"/>
        <v>14.999999999999995</v>
      </c>
      <c r="C68">
        <f t="shared" si="0"/>
        <v>16828605.0857816</v>
      </c>
      <c r="D68">
        <v>76</v>
      </c>
    </row>
    <row r="69" spans="1:5" x14ac:dyDescent="0.25">
      <c r="A69">
        <v>2</v>
      </c>
      <c r="B69">
        <f>$B$68-2.6</f>
        <v>12.399999999999995</v>
      </c>
      <c r="C69">
        <f t="shared" si="0"/>
        <v>15278601.985775402</v>
      </c>
      <c r="D69">
        <v>69</v>
      </c>
    </row>
    <row r="70" spans="1:5" x14ac:dyDescent="0.25">
      <c r="A70">
        <v>4.5999999999999996</v>
      </c>
      <c r="B70">
        <f t="shared" ref="B70:B79" si="6">$B$68-2.6</f>
        <v>12.399999999999995</v>
      </c>
      <c r="C70">
        <f t="shared" ref="C70:C123" si="7">D70/$F$2</f>
        <v>28785771.857258003</v>
      </c>
      <c r="D70">
        <v>130</v>
      </c>
    </row>
    <row r="71" spans="1:5" x14ac:dyDescent="0.25">
      <c r="A71">
        <v>7.2</v>
      </c>
      <c r="B71">
        <f t="shared" si="6"/>
        <v>12.399999999999995</v>
      </c>
      <c r="C71">
        <f t="shared" si="7"/>
        <v>13507169.871482601</v>
      </c>
      <c r="D71">
        <v>61</v>
      </c>
    </row>
    <row r="72" spans="1:5" x14ac:dyDescent="0.25">
      <c r="A72">
        <v>9.8000000000000007</v>
      </c>
      <c r="B72">
        <f t="shared" si="6"/>
        <v>12.399999999999995</v>
      </c>
      <c r="C72">
        <f t="shared" si="7"/>
        <v>12400024.800049601</v>
      </c>
      <c r="D72">
        <v>56</v>
      </c>
    </row>
    <row r="73" spans="1:5" x14ac:dyDescent="0.25">
      <c r="A73">
        <v>12.4</v>
      </c>
      <c r="B73">
        <f t="shared" si="6"/>
        <v>12.399999999999995</v>
      </c>
      <c r="C73">
        <f t="shared" si="7"/>
        <v>7528586.4857444009</v>
      </c>
      <c r="D73">
        <v>34</v>
      </c>
    </row>
    <row r="74" spans="1:5" x14ac:dyDescent="0.25">
      <c r="A74">
        <v>15</v>
      </c>
      <c r="B74">
        <f t="shared" si="6"/>
        <v>12.399999999999995</v>
      </c>
      <c r="C74">
        <f t="shared" si="7"/>
        <v>14171456.914342402</v>
      </c>
      <c r="D74">
        <f>(D75+D73+D63+D85)/4</f>
        <v>64</v>
      </c>
      <c r="E74" t="s">
        <v>6</v>
      </c>
    </row>
    <row r="75" spans="1:5" x14ac:dyDescent="0.25">
      <c r="A75">
        <v>17.600000000000001</v>
      </c>
      <c r="B75">
        <f t="shared" si="6"/>
        <v>12.399999999999995</v>
      </c>
      <c r="C75">
        <f t="shared" si="7"/>
        <v>14171456.914342402</v>
      </c>
      <c r="D75">
        <v>64</v>
      </c>
    </row>
    <row r="76" spans="1:5" x14ac:dyDescent="0.25">
      <c r="A76">
        <v>20.2</v>
      </c>
      <c r="B76">
        <f t="shared" si="6"/>
        <v>12.399999999999995</v>
      </c>
      <c r="C76">
        <f t="shared" si="7"/>
        <v>13728598.885769201</v>
      </c>
      <c r="D76">
        <v>62</v>
      </c>
    </row>
    <row r="77" spans="1:5" x14ac:dyDescent="0.25">
      <c r="A77">
        <v>22.8</v>
      </c>
      <c r="B77">
        <f t="shared" si="6"/>
        <v>12.399999999999995</v>
      </c>
      <c r="C77">
        <f t="shared" si="7"/>
        <v>16607176.071495002</v>
      </c>
      <c r="D77">
        <v>75</v>
      </c>
    </row>
    <row r="78" spans="1:5" x14ac:dyDescent="0.25">
      <c r="A78">
        <v>25.4</v>
      </c>
      <c r="B78">
        <f t="shared" si="6"/>
        <v>12.399999999999995</v>
      </c>
      <c r="C78">
        <f t="shared" si="7"/>
        <v>18600037.200074401</v>
      </c>
      <c r="D78">
        <v>84</v>
      </c>
    </row>
    <row r="79" spans="1:5" x14ac:dyDescent="0.25">
      <c r="A79">
        <v>28</v>
      </c>
      <c r="B79">
        <f t="shared" si="6"/>
        <v>12.399999999999995</v>
      </c>
      <c r="C79">
        <f t="shared" si="7"/>
        <v>17935750.157214601</v>
      </c>
      <c r="D79">
        <v>81</v>
      </c>
    </row>
    <row r="80" spans="1:5" x14ac:dyDescent="0.25">
      <c r="A80">
        <v>2</v>
      </c>
      <c r="B80">
        <f>$B$79-2.6</f>
        <v>9.7999999999999954</v>
      </c>
      <c r="C80">
        <f t="shared" si="7"/>
        <v>37200074.400148802</v>
      </c>
      <c r="D80">
        <v>168</v>
      </c>
      <c r="E80" t="s">
        <v>10</v>
      </c>
    </row>
    <row r="81" spans="1:4" x14ac:dyDescent="0.25">
      <c r="A81">
        <v>4.5999999999999996</v>
      </c>
      <c r="B81">
        <f t="shared" ref="B81:B90" si="8">$B$79-2.6</f>
        <v>9.7999999999999954</v>
      </c>
      <c r="C81">
        <f t="shared" si="7"/>
        <v>23471475.514379602</v>
      </c>
      <c r="D81">
        <v>106</v>
      </c>
    </row>
    <row r="82" spans="1:4" x14ac:dyDescent="0.25">
      <c r="A82">
        <v>7.2</v>
      </c>
      <c r="B82">
        <f t="shared" si="8"/>
        <v>9.7999999999999954</v>
      </c>
      <c r="C82">
        <f t="shared" si="7"/>
        <v>22585759.457233202</v>
      </c>
      <c r="D82">
        <v>102</v>
      </c>
    </row>
    <row r="83" spans="1:4" x14ac:dyDescent="0.25">
      <c r="A83">
        <v>9.8000000000000007</v>
      </c>
      <c r="B83">
        <f t="shared" si="8"/>
        <v>9.7999999999999954</v>
      </c>
      <c r="C83">
        <f t="shared" si="7"/>
        <v>17935750.157214601</v>
      </c>
      <c r="D83">
        <v>81</v>
      </c>
    </row>
    <row r="84" spans="1:4" x14ac:dyDescent="0.25">
      <c r="A84">
        <v>12.4</v>
      </c>
      <c r="B84">
        <f t="shared" si="8"/>
        <v>9.7999999999999954</v>
      </c>
      <c r="C84">
        <f t="shared" si="7"/>
        <v>20371469.314367201</v>
      </c>
      <c r="D84">
        <v>92</v>
      </c>
    </row>
    <row r="85" spans="1:4" x14ac:dyDescent="0.25">
      <c r="A85">
        <v>15</v>
      </c>
      <c r="B85">
        <f t="shared" si="8"/>
        <v>9.7999999999999954</v>
      </c>
      <c r="C85">
        <f t="shared" si="7"/>
        <v>23250046.500093002</v>
      </c>
      <c r="D85">
        <f>34+(17+33)/2+27+19</f>
        <v>105</v>
      </c>
    </row>
    <row r="86" spans="1:4" x14ac:dyDescent="0.25">
      <c r="A86">
        <v>17.600000000000001</v>
      </c>
      <c r="B86">
        <f t="shared" si="8"/>
        <v>9.7999999999999954</v>
      </c>
      <c r="C86">
        <f t="shared" si="7"/>
        <v>20814327.342940401</v>
      </c>
      <c r="D86">
        <v>94</v>
      </c>
    </row>
    <row r="87" spans="1:4" x14ac:dyDescent="0.25">
      <c r="A87">
        <v>20.2</v>
      </c>
      <c r="B87">
        <f t="shared" si="8"/>
        <v>9.7999999999999954</v>
      </c>
      <c r="C87">
        <f t="shared" si="7"/>
        <v>32992923.128703404</v>
      </c>
      <c r="D87">
        <v>149</v>
      </c>
    </row>
    <row r="88" spans="1:4" x14ac:dyDescent="0.25">
      <c r="A88">
        <v>22.8</v>
      </c>
      <c r="B88">
        <f t="shared" si="8"/>
        <v>9.7999999999999954</v>
      </c>
      <c r="C88">
        <f t="shared" si="7"/>
        <v>39192935.528728202</v>
      </c>
      <c r="D88">
        <v>177</v>
      </c>
    </row>
    <row r="89" spans="1:4" x14ac:dyDescent="0.25">
      <c r="A89">
        <v>25.4</v>
      </c>
      <c r="B89">
        <f t="shared" si="8"/>
        <v>9.7999999999999954</v>
      </c>
      <c r="C89">
        <f t="shared" si="7"/>
        <v>23692904.528666202</v>
      </c>
      <c r="D89">
        <v>107</v>
      </c>
    </row>
    <row r="90" spans="1:4" x14ac:dyDescent="0.25">
      <c r="A90">
        <v>28</v>
      </c>
      <c r="B90">
        <f t="shared" si="8"/>
        <v>9.7999999999999954</v>
      </c>
      <c r="C90">
        <f t="shared" si="7"/>
        <v>24800049.600099202</v>
      </c>
      <c r="D90">
        <f>32+80</f>
        <v>112</v>
      </c>
    </row>
    <row r="91" spans="1:4" x14ac:dyDescent="0.25">
      <c r="A91">
        <v>2</v>
      </c>
      <c r="B91">
        <f>$B$90-2.6</f>
        <v>7.1999999999999957</v>
      </c>
      <c r="C91">
        <f t="shared" si="7"/>
        <v>31664349.042983804</v>
      </c>
      <c r="D91">
        <v>143</v>
      </c>
    </row>
    <row r="92" spans="1:4" x14ac:dyDescent="0.25">
      <c r="A92">
        <v>4.5999999999999996</v>
      </c>
      <c r="B92">
        <f t="shared" ref="B92:B101" si="9">$B$90-2.6</f>
        <v>7.1999999999999957</v>
      </c>
      <c r="C92">
        <f t="shared" si="7"/>
        <v>36757216.371575601</v>
      </c>
      <c r="D92">
        <v>166</v>
      </c>
    </row>
    <row r="93" spans="1:4" x14ac:dyDescent="0.25">
      <c r="A93">
        <v>7.2</v>
      </c>
      <c r="B93">
        <f t="shared" si="9"/>
        <v>7.1999999999999957</v>
      </c>
      <c r="C93">
        <f t="shared" si="7"/>
        <v>37200074.400148802</v>
      </c>
      <c r="D93">
        <v>168</v>
      </c>
    </row>
    <row r="94" spans="1:4" x14ac:dyDescent="0.25">
      <c r="A94">
        <v>9.8000000000000007</v>
      </c>
      <c r="B94">
        <f t="shared" si="9"/>
        <v>7.1999999999999957</v>
      </c>
      <c r="C94">
        <f t="shared" si="7"/>
        <v>33214352.142990004</v>
      </c>
      <c r="D94">
        <v>150</v>
      </c>
    </row>
    <row r="95" spans="1:4" x14ac:dyDescent="0.25">
      <c r="A95">
        <v>12.4</v>
      </c>
      <c r="B95">
        <f t="shared" si="9"/>
        <v>7.1999999999999957</v>
      </c>
      <c r="C95">
        <f t="shared" si="7"/>
        <v>20592898.328653801</v>
      </c>
      <c r="D95">
        <v>93</v>
      </c>
    </row>
    <row r="96" spans="1:4" x14ac:dyDescent="0.25">
      <c r="A96">
        <v>15</v>
      </c>
      <c r="B96">
        <f t="shared" si="9"/>
        <v>7.1999999999999957</v>
      </c>
      <c r="C96">
        <f t="shared" si="7"/>
        <v>27235768.757251803</v>
      </c>
      <c r="D96">
        <v>123</v>
      </c>
    </row>
    <row r="97" spans="1:4" x14ac:dyDescent="0.25">
      <c r="A97">
        <v>17.600000000000001</v>
      </c>
      <c r="B97">
        <f t="shared" si="9"/>
        <v>7.1999999999999957</v>
      </c>
      <c r="C97">
        <f t="shared" si="7"/>
        <v>30778632.985837404</v>
      </c>
      <c r="D97">
        <v>139</v>
      </c>
    </row>
    <row r="98" spans="1:4" x14ac:dyDescent="0.25">
      <c r="A98">
        <v>20.2</v>
      </c>
      <c r="B98">
        <f t="shared" si="9"/>
        <v>7.1999999999999957</v>
      </c>
      <c r="C98">
        <f t="shared" si="7"/>
        <v>32992923.128703404</v>
      </c>
      <c r="D98">
        <v>149</v>
      </c>
    </row>
    <row r="99" spans="1:4" x14ac:dyDescent="0.25">
      <c r="A99">
        <v>22.8</v>
      </c>
      <c r="B99">
        <f t="shared" si="9"/>
        <v>7.1999999999999957</v>
      </c>
      <c r="C99">
        <f t="shared" si="7"/>
        <v>28342913.828684803</v>
      </c>
      <c r="D99">
        <v>128</v>
      </c>
    </row>
    <row r="100" spans="1:4" x14ac:dyDescent="0.25">
      <c r="A100">
        <v>25.4</v>
      </c>
      <c r="B100">
        <f t="shared" si="9"/>
        <v>7.1999999999999957</v>
      </c>
      <c r="C100">
        <f t="shared" si="7"/>
        <v>43621515.814460203</v>
      </c>
      <c r="D100">
        <v>197</v>
      </c>
    </row>
    <row r="101" spans="1:4" x14ac:dyDescent="0.25">
      <c r="A101">
        <v>28</v>
      </c>
      <c r="B101">
        <f t="shared" si="9"/>
        <v>7.1999999999999957</v>
      </c>
      <c r="C101">
        <f t="shared" si="7"/>
        <v>35428642.285856001</v>
      </c>
      <c r="D101">
        <v>160</v>
      </c>
    </row>
    <row r="102" spans="1:4" x14ac:dyDescent="0.25">
      <c r="A102">
        <v>2</v>
      </c>
      <c r="B102">
        <f>$B$101-2.6</f>
        <v>4.5999999999999961</v>
      </c>
      <c r="C102">
        <f t="shared" si="7"/>
        <v>32771494.114416804</v>
      </c>
      <c r="D102">
        <v>148</v>
      </c>
    </row>
    <row r="103" spans="1:4" x14ac:dyDescent="0.25">
      <c r="A103">
        <v>4.5999999999999996</v>
      </c>
      <c r="B103">
        <f t="shared" ref="B103:B112" si="10">$B$101-2.6</f>
        <v>4.5999999999999961</v>
      </c>
      <c r="C103">
        <f t="shared" si="7"/>
        <v>29228629.885831203</v>
      </c>
      <c r="D103">
        <v>132</v>
      </c>
    </row>
    <row r="104" spans="1:4" x14ac:dyDescent="0.25">
      <c r="A104">
        <v>7.2</v>
      </c>
      <c r="B104">
        <f t="shared" si="10"/>
        <v>4.5999999999999961</v>
      </c>
      <c r="C104">
        <f t="shared" si="7"/>
        <v>28342913.828684803</v>
      </c>
      <c r="D104">
        <v>128</v>
      </c>
    </row>
    <row r="105" spans="1:4" x14ac:dyDescent="0.25">
      <c r="A105">
        <v>9.8000000000000007</v>
      </c>
      <c r="B105">
        <f t="shared" si="10"/>
        <v>4.5999999999999961</v>
      </c>
      <c r="C105">
        <f t="shared" si="7"/>
        <v>27678626.785825003</v>
      </c>
      <c r="D105">
        <v>125</v>
      </c>
    </row>
    <row r="106" spans="1:4" x14ac:dyDescent="0.25">
      <c r="A106">
        <v>12.4</v>
      </c>
      <c r="B106">
        <f t="shared" si="10"/>
        <v>4.5999999999999961</v>
      </c>
      <c r="C106">
        <f t="shared" si="7"/>
        <v>26571481.714392003</v>
      </c>
      <c r="D106">
        <v>120</v>
      </c>
    </row>
    <row r="107" spans="1:4" x14ac:dyDescent="0.25">
      <c r="A107">
        <v>15</v>
      </c>
      <c r="B107">
        <f t="shared" si="10"/>
        <v>4.5999999999999961</v>
      </c>
      <c r="C107">
        <f t="shared" si="7"/>
        <v>23028617.485806402</v>
      </c>
      <c r="D107">
        <v>104</v>
      </c>
    </row>
    <row r="108" spans="1:4" x14ac:dyDescent="0.25">
      <c r="A108">
        <v>17.600000000000001</v>
      </c>
      <c r="B108">
        <f t="shared" si="10"/>
        <v>4.5999999999999961</v>
      </c>
      <c r="C108">
        <f t="shared" si="7"/>
        <v>16385747.057208402</v>
      </c>
      <c r="D108">
        <v>74</v>
      </c>
    </row>
    <row r="109" spans="1:4" x14ac:dyDescent="0.25">
      <c r="A109">
        <v>20.2</v>
      </c>
      <c r="B109">
        <f t="shared" si="10"/>
        <v>4.5999999999999961</v>
      </c>
      <c r="C109">
        <f t="shared" si="7"/>
        <v>26792910.728678603</v>
      </c>
      <c r="D109">
        <v>121</v>
      </c>
    </row>
    <row r="110" spans="1:4" x14ac:dyDescent="0.25">
      <c r="A110">
        <v>22.8</v>
      </c>
      <c r="B110">
        <f t="shared" si="10"/>
        <v>4.5999999999999961</v>
      </c>
      <c r="C110">
        <f t="shared" si="7"/>
        <v>25021478.614385802</v>
      </c>
      <c r="D110">
        <f>41+34+38</f>
        <v>113</v>
      </c>
    </row>
    <row r="111" spans="1:4" x14ac:dyDescent="0.25">
      <c r="A111">
        <v>25.4</v>
      </c>
      <c r="B111">
        <f t="shared" si="10"/>
        <v>4.5999999999999961</v>
      </c>
      <c r="C111">
        <f t="shared" si="7"/>
        <v>21035756.357227001</v>
      </c>
      <c r="D111">
        <v>95</v>
      </c>
    </row>
    <row r="112" spans="1:4" x14ac:dyDescent="0.25">
      <c r="A112">
        <v>28</v>
      </c>
      <c r="B112">
        <f t="shared" si="10"/>
        <v>4.5999999999999961</v>
      </c>
      <c r="C112">
        <f t="shared" si="7"/>
        <v>37642932.428722002</v>
      </c>
      <c r="D112">
        <v>170</v>
      </c>
    </row>
    <row r="113" spans="1:4" x14ac:dyDescent="0.25">
      <c r="A113">
        <v>2</v>
      </c>
      <c r="B113">
        <f>$B$112-2.6</f>
        <v>1.999999999999996</v>
      </c>
      <c r="C113">
        <f t="shared" si="7"/>
        <v>46500093.000186004</v>
      </c>
      <c r="D113">
        <v>210</v>
      </c>
    </row>
    <row r="114" spans="1:4" x14ac:dyDescent="0.25">
      <c r="A114">
        <v>4.5999999999999996</v>
      </c>
      <c r="B114">
        <f t="shared" ref="B114:B123" si="11">$B$112-2.6</f>
        <v>1.999999999999996</v>
      </c>
      <c r="C114">
        <f t="shared" si="7"/>
        <v>44950089.900179803</v>
      </c>
      <c r="D114">
        <v>203</v>
      </c>
    </row>
    <row r="115" spans="1:4" x14ac:dyDescent="0.25">
      <c r="A115">
        <v>7.2</v>
      </c>
      <c r="B115">
        <f t="shared" si="11"/>
        <v>1.999999999999996</v>
      </c>
      <c r="C115">
        <f t="shared" si="7"/>
        <v>34542926.228709601</v>
      </c>
      <c r="D115">
        <v>156</v>
      </c>
    </row>
    <row r="116" spans="1:4" x14ac:dyDescent="0.25">
      <c r="A116">
        <v>9.8000000000000007</v>
      </c>
      <c r="B116">
        <f t="shared" si="11"/>
        <v>1.999999999999996</v>
      </c>
      <c r="C116">
        <f t="shared" si="7"/>
        <v>34321497.214423001</v>
      </c>
      <c r="D116">
        <v>155</v>
      </c>
    </row>
    <row r="117" spans="1:4" x14ac:dyDescent="0.25">
      <c r="A117">
        <v>12.4</v>
      </c>
      <c r="B117">
        <f t="shared" si="11"/>
        <v>1.999999999999996</v>
      </c>
      <c r="C117">
        <f t="shared" si="7"/>
        <v>23914333.542952802</v>
      </c>
      <c r="D117">
        <v>108</v>
      </c>
    </row>
    <row r="118" spans="1:4" x14ac:dyDescent="0.25">
      <c r="A118">
        <v>15</v>
      </c>
      <c r="B118">
        <f t="shared" si="11"/>
        <v>1.999999999999996</v>
      </c>
      <c r="C118">
        <f t="shared" si="7"/>
        <v>34100068.200136401</v>
      </c>
      <c r="D118">
        <v>154</v>
      </c>
    </row>
    <row r="119" spans="1:4" x14ac:dyDescent="0.25">
      <c r="A119">
        <v>17.600000000000001</v>
      </c>
      <c r="B119">
        <f t="shared" si="11"/>
        <v>1.999999999999996</v>
      </c>
      <c r="C119">
        <f t="shared" si="7"/>
        <v>29228629.885831203</v>
      </c>
      <c r="D119">
        <v>132</v>
      </c>
    </row>
    <row r="120" spans="1:4" x14ac:dyDescent="0.25">
      <c r="A120">
        <v>20.2</v>
      </c>
      <c r="B120">
        <f t="shared" si="11"/>
        <v>1.999999999999996</v>
      </c>
      <c r="C120">
        <f t="shared" si="7"/>
        <v>24135762.557239402</v>
      </c>
      <c r="D120">
        <f>70+39</f>
        <v>109</v>
      </c>
    </row>
    <row r="121" spans="1:4" x14ac:dyDescent="0.25">
      <c r="A121">
        <v>22.8</v>
      </c>
      <c r="B121">
        <f t="shared" si="11"/>
        <v>1.999999999999996</v>
      </c>
      <c r="C121">
        <f t="shared" si="7"/>
        <v>31664349.042983804</v>
      </c>
      <c r="D121">
        <v>143</v>
      </c>
    </row>
    <row r="122" spans="1:4" x14ac:dyDescent="0.25">
      <c r="A122">
        <v>25.4</v>
      </c>
      <c r="B122">
        <f t="shared" si="11"/>
        <v>1.999999999999996</v>
      </c>
      <c r="C122">
        <f t="shared" si="7"/>
        <v>30557203.971550804</v>
      </c>
      <c r="D122">
        <f>98+40</f>
        <v>138</v>
      </c>
    </row>
    <row r="123" spans="1:4" x14ac:dyDescent="0.25">
      <c r="A123">
        <v>28</v>
      </c>
      <c r="B123">
        <f t="shared" si="11"/>
        <v>1.999999999999996</v>
      </c>
      <c r="C123">
        <f t="shared" si="7"/>
        <v>44728660.885893203</v>
      </c>
      <c r="D123">
        <v>202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opLeftCell="B1" workbookViewId="0">
      <selection activeCell="M8" sqref="M8"/>
    </sheetView>
  </sheetViews>
  <sheetFormatPr defaultColWidth="9.140625" defaultRowHeight="15" x14ac:dyDescent="0.25"/>
  <cols>
    <col min="3" max="4" width="9.140625" style="13"/>
    <col min="8" max="8" width="21.28515625" customWidth="1"/>
    <col min="9" max="9" width="18.42578125" customWidth="1"/>
  </cols>
  <sheetData>
    <row r="1" spans="1:13" x14ac:dyDescent="0.25">
      <c r="A1" s="2" t="s">
        <v>0</v>
      </c>
      <c r="B1" s="2" t="s">
        <v>1</v>
      </c>
      <c r="C1" s="12" t="s">
        <v>44</v>
      </c>
      <c r="D1" s="12" t="s">
        <v>28</v>
      </c>
      <c r="H1" t="s">
        <v>29</v>
      </c>
      <c r="I1" t="s">
        <v>30</v>
      </c>
      <c r="J1" t="s">
        <v>68</v>
      </c>
    </row>
    <row r="2" spans="1:13" x14ac:dyDescent="0.25">
      <c r="A2">
        <v>30</v>
      </c>
      <c r="B2">
        <v>30</v>
      </c>
      <c r="C2" s="13">
        <f>MAX(C3:C100)</f>
        <v>60405.42545496831</v>
      </c>
      <c r="D2" s="13">
        <f>MAXA(D4:D100)</f>
        <v>141</v>
      </c>
      <c r="H2">
        <f>10^(-12)*H3*H4*100*100</f>
        <v>2.3342274131504001E-3</v>
      </c>
      <c r="I2">
        <f>10^(-12)*I3*I4*100*100</f>
        <v>9.3369096526016004E-3</v>
      </c>
      <c r="J2">
        <f>10^(-12)*J3*J4*100*100</f>
        <v>3.7347638610406401E-2</v>
      </c>
    </row>
    <row r="3" spans="1:13" x14ac:dyDescent="0.25">
      <c r="A3">
        <v>2</v>
      </c>
      <c r="B3">
        <v>28</v>
      </c>
      <c r="C3" s="13">
        <f t="shared" ref="C3:C38" si="0">D3/$H$2</f>
        <v>11995.403636447607</v>
      </c>
      <c r="D3" s="13">
        <v>28</v>
      </c>
      <c r="G3" t="s">
        <v>31</v>
      </c>
      <c r="H3">
        <v>557.69860000000006</v>
      </c>
      <c r="I3">
        <f>H3*2</f>
        <v>1115.3972000000001</v>
      </c>
      <c r="J3">
        <f>I3*2</f>
        <v>2230.7944000000002</v>
      </c>
      <c r="K3">
        <f>1/H2</f>
        <v>428.4072727302717</v>
      </c>
    </row>
    <row r="4" spans="1:13" x14ac:dyDescent="0.25">
      <c r="A4">
        <f>A3+5.2</f>
        <v>7.2</v>
      </c>
      <c r="B4">
        <f>B3</f>
        <v>28</v>
      </c>
      <c r="C4" s="13">
        <f t="shared" si="0"/>
        <v>4712.4800000329888</v>
      </c>
      <c r="D4" s="13">
        <v>11</v>
      </c>
      <c r="G4" t="s">
        <v>32</v>
      </c>
      <c r="H4">
        <v>418.54640000000001</v>
      </c>
      <c r="I4">
        <f>H4*2</f>
        <v>837.09280000000001</v>
      </c>
      <c r="J4">
        <f>I4*2</f>
        <v>1674.1856</v>
      </c>
    </row>
    <row r="5" spans="1:13" x14ac:dyDescent="0.25">
      <c r="A5">
        <f>A4+5.2</f>
        <v>12.4</v>
      </c>
      <c r="B5">
        <f>B4</f>
        <v>28</v>
      </c>
      <c r="C5" s="13">
        <f t="shared" si="0"/>
        <v>9424.9600000659775</v>
      </c>
      <c r="D5" s="13">
        <v>22</v>
      </c>
      <c r="G5" t="s">
        <v>40</v>
      </c>
      <c r="H5" s="8">
        <f>H3/2048</f>
        <v>0.27231376953125003</v>
      </c>
      <c r="I5" s="8">
        <f>I3/2048</f>
        <v>0.54462753906250005</v>
      </c>
    </row>
    <row r="6" spans="1:13" x14ac:dyDescent="0.25">
      <c r="A6">
        <f>A5+5.2</f>
        <v>17.600000000000001</v>
      </c>
      <c r="B6">
        <f>B5</f>
        <v>28</v>
      </c>
      <c r="C6" s="13">
        <f t="shared" si="0"/>
        <v>16707.883636480594</v>
      </c>
      <c r="D6" s="13">
        <v>39</v>
      </c>
      <c r="E6" t="s">
        <v>33</v>
      </c>
      <c r="G6" t="s">
        <v>39</v>
      </c>
      <c r="H6" s="8">
        <f>H4/1536</f>
        <v>0.27249114583333334</v>
      </c>
      <c r="I6" s="8">
        <f>I4/1536</f>
        <v>0.54498229166666667</v>
      </c>
    </row>
    <row r="7" spans="1:13" x14ac:dyDescent="0.25">
      <c r="A7">
        <f>A6+5.2</f>
        <v>22.8</v>
      </c>
      <c r="B7">
        <f>B6</f>
        <v>28</v>
      </c>
      <c r="C7" s="13">
        <f t="shared" si="0"/>
        <v>5997.7018182238035</v>
      </c>
      <c r="D7" s="13">
        <v>14</v>
      </c>
      <c r="H7">
        <f>100/H5</f>
        <v>367.22344291343029</v>
      </c>
      <c r="I7">
        <f>200/I5</f>
        <v>367.22344291343029</v>
      </c>
      <c r="L7" t="s">
        <v>69</v>
      </c>
      <c r="M7">
        <f>(12+9+14)/3/H2</f>
        <v>4998.0848485198358</v>
      </c>
    </row>
    <row r="8" spans="1:13" x14ac:dyDescent="0.25">
      <c r="A8">
        <f>A7+5.2</f>
        <v>28</v>
      </c>
      <c r="B8">
        <f>B7</f>
        <v>28</v>
      </c>
      <c r="C8" s="13">
        <f t="shared" si="0"/>
        <v>14137.440000098966</v>
      </c>
      <c r="D8" s="13">
        <v>33</v>
      </c>
      <c r="L8" t="s">
        <v>70</v>
      </c>
      <c r="M8">
        <f>100/J2</f>
        <v>2677.5454545641978</v>
      </c>
    </row>
    <row r="9" spans="1:13" x14ac:dyDescent="0.25">
      <c r="A9">
        <f>A8</f>
        <v>28</v>
      </c>
      <c r="B9">
        <f>B3-5.2</f>
        <v>22.8</v>
      </c>
      <c r="C9" s="13">
        <f t="shared" si="0"/>
        <v>16707.883636480594</v>
      </c>
      <c r="D9" s="13">
        <v>39</v>
      </c>
    </row>
    <row r="10" spans="1:13" x14ac:dyDescent="0.25">
      <c r="A10">
        <f>A9-5.2</f>
        <v>22.8</v>
      </c>
      <c r="B10">
        <f>B9</f>
        <v>22.8</v>
      </c>
      <c r="C10" s="13">
        <f t="shared" si="0"/>
        <v>40698.690909375808</v>
      </c>
      <c r="D10" s="13">
        <v>95</v>
      </c>
    </row>
    <row r="11" spans="1:13" x14ac:dyDescent="0.25">
      <c r="A11">
        <f>A10-5.2</f>
        <v>17.600000000000001</v>
      </c>
      <c r="B11">
        <f>B10</f>
        <v>22.8</v>
      </c>
      <c r="C11" s="13">
        <f t="shared" si="0"/>
        <v>60405.42545496831</v>
      </c>
      <c r="D11" s="13">
        <v>141</v>
      </c>
    </row>
    <row r="12" spans="1:13" x14ac:dyDescent="0.25">
      <c r="A12">
        <f>A11-5.2</f>
        <v>12.400000000000002</v>
      </c>
      <c r="B12">
        <f>B11</f>
        <v>22.8</v>
      </c>
      <c r="C12" s="13">
        <f t="shared" si="0"/>
        <v>23990.807272895214</v>
      </c>
      <c r="D12" s="13">
        <v>56</v>
      </c>
    </row>
    <row r="13" spans="1:13" x14ac:dyDescent="0.25">
      <c r="A13">
        <f>A12-5.2</f>
        <v>7.200000000000002</v>
      </c>
      <c r="B13">
        <f>B12</f>
        <v>22.8</v>
      </c>
      <c r="C13" s="13">
        <f t="shared" si="0"/>
        <v>3855.665454572445</v>
      </c>
      <c r="D13" s="13">
        <v>9</v>
      </c>
    </row>
    <row r="14" spans="1:13" x14ac:dyDescent="0.25">
      <c r="A14">
        <f>A13-5.2</f>
        <v>2.0000000000000018</v>
      </c>
      <c r="B14">
        <f>B13</f>
        <v>22.8</v>
      </c>
      <c r="C14" s="13">
        <f t="shared" si="0"/>
        <v>5140.8872727632597</v>
      </c>
      <c r="D14" s="13">
        <v>12</v>
      </c>
    </row>
    <row r="15" spans="1:13" x14ac:dyDescent="0.25">
      <c r="A15">
        <f>A14</f>
        <v>2.0000000000000018</v>
      </c>
      <c r="B15">
        <f>B14-5.2</f>
        <v>17.600000000000001</v>
      </c>
      <c r="C15" s="13">
        <f t="shared" si="0"/>
        <v>13280.625454638423</v>
      </c>
      <c r="D15" s="13">
        <v>31</v>
      </c>
    </row>
    <row r="16" spans="1:13" x14ac:dyDescent="0.25">
      <c r="A16">
        <f>A15+5.2</f>
        <v>7.200000000000002</v>
      </c>
      <c r="B16">
        <f>B15</f>
        <v>17.600000000000001</v>
      </c>
      <c r="C16" s="13">
        <f t="shared" si="0"/>
        <v>30416.91636384929</v>
      </c>
      <c r="D16" s="13">
        <v>71</v>
      </c>
    </row>
    <row r="17" spans="1:5" x14ac:dyDescent="0.25">
      <c r="A17">
        <f>A16+5.2</f>
        <v>12.400000000000002</v>
      </c>
      <c r="B17">
        <f>B16</f>
        <v>17.600000000000001</v>
      </c>
      <c r="C17" s="13">
        <f t="shared" si="0"/>
        <v>50123.650909441785</v>
      </c>
      <c r="D17" s="13">
        <v>117</v>
      </c>
    </row>
    <row r="18" spans="1:5" x14ac:dyDescent="0.25">
      <c r="A18">
        <f>A17+5.2</f>
        <v>17.600000000000001</v>
      </c>
      <c r="B18">
        <f>B17</f>
        <v>17.600000000000001</v>
      </c>
      <c r="C18" s="13">
        <f t="shared" si="0"/>
        <v>8996.5527273357056</v>
      </c>
      <c r="D18" s="13">
        <v>21</v>
      </c>
    </row>
    <row r="19" spans="1:5" x14ac:dyDescent="0.25">
      <c r="A19">
        <f>A18+5.2</f>
        <v>22.8</v>
      </c>
      <c r="B19">
        <f>B18</f>
        <v>17.600000000000001</v>
      </c>
      <c r="C19" s="13">
        <f t="shared" si="0"/>
        <v>8568.1454546054338</v>
      </c>
      <c r="D19" s="13">
        <v>20</v>
      </c>
    </row>
    <row r="20" spans="1:5" x14ac:dyDescent="0.25">
      <c r="A20">
        <f>A19+5.2</f>
        <v>28</v>
      </c>
      <c r="B20">
        <f>B19</f>
        <v>17.600000000000001</v>
      </c>
      <c r="C20" s="13">
        <f t="shared" si="0"/>
        <v>10281.774545526519</v>
      </c>
      <c r="D20" s="13">
        <v>24</v>
      </c>
    </row>
    <row r="21" spans="1:5" x14ac:dyDescent="0.25">
      <c r="A21">
        <f>A20</f>
        <v>28</v>
      </c>
      <c r="B21">
        <f>B19-5.2</f>
        <v>12.400000000000002</v>
      </c>
      <c r="C21" s="13">
        <f t="shared" si="0"/>
        <v>7282.9236364146182</v>
      </c>
      <c r="D21" s="13">
        <v>17</v>
      </c>
    </row>
    <row r="22" spans="1:5" x14ac:dyDescent="0.25">
      <c r="A22">
        <f>A21-5.2</f>
        <v>22.8</v>
      </c>
      <c r="B22">
        <f>B21</f>
        <v>12.400000000000002</v>
      </c>
      <c r="C22" s="13">
        <f t="shared" si="0"/>
        <v>17993.105454671411</v>
      </c>
      <c r="D22" s="13">
        <v>42</v>
      </c>
      <c r="E22" t="s">
        <v>33</v>
      </c>
    </row>
    <row r="23" spans="1:5" x14ac:dyDescent="0.25">
      <c r="A23">
        <f>A22-5.2</f>
        <v>17.600000000000001</v>
      </c>
      <c r="B23">
        <f>B22</f>
        <v>12.400000000000002</v>
      </c>
      <c r="C23" s="13">
        <f t="shared" si="0"/>
        <v>6426.1090909540753</v>
      </c>
      <c r="D23" s="13">
        <v>15</v>
      </c>
    </row>
    <row r="24" spans="1:5" x14ac:dyDescent="0.25">
      <c r="A24">
        <f>A23-5.2</f>
        <v>12.400000000000002</v>
      </c>
      <c r="B24">
        <f>B23</f>
        <v>12.400000000000002</v>
      </c>
      <c r="C24" s="13">
        <f t="shared" si="0"/>
        <v>12423.810909177879</v>
      </c>
      <c r="D24" s="13">
        <v>29</v>
      </c>
    </row>
    <row r="25" spans="1:5" x14ac:dyDescent="0.25">
      <c r="A25">
        <f>A24-5.2</f>
        <v>7.200000000000002</v>
      </c>
      <c r="B25">
        <f>B24</f>
        <v>12.400000000000002</v>
      </c>
      <c r="C25" s="13">
        <f t="shared" si="0"/>
        <v>25704.436363816301</v>
      </c>
      <c r="D25" s="13">
        <v>60</v>
      </c>
    </row>
    <row r="26" spans="1:5" x14ac:dyDescent="0.25">
      <c r="A26">
        <f>A25-5.2</f>
        <v>2.0000000000000018</v>
      </c>
      <c r="B26">
        <f>B25</f>
        <v>12.400000000000002</v>
      </c>
      <c r="C26" s="13">
        <f t="shared" si="0"/>
        <v>56549.760000395865</v>
      </c>
      <c r="D26" s="13">
        <v>132</v>
      </c>
    </row>
    <row r="27" spans="1:5" x14ac:dyDescent="0.25">
      <c r="A27">
        <f>A26</f>
        <v>2.0000000000000018</v>
      </c>
      <c r="B27">
        <f>B26-5.2</f>
        <v>7.200000000000002</v>
      </c>
      <c r="C27" s="13">
        <f t="shared" si="0"/>
        <v>24419.214545625484</v>
      </c>
      <c r="D27" s="13">
        <v>57</v>
      </c>
    </row>
    <row r="28" spans="1:5" x14ac:dyDescent="0.25">
      <c r="A28">
        <f>A27+5.2</f>
        <v>7.200000000000002</v>
      </c>
      <c r="B28">
        <f>B27</f>
        <v>7.200000000000002</v>
      </c>
      <c r="C28" s="13">
        <f t="shared" si="0"/>
        <v>17993.105454671411</v>
      </c>
      <c r="D28" s="13">
        <v>42</v>
      </c>
    </row>
    <row r="29" spans="1:5" x14ac:dyDescent="0.25">
      <c r="A29">
        <f>A28+5.2</f>
        <v>12.400000000000002</v>
      </c>
      <c r="B29">
        <f>B28</f>
        <v>7.200000000000002</v>
      </c>
      <c r="C29" s="13">
        <f t="shared" si="0"/>
        <v>13280.625454638423</v>
      </c>
      <c r="D29" s="13">
        <v>31</v>
      </c>
    </row>
    <row r="30" spans="1:5" x14ac:dyDescent="0.25">
      <c r="A30">
        <f>A29+5.2</f>
        <v>17.600000000000001</v>
      </c>
      <c r="B30">
        <f>B29</f>
        <v>7.200000000000002</v>
      </c>
      <c r="C30" s="13">
        <f t="shared" si="0"/>
        <v>32558.952727500648</v>
      </c>
      <c r="D30" s="13">
        <v>76</v>
      </c>
    </row>
    <row r="31" spans="1:5" x14ac:dyDescent="0.25">
      <c r="A31">
        <f>A30+5.2</f>
        <v>22.8</v>
      </c>
      <c r="B31">
        <f>B30</f>
        <v>7.200000000000002</v>
      </c>
      <c r="C31" s="13">
        <f t="shared" si="0"/>
        <v>16707.883636480594</v>
      </c>
      <c r="D31" s="13">
        <v>39</v>
      </c>
    </row>
    <row r="32" spans="1:5" x14ac:dyDescent="0.25">
      <c r="A32">
        <f>A31+5.2</f>
        <v>28</v>
      </c>
      <c r="B32">
        <f>B31</f>
        <v>7.200000000000002</v>
      </c>
      <c r="C32" s="13">
        <f t="shared" si="0"/>
        <v>53979.31636401423</v>
      </c>
      <c r="D32" s="13">
        <v>126</v>
      </c>
    </row>
    <row r="33" spans="1:5" x14ac:dyDescent="0.25">
      <c r="A33">
        <f>A32</f>
        <v>28</v>
      </c>
      <c r="B33">
        <f>B32-5.2</f>
        <v>2.0000000000000018</v>
      </c>
      <c r="C33" s="13">
        <f t="shared" si="0"/>
        <v>12852.218181908151</v>
      </c>
      <c r="D33" s="13">
        <v>30</v>
      </c>
    </row>
    <row r="34" spans="1:5" x14ac:dyDescent="0.25">
      <c r="A34">
        <f>A33-5.2</f>
        <v>22.8</v>
      </c>
      <c r="B34">
        <f>B33</f>
        <v>2.0000000000000018</v>
      </c>
      <c r="C34" s="13">
        <f t="shared" si="0"/>
        <v>9853.3672727962494</v>
      </c>
      <c r="D34" s="13">
        <v>23</v>
      </c>
    </row>
    <row r="35" spans="1:5" x14ac:dyDescent="0.25">
      <c r="A35">
        <f>A34-5.2</f>
        <v>17.600000000000001</v>
      </c>
      <c r="B35">
        <f>B34</f>
        <v>2.0000000000000018</v>
      </c>
      <c r="C35" s="13">
        <f t="shared" si="0"/>
        <v>7711.33090914489</v>
      </c>
      <c r="D35" s="13">
        <v>18</v>
      </c>
    </row>
    <row r="36" spans="1:5" x14ac:dyDescent="0.25">
      <c r="A36">
        <f>A35-5.2</f>
        <v>12.400000000000002</v>
      </c>
      <c r="B36">
        <f>B35</f>
        <v>2.0000000000000018</v>
      </c>
      <c r="C36" s="13">
        <f t="shared" si="0"/>
        <v>16707.883636480594</v>
      </c>
      <c r="D36" s="13">
        <v>39</v>
      </c>
    </row>
    <row r="37" spans="1:5" x14ac:dyDescent="0.25">
      <c r="A37">
        <f>A36-5.2</f>
        <v>7.200000000000002</v>
      </c>
      <c r="B37">
        <f>B36</f>
        <v>2.0000000000000018</v>
      </c>
      <c r="C37" s="13">
        <f t="shared" si="0"/>
        <v>17564.698181941138</v>
      </c>
      <c r="D37" s="13">
        <v>41</v>
      </c>
    </row>
    <row r="38" spans="1:5" x14ac:dyDescent="0.25">
      <c r="A38">
        <f>A37-5.2</f>
        <v>2.0000000000000018</v>
      </c>
      <c r="B38">
        <f>B37</f>
        <v>2.0000000000000018</v>
      </c>
      <c r="C38" s="13">
        <f t="shared" si="0"/>
        <v>12852.218181908151</v>
      </c>
      <c r="D38" s="13">
        <v>30</v>
      </c>
      <c r="E38" t="s">
        <v>34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opLeftCell="G1" workbookViewId="0">
      <selection activeCell="M8" sqref="M8"/>
    </sheetView>
  </sheetViews>
  <sheetFormatPr defaultColWidth="9.140625" defaultRowHeight="15" x14ac:dyDescent="0.25"/>
  <cols>
    <col min="3" max="4" width="9.140625" style="13"/>
    <col min="10" max="10" width="12" customWidth="1"/>
    <col min="13" max="13" width="12" bestFit="1" customWidth="1"/>
  </cols>
  <sheetData>
    <row r="1" spans="1:13" x14ac:dyDescent="0.25">
      <c r="A1" s="2" t="s">
        <v>0</v>
      </c>
      <c r="B1" s="2" t="s">
        <v>1</v>
      </c>
      <c r="C1" s="12" t="s">
        <v>43</v>
      </c>
      <c r="D1" s="12" t="s">
        <v>41</v>
      </c>
      <c r="E1" s="2" t="s">
        <v>25</v>
      </c>
      <c r="F1" s="2" t="s">
        <v>26</v>
      </c>
      <c r="G1" s="2" t="s">
        <v>23</v>
      </c>
      <c r="H1" s="2" t="s">
        <v>24</v>
      </c>
      <c r="I1" s="2"/>
      <c r="K1" t="s">
        <v>2</v>
      </c>
    </row>
    <row r="2" spans="1:13" x14ac:dyDescent="0.25">
      <c r="A2">
        <v>30</v>
      </c>
      <c r="B2">
        <v>30</v>
      </c>
      <c r="C2" s="13">
        <f>MAX(C3:C38)</f>
        <v>22940.045719407557</v>
      </c>
      <c r="E2">
        <f>MAX(E3:E100)</f>
        <v>1913.1462977941164</v>
      </c>
      <c r="G2">
        <f>MAX(G3:G100)</f>
        <v>22142.901428660007</v>
      </c>
      <c r="J2" t="s">
        <v>21</v>
      </c>
      <c r="K2">
        <f>K30</f>
        <v>3.1361950766222536E-2</v>
      </c>
    </row>
    <row r="3" spans="1:13" x14ac:dyDescent="0.25">
      <c r="A3">
        <v>2</v>
      </c>
      <c r="B3">
        <v>28</v>
      </c>
      <c r="C3" s="13">
        <f>E3+G3</f>
        <v>10770.306869258118</v>
      </c>
      <c r="D3" s="13">
        <f>F3+H3</f>
        <v>64</v>
      </c>
      <c r="E3">
        <f t="shared" ref="E3:E38" si="0">F3/$K$2</f>
        <v>1913.1462977941164</v>
      </c>
      <c r="F3">
        <v>60</v>
      </c>
      <c r="G3">
        <f t="shared" ref="G3:G38" si="1">H3/$K$3</f>
        <v>8857.1605714640027</v>
      </c>
      <c r="H3">
        <v>4</v>
      </c>
      <c r="J3" t="s">
        <v>22</v>
      </c>
      <c r="K3">
        <f>L30</f>
        <v>4.5161199999999989E-4</v>
      </c>
    </row>
    <row r="4" spans="1:13" x14ac:dyDescent="0.25">
      <c r="A4">
        <f>A3+5.2</f>
        <v>7.2</v>
      </c>
      <c r="B4">
        <f>B3</f>
        <v>28</v>
      </c>
      <c r="C4" s="13">
        <f t="shared" ref="C4:C38" si="2">E4+G4</f>
        <v>9144.1325161331206</v>
      </c>
      <c r="D4" s="13">
        <f t="shared" ref="D4:D38" si="3">F4+H4</f>
        <v>13</v>
      </c>
      <c r="E4">
        <f t="shared" si="0"/>
        <v>286.97194466911748</v>
      </c>
      <c r="F4">
        <v>9</v>
      </c>
      <c r="G4">
        <f t="shared" si="1"/>
        <v>8857.1605714640027</v>
      </c>
      <c r="H4">
        <v>4</v>
      </c>
      <c r="L4" s="20"/>
      <c r="M4" s="20"/>
    </row>
    <row r="5" spans="1:13" x14ac:dyDescent="0.25">
      <c r="A5">
        <f>A4+5.2</f>
        <v>12.4</v>
      </c>
      <c r="B5">
        <f>B4</f>
        <v>28</v>
      </c>
      <c r="C5" s="13">
        <f t="shared" si="2"/>
        <v>4874.9810885506286</v>
      </c>
      <c r="D5" s="13">
        <f t="shared" si="3"/>
        <v>16</v>
      </c>
      <c r="E5">
        <f t="shared" si="0"/>
        <v>446.4008028186272</v>
      </c>
      <c r="F5">
        <v>14</v>
      </c>
      <c r="G5">
        <f t="shared" si="1"/>
        <v>4428.5802857320014</v>
      </c>
      <c r="H5">
        <v>2</v>
      </c>
    </row>
    <row r="6" spans="1:13" x14ac:dyDescent="0.25">
      <c r="A6">
        <f>A5+5.2</f>
        <v>17.600000000000001</v>
      </c>
      <c r="B6">
        <f>B5</f>
        <v>28</v>
      </c>
      <c r="C6" s="13">
        <f t="shared" si="2"/>
        <v>16584.147235478671</v>
      </c>
      <c r="D6" s="13">
        <f t="shared" si="3"/>
        <v>41</v>
      </c>
      <c r="E6">
        <f t="shared" si="0"/>
        <v>1084.1162354166661</v>
      </c>
      <c r="F6">
        <v>34</v>
      </c>
      <c r="G6">
        <f t="shared" si="1"/>
        <v>15500.031000062005</v>
      </c>
      <c r="H6">
        <v>7</v>
      </c>
    </row>
    <row r="7" spans="1:13" x14ac:dyDescent="0.25">
      <c r="A7">
        <f>A6+5.2</f>
        <v>22.8</v>
      </c>
      <c r="B7">
        <f>B6</f>
        <v>28</v>
      </c>
      <c r="C7" s="13">
        <f t="shared" si="2"/>
        <v>9654.3048622115512</v>
      </c>
      <c r="D7" s="13">
        <f t="shared" si="3"/>
        <v>29</v>
      </c>
      <c r="E7">
        <f t="shared" si="0"/>
        <v>797.14429074754855</v>
      </c>
      <c r="F7">
        <v>25</v>
      </c>
      <c r="G7">
        <f t="shared" si="1"/>
        <v>8857.1605714640027</v>
      </c>
      <c r="H7">
        <v>4</v>
      </c>
    </row>
    <row r="8" spans="1:13" x14ac:dyDescent="0.25">
      <c r="A8">
        <f>A7+5.2</f>
        <v>28</v>
      </c>
      <c r="B8">
        <f>B7</f>
        <v>28</v>
      </c>
      <c r="C8" s="13">
        <f t="shared" si="2"/>
        <v>22940.045719407557</v>
      </c>
      <c r="D8" s="13">
        <f t="shared" si="3"/>
        <v>35</v>
      </c>
      <c r="E8">
        <f t="shared" si="0"/>
        <v>797.14429074754855</v>
      </c>
      <c r="F8">
        <v>25</v>
      </c>
      <c r="G8">
        <f t="shared" si="1"/>
        <v>22142.901428660007</v>
      </c>
      <c r="H8">
        <v>10</v>
      </c>
    </row>
    <row r="9" spans="1:13" x14ac:dyDescent="0.25">
      <c r="A9">
        <f>A8</f>
        <v>28</v>
      </c>
      <c r="B9">
        <f>B3-5.2</f>
        <v>22.8</v>
      </c>
      <c r="C9" s="13">
        <f t="shared" si="2"/>
        <v>6834.185058377414</v>
      </c>
      <c r="D9" s="13">
        <f t="shared" si="3"/>
        <v>9</v>
      </c>
      <c r="E9">
        <f t="shared" si="0"/>
        <v>191.31462977941166</v>
      </c>
      <c r="F9">
        <v>6</v>
      </c>
      <c r="G9">
        <f t="shared" si="1"/>
        <v>6642.870428598002</v>
      </c>
      <c r="H9">
        <v>3</v>
      </c>
    </row>
    <row r="10" spans="1:13" x14ac:dyDescent="0.25">
      <c r="A10">
        <f>A9-5.2</f>
        <v>22.8</v>
      </c>
      <c r="B10">
        <f>B9</f>
        <v>22.8</v>
      </c>
      <c r="C10" s="13">
        <f t="shared" si="2"/>
        <v>7312.4716328259428</v>
      </c>
      <c r="D10" s="13">
        <f t="shared" si="3"/>
        <v>24</v>
      </c>
      <c r="E10">
        <f t="shared" si="0"/>
        <v>669.6012042279408</v>
      </c>
      <c r="F10">
        <v>21</v>
      </c>
      <c r="G10">
        <f t="shared" si="1"/>
        <v>6642.870428598002</v>
      </c>
      <c r="H10">
        <v>3</v>
      </c>
    </row>
    <row r="11" spans="1:13" x14ac:dyDescent="0.25">
      <c r="A11">
        <f>A10-5.2</f>
        <v>17.600000000000001</v>
      </c>
      <c r="B11">
        <f>B10</f>
        <v>22.8</v>
      </c>
      <c r="C11" s="13">
        <f t="shared" si="2"/>
        <v>5002.5241750702362</v>
      </c>
      <c r="D11" s="13">
        <f t="shared" si="3"/>
        <v>20</v>
      </c>
      <c r="E11">
        <f t="shared" si="0"/>
        <v>573.94388933823495</v>
      </c>
      <c r="F11">
        <v>18</v>
      </c>
      <c r="G11">
        <f t="shared" si="1"/>
        <v>4428.5802857320014</v>
      </c>
      <c r="H11">
        <v>2</v>
      </c>
    </row>
    <row r="12" spans="1:13" x14ac:dyDescent="0.25">
      <c r="A12">
        <f>A11-5.2</f>
        <v>12.400000000000002</v>
      </c>
      <c r="B12">
        <f>B11</f>
        <v>22.8</v>
      </c>
      <c r="C12" s="13">
        <f t="shared" si="2"/>
        <v>6993.6139165269233</v>
      </c>
      <c r="D12" s="13">
        <f t="shared" si="3"/>
        <v>14</v>
      </c>
      <c r="E12">
        <f t="shared" si="0"/>
        <v>350.74348792892135</v>
      </c>
      <c r="F12">
        <v>11</v>
      </c>
      <c r="G12">
        <f t="shared" si="1"/>
        <v>6642.870428598002</v>
      </c>
      <c r="H12">
        <v>3</v>
      </c>
    </row>
    <row r="13" spans="1:13" x14ac:dyDescent="0.25">
      <c r="A13">
        <f>A12-5.2</f>
        <v>7.200000000000002</v>
      </c>
      <c r="B13">
        <f>B12</f>
        <v>22.8</v>
      </c>
      <c r="C13" s="13">
        <f t="shared" si="2"/>
        <v>6929.8423732671199</v>
      </c>
      <c r="D13" s="13">
        <f t="shared" si="3"/>
        <v>12</v>
      </c>
      <c r="E13">
        <f t="shared" si="0"/>
        <v>286.97194466911748</v>
      </c>
      <c r="F13">
        <v>9</v>
      </c>
      <c r="G13">
        <f t="shared" si="1"/>
        <v>6642.870428598002</v>
      </c>
      <c r="H13">
        <v>3</v>
      </c>
    </row>
    <row r="14" spans="1:13" x14ac:dyDescent="0.25">
      <c r="A14">
        <f>A13-5.2</f>
        <v>2.0000000000000018</v>
      </c>
      <c r="B14">
        <f>B13</f>
        <v>22.8</v>
      </c>
      <c r="C14" s="13">
        <f t="shared" si="2"/>
        <v>13668.370116754828</v>
      </c>
      <c r="D14" s="13">
        <f t="shared" si="3"/>
        <v>18</v>
      </c>
      <c r="E14">
        <f t="shared" si="0"/>
        <v>382.62925955882332</v>
      </c>
      <c r="F14">
        <v>12</v>
      </c>
      <c r="G14">
        <f t="shared" si="1"/>
        <v>13285.740857196004</v>
      </c>
      <c r="H14">
        <v>6</v>
      </c>
    </row>
    <row r="15" spans="1:13" x14ac:dyDescent="0.25">
      <c r="A15">
        <f>A14</f>
        <v>2.0000000000000018</v>
      </c>
      <c r="B15">
        <f>B14-5.2</f>
        <v>17.600000000000001</v>
      </c>
      <c r="C15" s="13">
        <f t="shared" si="2"/>
        <v>2628.8051740547257</v>
      </c>
      <c r="D15" s="13">
        <f t="shared" si="3"/>
        <v>14</v>
      </c>
      <c r="E15">
        <f t="shared" si="0"/>
        <v>414.51503118872523</v>
      </c>
      <c r="F15">
        <v>13</v>
      </c>
      <c r="G15">
        <f t="shared" si="1"/>
        <v>2214.2901428660007</v>
      </c>
      <c r="H15">
        <v>1</v>
      </c>
    </row>
    <row r="16" spans="1:13" x14ac:dyDescent="0.25">
      <c r="A16">
        <f>A15+5.2</f>
        <v>7.200000000000002</v>
      </c>
      <c r="B16">
        <f>B15</f>
        <v>17.600000000000001</v>
      </c>
      <c r="C16" s="13">
        <f t="shared" si="2"/>
        <v>4843.0953169207269</v>
      </c>
      <c r="D16" s="13">
        <f t="shared" si="3"/>
        <v>15</v>
      </c>
      <c r="E16">
        <f t="shared" si="0"/>
        <v>414.51503118872523</v>
      </c>
      <c r="F16">
        <v>13</v>
      </c>
      <c r="G16">
        <f t="shared" si="1"/>
        <v>4428.5802857320014</v>
      </c>
      <c r="H16">
        <v>2</v>
      </c>
    </row>
    <row r="17" spans="1:14" x14ac:dyDescent="0.25">
      <c r="A17">
        <f>A16+5.2</f>
        <v>12.400000000000002</v>
      </c>
      <c r="B17">
        <f>B16</f>
        <v>17.600000000000001</v>
      </c>
      <c r="C17" s="13">
        <f t="shared" si="2"/>
        <v>6993.6139165269233</v>
      </c>
      <c r="D17" s="13">
        <f t="shared" si="3"/>
        <v>14</v>
      </c>
      <c r="E17">
        <f t="shared" si="0"/>
        <v>350.74348792892135</v>
      </c>
      <c r="F17">
        <v>11</v>
      </c>
      <c r="G17">
        <f t="shared" si="1"/>
        <v>6642.870428598002</v>
      </c>
      <c r="H17">
        <v>3</v>
      </c>
      <c r="J17" t="s">
        <v>11</v>
      </c>
    </row>
    <row r="18" spans="1:14" x14ac:dyDescent="0.25">
      <c r="A18">
        <f>A17+5.2</f>
        <v>17.600000000000001</v>
      </c>
      <c r="B18">
        <f>B17</f>
        <v>17.600000000000001</v>
      </c>
      <c r="C18" s="13">
        <f t="shared" si="2"/>
        <v>4683.6664587712166</v>
      </c>
      <c r="D18" s="13">
        <f t="shared" si="3"/>
        <v>10</v>
      </c>
      <c r="E18">
        <f t="shared" si="0"/>
        <v>255.08617303921554</v>
      </c>
      <c r="F18">
        <v>8</v>
      </c>
      <c r="G18">
        <f t="shared" si="1"/>
        <v>4428.5802857320014</v>
      </c>
      <c r="H18">
        <v>2</v>
      </c>
      <c r="J18" t="s">
        <v>20</v>
      </c>
    </row>
    <row r="19" spans="1:14" x14ac:dyDescent="0.25">
      <c r="A19">
        <f>A18+5.2</f>
        <v>22.8</v>
      </c>
      <c r="B19">
        <f>B18</f>
        <v>17.600000000000001</v>
      </c>
      <c r="C19" s="13">
        <f t="shared" si="2"/>
        <v>4779.3237736609226</v>
      </c>
      <c r="D19" s="13">
        <f t="shared" si="3"/>
        <v>13</v>
      </c>
      <c r="E19">
        <f t="shared" si="0"/>
        <v>350.74348792892135</v>
      </c>
      <c r="F19">
        <v>11</v>
      </c>
      <c r="G19">
        <f t="shared" si="1"/>
        <v>4428.5802857320014</v>
      </c>
      <c r="H19">
        <v>2</v>
      </c>
    </row>
    <row r="20" spans="1:14" x14ac:dyDescent="0.25">
      <c r="A20">
        <f>A19+5.2</f>
        <v>28</v>
      </c>
      <c r="B20">
        <f>B19</f>
        <v>17.600000000000001</v>
      </c>
      <c r="C20" s="13">
        <f t="shared" si="2"/>
        <v>4715.5522304011192</v>
      </c>
      <c r="D20" s="13">
        <f t="shared" si="3"/>
        <v>11</v>
      </c>
      <c r="E20">
        <f t="shared" si="0"/>
        <v>286.97194466911748</v>
      </c>
      <c r="F20">
        <v>9</v>
      </c>
      <c r="G20">
        <f t="shared" si="1"/>
        <v>4428.5802857320014</v>
      </c>
      <c r="H20">
        <v>2</v>
      </c>
    </row>
    <row r="21" spans="1:14" x14ac:dyDescent="0.25">
      <c r="A21">
        <f>A20</f>
        <v>28</v>
      </c>
      <c r="B21">
        <f>B19-5.2</f>
        <v>12.400000000000002</v>
      </c>
      <c r="C21" s="13">
        <f t="shared" si="2"/>
        <v>2565.0336307949219</v>
      </c>
      <c r="D21" s="13">
        <f t="shared" si="3"/>
        <v>12</v>
      </c>
      <c r="E21">
        <f t="shared" si="0"/>
        <v>350.74348792892135</v>
      </c>
      <c r="F21">
        <v>11</v>
      </c>
      <c r="G21">
        <f t="shared" si="1"/>
        <v>2214.2901428660007</v>
      </c>
      <c r="H21">
        <v>1</v>
      </c>
    </row>
    <row r="22" spans="1:14" x14ac:dyDescent="0.25">
      <c r="A22">
        <f>A21-5.2</f>
        <v>22.8</v>
      </c>
      <c r="B22">
        <f>B21</f>
        <v>12.400000000000002</v>
      </c>
      <c r="C22" s="13">
        <f t="shared" si="2"/>
        <v>2692.5767173145296</v>
      </c>
      <c r="D22" s="13">
        <f t="shared" si="3"/>
        <v>16</v>
      </c>
      <c r="E22">
        <f t="shared" si="0"/>
        <v>478.28657444852911</v>
      </c>
      <c r="F22">
        <v>15</v>
      </c>
      <c r="G22">
        <f t="shared" si="1"/>
        <v>2214.2901428660007</v>
      </c>
      <c r="H22">
        <v>1</v>
      </c>
    </row>
    <row r="23" spans="1:14" x14ac:dyDescent="0.25">
      <c r="A23">
        <f>A22-5.2</f>
        <v>17.600000000000001</v>
      </c>
      <c r="B23">
        <f>B22</f>
        <v>12.400000000000002</v>
      </c>
      <c r="C23" s="13">
        <f t="shared" si="2"/>
        <v>2437.4905442753143</v>
      </c>
      <c r="D23" s="13">
        <f t="shared" si="3"/>
        <v>8</v>
      </c>
      <c r="E23">
        <f t="shared" si="0"/>
        <v>223.2004014093136</v>
      </c>
      <c r="F23">
        <v>7</v>
      </c>
      <c r="G23">
        <f t="shared" si="1"/>
        <v>2214.2901428660007</v>
      </c>
      <c r="H23">
        <v>1</v>
      </c>
      <c r="K23" t="s">
        <v>21</v>
      </c>
      <c r="L23" t="s">
        <v>22</v>
      </c>
      <c r="M23" t="s">
        <v>56</v>
      </c>
    </row>
    <row r="24" spans="1:14" x14ac:dyDescent="0.25">
      <c r="A24">
        <f>A23-5.2</f>
        <v>12.400000000000002</v>
      </c>
      <c r="B24">
        <f>B23</f>
        <v>12.400000000000002</v>
      </c>
      <c r="C24" s="13">
        <f t="shared" si="2"/>
        <v>2341.8332293856083</v>
      </c>
      <c r="D24" s="13">
        <f t="shared" si="3"/>
        <v>5</v>
      </c>
      <c r="E24">
        <f t="shared" si="0"/>
        <v>127.54308651960777</v>
      </c>
      <c r="F24">
        <v>4</v>
      </c>
      <c r="G24">
        <f t="shared" si="1"/>
        <v>2214.2901428660007</v>
      </c>
      <c r="H24">
        <v>1</v>
      </c>
      <c r="J24" t="s">
        <v>0</v>
      </c>
      <c r="K24" s="3">
        <v>896</v>
      </c>
      <c r="L24" s="3">
        <v>896</v>
      </c>
    </row>
    <row r="25" spans="1:14" x14ac:dyDescent="0.25">
      <c r="A25">
        <f>A24-5.2</f>
        <v>7.200000000000002</v>
      </c>
      <c r="B25">
        <f>B24</f>
        <v>12.400000000000002</v>
      </c>
      <c r="C25" s="13">
        <f t="shared" si="2"/>
        <v>2341.8332293856083</v>
      </c>
      <c r="D25" s="13">
        <f t="shared" si="3"/>
        <v>5</v>
      </c>
      <c r="E25">
        <f t="shared" si="0"/>
        <v>127.54308651960777</v>
      </c>
      <c r="F25">
        <v>4</v>
      </c>
      <c r="G25">
        <f t="shared" si="1"/>
        <v>2214.2901428660007</v>
      </c>
      <c r="H25">
        <v>1</v>
      </c>
      <c r="J25" t="s">
        <v>1</v>
      </c>
      <c r="K25" s="3">
        <v>1280</v>
      </c>
      <c r="L25" s="3">
        <v>1280</v>
      </c>
    </row>
    <row r="26" spans="1:14" x14ac:dyDescent="0.25">
      <c r="A26">
        <f>A25-5.2</f>
        <v>2.0000000000000018</v>
      </c>
      <c r="B26">
        <f>B25</f>
        <v>12.400000000000002</v>
      </c>
      <c r="C26" s="13">
        <f t="shared" si="2"/>
        <v>22557.416459848733</v>
      </c>
      <c r="D26" s="13">
        <f t="shared" si="3"/>
        <v>23</v>
      </c>
      <c r="E26">
        <f t="shared" si="0"/>
        <v>414.51503118872523</v>
      </c>
      <c r="F26">
        <v>13</v>
      </c>
      <c r="G26">
        <f t="shared" si="1"/>
        <v>22142.901428660007</v>
      </c>
      <c r="H26">
        <v>10</v>
      </c>
      <c r="J26" t="s">
        <v>12</v>
      </c>
      <c r="K26" s="3">
        <v>1653.646</v>
      </c>
      <c r="L26" s="3">
        <v>198.4375</v>
      </c>
      <c r="N26" s="4" t="s">
        <v>13</v>
      </c>
    </row>
    <row r="27" spans="1:14" x14ac:dyDescent="0.25">
      <c r="A27">
        <f>A26</f>
        <v>2.0000000000000018</v>
      </c>
      <c r="B27">
        <f>B26-5.2</f>
        <v>7.200000000000002</v>
      </c>
      <c r="C27" s="13">
        <f t="shared" si="2"/>
        <v>9016.589429613512</v>
      </c>
      <c r="D27" s="13">
        <f t="shared" si="3"/>
        <v>9</v>
      </c>
      <c r="E27">
        <f t="shared" si="0"/>
        <v>159.42885814950969</v>
      </c>
      <c r="F27">
        <v>5</v>
      </c>
      <c r="G27">
        <f t="shared" si="1"/>
        <v>8857.1605714640027</v>
      </c>
      <c r="H27">
        <v>4</v>
      </c>
      <c r="J27" t="s">
        <v>12</v>
      </c>
      <c r="K27">
        <f>K26/1000/1000/10</f>
        <v>1.653646E-4</v>
      </c>
      <c r="L27">
        <f>L26/1000/1000/10</f>
        <v>1.9843749999999998E-5</v>
      </c>
      <c r="N27" s="4" t="s">
        <v>14</v>
      </c>
    </row>
    <row r="28" spans="1:14" x14ac:dyDescent="0.25">
      <c r="A28">
        <f>A27+5.2</f>
        <v>7.200000000000002</v>
      </c>
      <c r="B28">
        <f>B27</f>
        <v>7.200000000000002</v>
      </c>
      <c r="C28" s="13">
        <f t="shared" si="2"/>
        <v>2628.8051740547257</v>
      </c>
      <c r="D28" s="13">
        <f t="shared" si="3"/>
        <v>14</v>
      </c>
      <c r="E28">
        <f t="shared" si="0"/>
        <v>414.51503118872523</v>
      </c>
      <c r="F28">
        <v>13</v>
      </c>
      <c r="G28">
        <f t="shared" si="1"/>
        <v>2214.2901428660007</v>
      </c>
      <c r="H28">
        <v>1</v>
      </c>
      <c r="J28" t="s">
        <v>0</v>
      </c>
      <c r="K28">
        <f>K27*K24</f>
        <v>0.14816668159999999</v>
      </c>
      <c r="L28">
        <f>L27*L24</f>
        <v>1.7779999999999997E-2</v>
      </c>
      <c r="M28">
        <f>L28*5</f>
        <v>8.8899999999999979E-2</v>
      </c>
      <c r="N28" s="4" t="s">
        <v>14</v>
      </c>
    </row>
    <row r="29" spans="1:14" x14ac:dyDescent="0.25">
      <c r="A29">
        <f>A28+5.2</f>
        <v>12.400000000000002</v>
      </c>
      <c r="B29">
        <f>B28</f>
        <v>7.200000000000002</v>
      </c>
      <c r="C29" s="13">
        <f t="shared" si="2"/>
        <v>2373.7190010155105</v>
      </c>
      <c r="D29" s="13">
        <f t="shared" si="3"/>
        <v>6</v>
      </c>
      <c r="E29">
        <f t="shared" si="0"/>
        <v>159.42885814950969</v>
      </c>
      <c r="F29">
        <v>5</v>
      </c>
      <c r="G29">
        <f t="shared" si="1"/>
        <v>2214.2901428660007</v>
      </c>
      <c r="H29">
        <v>1</v>
      </c>
      <c r="J29" t="s">
        <v>1</v>
      </c>
      <c r="K29">
        <f>K27*K25</f>
        <v>0.21166668799999999</v>
      </c>
      <c r="L29">
        <f>L27*L25</f>
        <v>2.5399999999999999E-2</v>
      </c>
      <c r="M29">
        <f>L29*5</f>
        <v>0.127</v>
      </c>
      <c r="N29" s="4" t="s">
        <v>14</v>
      </c>
    </row>
    <row r="30" spans="1:14" x14ac:dyDescent="0.25">
      <c r="A30">
        <f>A29+5.2</f>
        <v>17.600000000000001</v>
      </c>
      <c r="B30">
        <f>B29</f>
        <v>7.200000000000002</v>
      </c>
      <c r="C30" s="13">
        <f t="shared" si="2"/>
        <v>2501.2620875351181</v>
      </c>
      <c r="D30" s="13">
        <f t="shared" si="3"/>
        <v>10</v>
      </c>
      <c r="E30">
        <f t="shared" si="0"/>
        <v>286.97194466911748</v>
      </c>
      <c r="F30">
        <v>9</v>
      </c>
      <c r="G30">
        <f t="shared" si="1"/>
        <v>2214.2901428660007</v>
      </c>
      <c r="H30">
        <v>1</v>
      </c>
      <c r="J30" t="s">
        <v>15</v>
      </c>
      <c r="K30">
        <f>K28*K29</f>
        <v>3.1361950766222536E-2</v>
      </c>
      <c r="L30">
        <f>L28*L29</f>
        <v>4.5161199999999989E-4</v>
      </c>
      <c r="M30">
        <f>M28*M29</f>
        <v>1.1290299999999998E-2</v>
      </c>
      <c r="N30" s="4" t="s">
        <v>16</v>
      </c>
    </row>
    <row r="31" spans="1:14" x14ac:dyDescent="0.25">
      <c r="A31">
        <f>A30+5.2</f>
        <v>22.8</v>
      </c>
      <c r="B31">
        <f>B30</f>
        <v>7.200000000000002</v>
      </c>
      <c r="C31" s="13">
        <f t="shared" si="2"/>
        <v>2692.5767173145296</v>
      </c>
      <c r="D31" s="13">
        <f t="shared" si="3"/>
        <v>16</v>
      </c>
      <c r="E31">
        <f t="shared" si="0"/>
        <v>478.28657444852911</v>
      </c>
      <c r="F31">
        <v>15</v>
      </c>
      <c r="G31">
        <f t="shared" si="1"/>
        <v>2214.2901428660007</v>
      </c>
      <c r="H31">
        <v>1</v>
      </c>
      <c r="J31" t="s">
        <v>17</v>
      </c>
      <c r="K31" s="3">
        <f>4*6+8</f>
        <v>32</v>
      </c>
      <c r="L31" s="3">
        <f>4*6+8</f>
        <v>32</v>
      </c>
      <c r="N31" s="4"/>
    </row>
    <row r="32" spans="1:14" x14ac:dyDescent="0.25">
      <c r="A32">
        <f>A31+5.2</f>
        <v>28</v>
      </c>
      <c r="B32">
        <f>B31</f>
        <v>7.200000000000002</v>
      </c>
      <c r="C32" s="13">
        <f t="shared" si="2"/>
        <v>4747.4380020310209</v>
      </c>
      <c r="D32" s="13">
        <f t="shared" si="3"/>
        <v>12</v>
      </c>
      <c r="E32">
        <f t="shared" si="0"/>
        <v>318.85771629901939</v>
      </c>
      <c r="F32">
        <v>10</v>
      </c>
      <c r="G32">
        <f t="shared" si="1"/>
        <v>4428.5802857320014</v>
      </c>
      <c r="H32">
        <v>2</v>
      </c>
      <c r="J32" t="s">
        <v>18</v>
      </c>
      <c r="K32">
        <f>K31/K30</f>
        <v>1020.3446921568622</v>
      </c>
      <c r="L32">
        <f>L31/L30</f>
        <v>70857.284571712022</v>
      </c>
      <c r="N32" s="4" t="s">
        <v>19</v>
      </c>
    </row>
    <row r="33" spans="1:8" x14ac:dyDescent="0.25">
      <c r="A33">
        <f>A32</f>
        <v>28</v>
      </c>
      <c r="B33">
        <f>B32-5.2</f>
        <v>2.0000000000000018</v>
      </c>
      <c r="C33" s="13">
        <f t="shared" si="2"/>
        <v>4779.3237736609226</v>
      </c>
      <c r="D33" s="13">
        <f t="shared" si="3"/>
        <v>13</v>
      </c>
      <c r="E33">
        <f t="shared" si="0"/>
        <v>350.74348792892135</v>
      </c>
      <c r="F33">
        <v>11</v>
      </c>
      <c r="G33">
        <f t="shared" si="1"/>
        <v>4428.5802857320014</v>
      </c>
      <c r="H33">
        <v>2</v>
      </c>
    </row>
    <row r="34" spans="1:8" x14ac:dyDescent="0.25">
      <c r="A34">
        <f>A33-5.2</f>
        <v>22.8</v>
      </c>
      <c r="B34">
        <f>B33</f>
        <v>2.0000000000000018</v>
      </c>
      <c r="C34" s="13">
        <f t="shared" si="2"/>
        <v>4619.8949155114133</v>
      </c>
      <c r="D34" s="13">
        <f t="shared" si="3"/>
        <v>8</v>
      </c>
      <c r="E34">
        <f t="shared" si="0"/>
        <v>191.31462977941166</v>
      </c>
      <c r="F34">
        <v>6</v>
      </c>
      <c r="G34">
        <f t="shared" si="1"/>
        <v>4428.5802857320014</v>
      </c>
      <c r="H34">
        <v>2</v>
      </c>
    </row>
    <row r="35" spans="1:8" x14ac:dyDescent="0.25">
      <c r="A35">
        <f>A34-5.2</f>
        <v>17.600000000000001</v>
      </c>
      <c r="B35">
        <f>B34</f>
        <v>2.0000000000000018</v>
      </c>
      <c r="C35" s="13">
        <f t="shared" si="2"/>
        <v>2469.3763159052164</v>
      </c>
      <c r="D35" s="13">
        <f t="shared" si="3"/>
        <v>9</v>
      </c>
      <c r="E35">
        <f t="shared" si="0"/>
        <v>255.08617303921554</v>
      </c>
      <c r="F35">
        <v>8</v>
      </c>
      <c r="G35">
        <f t="shared" si="1"/>
        <v>2214.2901428660007</v>
      </c>
      <c r="H35">
        <v>1</v>
      </c>
    </row>
    <row r="36" spans="1:8" x14ac:dyDescent="0.25">
      <c r="A36">
        <f>A35-5.2</f>
        <v>12.400000000000002</v>
      </c>
      <c r="B36">
        <f>B35</f>
        <v>2.0000000000000018</v>
      </c>
      <c r="C36" s="13">
        <f t="shared" si="2"/>
        <v>4811.2095452908243</v>
      </c>
      <c r="D36" s="13">
        <f t="shared" si="3"/>
        <v>14</v>
      </c>
      <c r="E36">
        <f t="shared" si="0"/>
        <v>382.62925955882332</v>
      </c>
      <c r="F36">
        <v>12</v>
      </c>
      <c r="G36">
        <f t="shared" si="1"/>
        <v>4428.5802857320014</v>
      </c>
      <c r="H36">
        <v>2</v>
      </c>
    </row>
    <row r="37" spans="1:8" x14ac:dyDescent="0.25">
      <c r="A37">
        <f>A36-5.2</f>
        <v>7.200000000000002</v>
      </c>
      <c r="B37">
        <f>B36</f>
        <v>2.0000000000000018</v>
      </c>
      <c r="C37" s="13">
        <f t="shared" si="2"/>
        <v>2596.9194024248241</v>
      </c>
      <c r="D37" s="13">
        <f t="shared" si="3"/>
        <v>13</v>
      </c>
      <c r="E37">
        <f t="shared" si="0"/>
        <v>382.62925955882332</v>
      </c>
      <c r="F37">
        <v>12</v>
      </c>
      <c r="G37">
        <f t="shared" si="1"/>
        <v>2214.2901428660007</v>
      </c>
      <c r="H37">
        <v>1</v>
      </c>
    </row>
    <row r="38" spans="1:8" x14ac:dyDescent="0.25">
      <c r="A38">
        <f>A37-5.2</f>
        <v>2.0000000000000018</v>
      </c>
      <c r="B38">
        <f>B37</f>
        <v>2.0000000000000018</v>
      </c>
      <c r="C38" s="13">
        <f t="shared" si="2"/>
        <v>6802.2992867475114</v>
      </c>
      <c r="D38" s="13">
        <f t="shared" si="3"/>
        <v>8</v>
      </c>
      <c r="E38">
        <f t="shared" si="0"/>
        <v>159.42885814950969</v>
      </c>
      <c r="F38">
        <v>5</v>
      </c>
      <c r="G38">
        <f t="shared" si="1"/>
        <v>6642.870428598002</v>
      </c>
      <c r="H38">
        <v>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K4" sqref="K4"/>
    </sheetView>
  </sheetViews>
  <sheetFormatPr defaultColWidth="9.140625" defaultRowHeight="15" x14ac:dyDescent="0.25"/>
  <cols>
    <col min="3" max="4" width="9.140625" style="13"/>
    <col min="6" max="6" width="10.5703125" customWidth="1"/>
    <col min="8" max="8" width="11" bestFit="1" customWidth="1"/>
  </cols>
  <sheetData>
    <row r="1" spans="1:12" x14ac:dyDescent="0.25">
      <c r="A1" s="2" t="s">
        <v>7</v>
      </c>
      <c r="B1" s="2" t="s">
        <v>8</v>
      </c>
      <c r="C1" s="15" t="s">
        <v>45</v>
      </c>
      <c r="D1" s="12" t="s">
        <v>42</v>
      </c>
      <c r="E1" s="2" t="s">
        <v>9</v>
      </c>
      <c r="F1" s="2" t="s">
        <v>50</v>
      </c>
      <c r="G1" s="2"/>
      <c r="H1" t="s">
        <v>2</v>
      </c>
    </row>
    <row r="2" spans="1:12" x14ac:dyDescent="0.25">
      <c r="A2">
        <v>30</v>
      </c>
      <c r="B2">
        <v>30</v>
      </c>
      <c r="E2">
        <f>MAX(E3:E31)</f>
        <v>48492954.128765404</v>
      </c>
      <c r="H2">
        <f>subCa!H2</f>
        <v>4.5161199999999995E-6</v>
      </c>
      <c r="L2" t="s">
        <v>53</v>
      </c>
    </row>
    <row r="3" spans="1:12" x14ac:dyDescent="0.25">
      <c r="A3">
        <v>2</v>
      </c>
      <c r="B3">
        <v>28</v>
      </c>
      <c r="C3" s="13">
        <f>D3/$H$2</f>
        <v>19928611.285794001</v>
      </c>
      <c r="D3" s="13">
        <v>90</v>
      </c>
      <c r="E3">
        <f>F3/$H$2</f>
        <v>44950089.900179803</v>
      </c>
      <c r="F3">
        <v>203</v>
      </c>
      <c r="H3" t="s">
        <v>51</v>
      </c>
      <c r="I3">
        <f>F3/D3</f>
        <v>2.2555555555555555</v>
      </c>
      <c r="J3" s="12" t="s">
        <v>46</v>
      </c>
      <c r="K3" s="15">
        <f>AVERAGE(C17:C18,C23:C24)</f>
        <v>3598221.4821572504</v>
      </c>
      <c r="L3" s="17">
        <f>K3/subAb!K3</f>
        <v>32.5</v>
      </c>
    </row>
    <row r="4" spans="1:12" x14ac:dyDescent="0.25">
      <c r="A4">
        <v>7.2</v>
      </c>
      <c r="B4">
        <v>28</v>
      </c>
      <c r="C4" s="13">
        <f t="shared" ref="C4:C38" si="0">D4/$H$2</f>
        <v>14171456.914342402</v>
      </c>
      <c r="D4" s="13">
        <v>64</v>
      </c>
      <c r="E4">
        <f t="shared" ref="E4:E21" si="1">F4/$H$2</f>
        <v>32550065.100130204</v>
      </c>
      <c r="F4">
        <v>147</v>
      </c>
      <c r="H4" t="s">
        <v>51</v>
      </c>
      <c r="I4">
        <f t="shared" ref="I4:I38" si="2">F4/D4</f>
        <v>2.296875</v>
      </c>
      <c r="J4" s="12" t="s">
        <v>47</v>
      </c>
      <c r="K4" s="15">
        <f>AVERAGE(C10:C13,C16:C19,C22:C25,C28:C31)</f>
        <v>4857599.0009122873</v>
      </c>
      <c r="L4" s="17">
        <f>K4/subAb!K4</f>
        <v>4.9436619718309851</v>
      </c>
    </row>
    <row r="5" spans="1:12" x14ac:dyDescent="0.25">
      <c r="A5">
        <v>12.4</v>
      </c>
      <c r="B5">
        <v>28</v>
      </c>
      <c r="C5" s="13">
        <f t="shared" si="0"/>
        <v>16828605.0857816</v>
      </c>
      <c r="D5" s="13">
        <v>76</v>
      </c>
      <c r="E5">
        <f t="shared" si="1"/>
        <v>48492954.128765404</v>
      </c>
      <c r="F5">
        <v>219</v>
      </c>
      <c r="H5" t="s">
        <v>51</v>
      </c>
      <c r="I5">
        <f t="shared" si="2"/>
        <v>2.8815789473684212</v>
      </c>
      <c r="J5" s="12" t="s">
        <v>48</v>
      </c>
      <c r="K5" s="15">
        <f>AVERAGE(C4:C7,C34:C37,C9,C14,C15,C20,C21,C26,C27,C32)</f>
        <v>7058049.830385373</v>
      </c>
      <c r="L5" s="17">
        <f>K5/subAb!K5</f>
        <v>2.7717391304347818</v>
      </c>
    </row>
    <row r="6" spans="1:12" x14ac:dyDescent="0.25">
      <c r="A6">
        <v>17.600000000000001</v>
      </c>
      <c r="B6">
        <v>28</v>
      </c>
      <c r="C6" s="13">
        <f t="shared" si="0"/>
        <v>7750015.5000310009</v>
      </c>
      <c r="D6" s="13">
        <v>35</v>
      </c>
      <c r="E6">
        <f t="shared" si="1"/>
        <v>22807188.471519802</v>
      </c>
      <c r="F6">
        <v>103</v>
      </c>
      <c r="G6" t="s">
        <v>4</v>
      </c>
      <c r="H6" t="s">
        <v>51</v>
      </c>
      <c r="I6">
        <f t="shared" si="2"/>
        <v>2.9428571428571431</v>
      </c>
      <c r="J6" s="12" t="s">
        <v>49</v>
      </c>
      <c r="K6" s="15">
        <f>AVERAGE(C3,C8,C33,C38)</f>
        <v>11016093.460758351</v>
      </c>
      <c r="L6" s="17">
        <f>K6/subAb!K6</f>
        <v>2.9701492537313432</v>
      </c>
    </row>
    <row r="7" spans="1:12" x14ac:dyDescent="0.25">
      <c r="A7">
        <v>22.8</v>
      </c>
      <c r="B7">
        <v>28</v>
      </c>
      <c r="C7" s="13">
        <f t="shared" si="0"/>
        <v>9078589.5857506003</v>
      </c>
      <c r="D7" s="13">
        <v>41</v>
      </c>
      <c r="E7">
        <f t="shared" si="1"/>
        <v>22585759.457233202</v>
      </c>
      <c r="F7">
        <v>102</v>
      </c>
      <c r="G7" t="s">
        <v>4</v>
      </c>
      <c r="H7" t="s">
        <v>51</v>
      </c>
      <c r="I7">
        <f t="shared" si="2"/>
        <v>2.4878048780487805</v>
      </c>
    </row>
    <row r="8" spans="1:12" x14ac:dyDescent="0.25">
      <c r="A8">
        <v>28</v>
      </c>
      <c r="B8">
        <v>28</v>
      </c>
      <c r="C8" s="13">
        <f t="shared" si="0"/>
        <v>4207151.2714454001</v>
      </c>
      <c r="D8" s="13">
        <v>19</v>
      </c>
      <c r="E8">
        <f t="shared" si="1"/>
        <v>4871438.3143052002</v>
      </c>
      <c r="F8">
        <v>22</v>
      </c>
      <c r="H8" t="s">
        <v>51</v>
      </c>
      <c r="I8">
        <f t="shared" si="2"/>
        <v>1.1578947368421053</v>
      </c>
    </row>
    <row r="9" spans="1:12" x14ac:dyDescent="0.25">
      <c r="A9">
        <v>2</v>
      </c>
      <c r="B9">
        <v>22.8</v>
      </c>
      <c r="C9" s="13">
        <f t="shared" si="0"/>
        <v>10850021.700043401</v>
      </c>
      <c r="D9" s="13">
        <v>49</v>
      </c>
      <c r="E9">
        <f t="shared" si="1"/>
        <v>25685765.657245602</v>
      </c>
      <c r="F9">
        <v>116</v>
      </c>
      <c r="H9" t="s">
        <v>51</v>
      </c>
      <c r="I9">
        <f t="shared" si="2"/>
        <v>2.3673469387755102</v>
      </c>
    </row>
    <row r="10" spans="1:12" x14ac:dyDescent="0.25">
      <c r="A10">
        <v>7.2</v>
      </c>
      <c r="B10">
        <f>B9</f>
        <v>22.8</v>
      </c>
      <c r="C10" s="13">
        <f t="shared" si="0"/>
        <v>8635731.5571774002</v>
      </c>
      <c r="D10" s="13">
        <v>39</v>
      </c>
      <c r="E10">
        <f t="shared" si="1"/>
        <v>16385747.057208402</v>
      </c>
      <c r="F10">
        <v>74</v>
      </c>
      <c r="H10" t="s">
        <v>51</v>
      </c>
      <c r="I10">
        <f t="shared" si="2"/>
        <v>1.8974358974358974</v>
      </c>
    </row>
    <row r="11" spans="1:12" x14ac:dyDescent="0.25">
      <c r="A11">
        <v>12.4</v>
      </c>
      <c r="B11">
        <f t="shared" ref="B11:B14" si="3">B10</f>
        <v>22.8</v>
      </c>
      <c r="C11" s="13">
        <f t="shared" si="0"/>
        <v>5978583.3857382005</v>
      </c>
      <c r="D11" s="13">
        <v>27</v>
      </c>
      <c r="E11">
        <f t="shared" si="1"/>
        <v>13950027.900055801</v>
      </c>
      <c r="F11">
        <v>63</v>
      </c>
      <c r="H11" t="s">
        <v>51</v>
      </c>
      <c r="I11">
        <f t="shared" si="2"/>
        <v>2.3333333333333335</v>
      </c>
    </row>
    <row r="12" spans="1:12" x14ac:dyDescent="0.25">
      <c r="A12">
        <v>17.600000000000001</v>
      </c>
      <c r="B12">
        <f t="shared" si="3"/>
        <v>22.8</v>
      </c>
      <c r="C12" s="13">
        <f t="shared" si="0"/>
        <v>9300018.6000372004</v>
      </c>
      <c r="D12" s="13">
        <v>42</v>
      </c>
      <c r="E12">
        <f t="shared" si="1"/>
        <v>18157179.171501201</v>
      </c>
      <c r="F12">
        <v>82</v>
      </c>
      <c r="G12" t="s">
        <v>4</v>
      </c>
      <c r="H12" t="s">
        <v>51</v>
      </c>
      <c r="I12">
        <f t="shared" si="2"/>
        <v>1.9523809523809523</v>
      </c>
    </row>
    <row r="13" spans="1:12" x14ac:dyDescent="0.25">
      <c r="A13">
        <v>22.8</v>
      </c>
      <c r="B13">
        <f t="shared" si="3"/>
        <v>22.8</v>
      </c>
      <c r="C13" s="13">
        <f t="shared" si="0"/>
        <v>4207151.2714454001</v>
      </c>
      <c r="D13" s="13">
        <v>19</v>
      </c>
      <c r="E13">
        <f t="shared" si="1"/>
        <v>14392885.928629002</v>
      </c>
      <c r="F13">
        <v>65</v>
      </c>
      <c r="H13" t="s">
        <v>51</v>
      </c>
      <c r="I13">
        <f t="shared" si="2"/>
        <v>3.4210526315789473</v>
      </c>
    </row>
    <row r="14" spans="1:12" x14ac:dyDescent="0.25">
      <c r="A14">
        <v>28</v>
      </c>
      <c r="B14">
        <f t="shared" si="3"/>
        <v>22.8</v>
      </c>
      <c r="C14" s="13">
        <f t="shared" si="0"/>
        <v>7307157.4714578008</v>
      </c>
      <c r="D14" s="13">
        <v>33</v>
      </c>
      <c r="E14">
        <f t="shared" si="1"/>
        <v>17271463.1143548</v>
      </c>
      <c r="F14">
        <v>78</v>
      </c>
      <c r="H14" t="s">
        <v>51</v>
      </c>
      <c r="I14">
        <f t="shared" si="2"/>
        <v>2.3636363636363638</v>
      </c>
    </row>
    <row r="15" spans="1:12" x14ac:dyDescent="0.25">
      <c r="A15">
        <v>2</v>
      </c>
      <c r="B15">
        <v>17.600000000000001</v>
      </c>
      <c r="C15" s="13">
        <f t="shared" si="0"/>
        <v>3985722.2571588005</v>
      </c>
      <c r="D15" s="13">
        <v>18</v>
      </c>
      <c r="E15">
        <f t="shared" si="1"/>
        <v>13728598.885769201</v>
      </c>
      <c r="F15">
        <v>62</v>
      </c>
      <c r="I15">
        <f t="shared" si="2"/>
        <v>3.4444444444444446</v>
      </c>
    </row>
    <row r="16" spans="1:12" x14ac:dyDescent="0.25">
      <c r="A16">
        <v>7.2</v>
      </c>
      <c r="B16">
        <f>B15</f>
        <v>17.600000000000001</v>
      </c>
      <c r="C16" s="13">
        <f t="shared" si="0"/>
        <v>3985722.2571588005</v>
      </c>
      <c r="D16" s="13">
        <v>18</v>
      </c>
      <c r="E16">
        <f t="shared" si="1"/>
        <v>9964305.6428970005</v>
      </c>
      <c r="F16">
        <v>45</v>
      </c>
      <c r="I16">
        <f t="shared" si="2"/>
        <v>2.5</v>
      </c>
    </row>
    <row r="17" spans="1:9" x14ac:dyDescent="0.25">
      <c r="A17">
        <v>12.4</v>
      </c>
      <c r="B17">
        <f t="shared" ref="B17:B20" si="4">B16</f>
        <v>17.600000000000001</v>
      </c>
      <c r="C17" s="13">
        <f t="shared" si="0"/>
        <v>2878577.1857258002</v>
      </c>
      <c r="D17" s="13">
        <v>13</v>
      </c>
      <c r="E17">
        <f t="shared" si="1"/>
        <v>12178595.785763001</v>
      </c>
      <c r="F17">
        <v>55</v>
      </c>
      <c r="I17">
        <f t="shared" si="2"/>
        <v>4.2307692307692308</v>
      </c>
    </row>
    <row r="18" spans="1:9" x14ac:dyDescent="0.25">
      <c r="A18">
        <v>17.600000000000001</v>
      </c>
      <c r="B18">
        <f t="shared" si="4"/>
        <v>17.600000000000001</v>
      </c>
      <c r="C18" s="13">
        <f t="shared" si="0"/>
        <v>4650009.3000186002</v>
      </c>
      <c r="D18" s="13">
        <v>21</v>
      </c>
      <c r="E18">
        <f t="shared" si="1"/>
        <v>20814327.342940401</v>
      </c>
      <c r="F18">
        <v>94</v>
      </c>
      <c r="I18">
        <f t="shared" si="2"/>
        <v>4.4761904761904763</v>
      </c>
    </row>
    <row r="19" spans="1:9" x14ac:dyDescent="0.25">
      <c r="A19">
        <v>22.8</v>
      </c>
      <c r="B19">
        <f t="shared" si="4"/>
        <v>17.600000000000001</v>
      </c>
      <c r="C19" s="13">
        <f t="shared" si="0"/>
        <v>5092867.3285918003</v>
      </c>
      <c r="D19" s="13">
        <v>23</v>
      </c>
      <c r="E19">
        <f t="shared" si="1"/>
        <v>20814327.342940401</v>
      </c>
      <c r="F19">
        <v>94</v>
      </c>
      <c r="I19">
        <f t="shared" si="2"/>
        <v>4.0869565217391308</v>
      </c>
    </row>
    <row r="20" spans="1:9" x14ac:dyDescent="0.25">
      <c r="A20">
        <v>28</v>
      </c>
      <c r="B20">
        <f t="shared" si="4"/>
        <v>17.600000000000001</v>
      </c>
      <c r="C20" s="13">
        <f t="shared" si="0"/>
        <v>5535725.3571650004</v>
      </c>
      <c r="D20" s="13">
        <v>25</v>
      </c>
      <c r="E20">
        <f t="shared" si="1"/>
        <v>16385747.057208402</v>
      </c>
      <c r="F20">
        <v>74</v>
      </c>
      <c r="I20">
        <f t="shared" si="2"/>
        <v>2.96</v>
      </c>
    </row>
    <row r="21" spans="1:9" x14ac:dyDescent="0.25">
      <c r="A21">
        <v>2</v>
      </c>
      <c r="B21">
        <v>12.4</v>
      </c>
      <c r="C21" s="13">
        <f t="shared" si="0"/>
        <v>5092867.3285918003</v>
      </c>
      <c r="D21" s="13">
        <v>23</v>
      </c>
      <c r="E21">
        <f t="shared" si="1"/>
        <v>15278601.985775402</v>
      </c>
      <c r="F21">
        <v>69</v>
      </c>
      <c r="I21">
        <f t="shared" si="2"/>
        <v>3</v>
      </c>
    </row>
    <row r="22" spans="1:9" x14ac:dyDescent="0.25">
      <c r="A22">
        <v>7.2</v>
      </c>
      <c r="B22">
        <f>B21</f>
        <v>12.4</v>
      </c>
      <c r="C22" s="13">
        <f t="shared" si="0"/>
        <v>3542864.2285856004</v>
      </c>
      <c r="D22" s="13">
        <v>16</v>
      </c>
      <c r="E22">
        <f t="shared" ref="E22:E38" si="5">F22/$H$2</f>
        <v>13507169.871482601</v>
      </c>
      <c r="F22">
        <v>61</v>
      </c>
      <c r="I22">
        <f t="shared" si="2"/>
        <v>3.8125</v>
      </c>
    </row>
    <row r="23" spans="1:9" x14ac:dyDescent="0.25">
      <c r="A23">
        <v>12.4</v>
      </c>
      <c r="B23">
        <f t="shared" ref="B23:B26" si="6">B22</f>
        <v>12.4</v>
      </c>
      <c r="C23" s="13">
        <f t="shared" si="0"/>
        <v>2878577.1857258002</v>
      </c>
      <c r="D23" s="13">
        <v>13</v>
      </c>
      <c r="E23">
        <f t="shared" si="5"/>
        <v>7528586.4857444009</v>
      </c>
      <c r="F23">
        <v>34</v>
      </c>
      <c r="I23">
        <f t="shared" si="2"/>
        <v>2.6153846153846154</v>
      </c>
    </row>
    <row r="24" spans="1:9" x14ac:dyDescent="0.25">
      <c r="A24">
        <v>17.600000000000001</v>
      </c>
      <c r="B24">
        <f t="shared" si="6"/>
        <v>12.4</v>
      </c>
      <c r="C24" s="13">
        <f t="shared" si="0"/>
        <v>3985722.2571588005</v>
      </c>
      <c r="D24" s="13">
        <v>18</v>
      </c>
      <c r="E24">
        <f t="shared" si="5"/>
        <v>14171456.914342402</v>
      </c>
      <c r="F24">
        <v>64</v>
      </c>
      <c r="I24">
        <f t="shared" si="2"/>
        <v>3.5555555555555554</v>
      </c>
    </row>
    <row r="25" spans="1:9" x14ac:dyDescent="0.25">
      <c r="A25">
        <v>22.8</v>
      </c>
      <c r="B25">
        <f t="shared" si="6"/>
        <v>12.4</v>
      </c>
      <c r="C25" s="13">
        <f t="shared" si="0"/>
        <v>2657148.1714392002</v>
      </c>
      <c r="D25" s="13">
        <v>12</v>
      </c>
      <c r="E25">
        <f t="shared" si="5"/>
        <v>16607176.071495002</v>
      </c>
      <c r="F25">
        <v>75</v>
      </c>
      <c r="I25">
        <f t="shared" si="2"/>
        <v>6.25</v>
      </c>
    </row>
    <row r="26" spans="1:9" x14ac:dyDescent="0.25">
      <c r="A26">
        <v>28</v>
      </c>
      <c r="B26">
        <f t="shared" si="6"/>
        <v>12.4</v>
      </c>
      <c r="C26" s="13">
        <f t="shared" si="0"/>
        <v>3542864.2285856004</v>
      </c>
      <c r="D26" s="13">
        <v>16</v>
      </c>
      <c r="E26">
        <f t="shared" si="5"/>
        <v>17935750.157214601</v>
      </c>
      <c r="F26">
        <v>81</v>
      </c>
      <c r="I26">
        <f t="shared" si="2"/>
        <v>5.0625</v>
      </c>
    </row>
    <row r="27" spans="1:9" x14ac:dyDescent="0.25">
      <c r="A27">
        <v>2</v>
      </c>
      <c r="B27">
        <v>7.2</v>
      </c>
      <c r="C27" s="13">
        <f t="shared" si="0"/>
        <v>5535725.3571650004</v>
      </c>
      <c r="D27" s="13">
        <v>25</v>
      </c>
      <c r="E27">
        <f t="shared" si="5"/>
        <v>31664349.042983804</v>
      </c>
      <c r="F27">
        <v>143</v>
      </c>
      <c r="I27">
        <f>AVERAGE(I3:I26)</f>
        <v>3.0980022175790194</v>
      </c>
    </row>
    <row r="28" spans="1:9" x14ac:dyDescent="0.25">
      <c r="A28">
        <v>7.2</v>
      </c>
      <c r="B28">
        <f>B27</f>
        <v>7.2</v>
      </c>
      <c r="C28" s="13">
        <f t="shared" si="0"/>
        <v>8192873.528604201</v>
      </c>
      <c r="D28" s="13">
        <v>37</v>
      </c>
      <c r="E28">
        <f t="shared" si="5"/>
        <v>37200074.400148802</v>
      </c>
      <c r="F28">
        <v>168</v>
      </c>
      <c r="I28">
        <f>_xlfn.VAR.S(I3:I26)</f>
        <v>1.2821226957009035</v>
      </c>
    </row>
    <row r="29" spans="1:9" x14ac:dyDescent="0.25">
      <c r="A29">
        <v>12.4</v>
      </c>
      <c r="B29">
        <f t="shared" ref="B29:B32" si="7">B28</f>
        <v>7.2</v>
      </c>
      <c r="C29" s="13">
        <f t="shared" si="0"/>
        <v>1992861.1285794002</v>
      </c>
      <c r="D29" s="13">
        <v>9</v>
      </c>
      <c r="E29">
        <f t="shared" si="5"/>
        <v>20592898.328653801</v>
      </c>
      <c r="F29">
        <v>93</v>
      </c>
      <c r="I29">
        <f t="shared" si="2"/>
        <v>10.333333333333334</v>
      </c>
    </row>
    <row r="30" spans="1:9" x14ac:dyDescent="0.25">
      <c r="A30">
        <v>17.600000000000001</v>
      </c>
      <c r="B30">
        <f t="shared" si="7"/>
        <v>7.2</v>
      </c>
      <c r="C30" s="13">
        <f t="shared" si="0"/>
        <v>7750015.5000310009</v>
      </c>
      <c r="D30" s="13">
        <v>35</v>
      </c>
      <c r="E30">
        <f t="shared" si="5"/>
        <v>30778632.985837404</v>
      </c>
      <c r="F30">
        <v>139</v>
      </c>
      <c r="I30">
        <f t="shared" si="2"/>
        <v>3.9714285714285715</v>
      </c>
    </row>
    <row r="31" spans="1:9" x14ac:dyDescent="0.25">
      <c r="A31">
        <v>22.8</v>
      </c>
      <c r="B31">
        <f t="shared" si="7"/>
        <v>7.2</v>
      </c>
      <c r="C31" s="13">
        <f t="shared" si="0"/>
        <v>1992861.1285794002</v>
      </c>
      <c r="D31" s="13">
        <v>9</v>
      </c>
      <c r="E31">
        <f t="shared" si="5"/>
        <v>28342913.828684803</v>
      </c>
      <c r="F31">
        <v>128</v>
      </c>
      <c r="I31">
        <f t="shared" si="2"/>
        <v>14.222222222222221</v>
      </c>
    </row>
    <row r="32" spans="1:9" x14ac:dyDescent="0.25">
      <c r="A32">
        <v>28</v>
      </c>
      <c r="B32">
        <f t="shared" si="7"/>
        <v>7.2</v>
      </c>
      <c r="C32" s="13">
        <f t="shared" si="0"/>
        <v>2878577.1857258002</v>
      </c>
      <c r="D32" s="13">
        <v>13</v>
      </c>
      <c r="E32">
        <f t="shared" si="5"/>
        <v>35428642.285856001</v>
      </c>
      <c r="F32">
        <v>160</v>
      </c>
      <c r="I32">
        <f t="shared" si="2"/>
        <v>12.307692307692308</v>
      </c>
    </row>
    <row r="33" spans="1:9" x14ac:dyDescent="0.25">
      <c r="A33">
        <v>2</v>
      </c>
      <c r="B33">
        <v>2</v>
      </c>
      <c r="C33" s="13">
        <f t="shared" si="0"/>
        <v>9521447.6143238004</v>
      </c>
      <c r="D33" s="13">
        <v>43</v>
      </c>
      <c r="E33">
        <f t="shared" si="5"/>
        <v>46500093.000186004</v>
      </c>
      <c r="F33">
        <v>210</v>
      </c>
      <c r="I33">
        <f t="shared" si="2"/>
        <v>4.8837209302325579</v>
      </c>
    </row>
    <row r="34" spans="1:9" x14ac:dyDescent="0.25">
      <c r="A34">
        <v>7.2</v>
      </c>
      <c r="B34">
        <f>B33</f>
        <v>2</v>
      </c>
      <c r="C34" s="13">
        <f t="shared" si="0"/>
        <v>5092867.3285918003</v>
      </c>
      <c r="D34" s="13">
        <v>23</v>
      </c>
      <c r="E34">
        <f t="shared" si="5"/>
        <v>34542926.228709601</v>
      </c>
      <c r="F34">
        <v>156</v>
      </c>
      <c r="I34">
        <f t="shared" si="2"/>
        <v>6.7826086956521738</v>
      </c>
    </row>
    <row r="35" spans="1:9" x14ac:dyDescent="0.25">
      <c r="A35">
        <v>12.4</v>
      </c>
      <c r="B35">
        <f t="shared" ref="B35:B38" si="8">B34</f>
        <v>2</v>
      </c>
      <c r="C35" s="13">
        <f t="shared" si="0"/>
        <v>5314296.3428784003</v>
      </c>
      <c r="D35" s="13">
        <v>24</v>
      </c>
      <c r="E35">
        <f t="shared" si="5"/>
        <v>23914333.542952802</v>
      </c>
      <c r="F35">
        <v>108</v>
      </c>
      <c r="I35">
        <f t="shared" si="2"/>
        <v>4.5</v>
      </c>
    </row>
    <row r="36" spans="1:9" x14ac:dyDescent="0.25">
      <c r="A36">
        <v>17.600000000000001</v>
      </c>
      <c r="B36">
        <f t="shared" si="8"/>
        <v>2</v>
      </c>
      <c r="C36" s="13">
        <f t="shared" si="0"/>
        <v>6200012.4000248006</v>
      </c>
      <c r="D36" s="13">
        <v>28</v>
      </c>
      <c r="E36">
        <f t="shared" si="5"/>
        <v>29228629.885831203</v>
      </c>
      <c r="F36">
        <v>132</v>
      </c>
      <c r="I36">
        <f t="shared" si="2"/>
        <v>4.7142857142857144</v>
      </c>
    </row>
    <row r="37" spans="1:9" x14ac:dyDescent="0.25">
      <c r="A37">
        <v>22.8</v>
      </c>
      <c r="B37">
        <f t="shared" si="8"/>
        <v>2</v>
      </c>
      <c r="C37" s="13">
        <f t="shared" si="0"/>
        <v>3764293.2428722004</v>
      </c>
      <c r="D37" s="13">
        <v>17</v>
      </c>
      <c r="E37">
        <f t="shared" si="5"/>
        <v>31664349.042983804</v>
      </c>
      <c r="F37">
        <v>143</v>
      </c>
      <c r="I37">
        <f t="shared" si="2"/>
        <v>8.4117647058823533</v>
      </c>
    </row>
    <row r="38" spans="1:9" x14ac:dyDescent="0.25">
      <c r="A38">
        <v>28</v>
      </c>
      <c r="B38">
        <f t="shared" si="8"/>
        <v>2</v>
      </c>
      <c r="C38" s="13">
        <f t="shared" si="0"/>
        <v>10407163.671470201</v>
      </c>
      <c r="D38" s="13">
        <v>47</v>
      </c>
      <c r="E38">
        <f t="shared" si="5"/>
        <v>44728660.885893203</v>
      </c>
      <c r="F38">
        <v>202</v>
      </c>
      <c r="I38">
        <f t="shared" si="2"/>
        <v>4.2978723404255321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J7" sqref="J7"/>
    </sheetView>
  </sheetViews>
  <sheetFormatPr defaultColWidth="9.140625" defaultRowHeight="15" x14ac:dyDescent="0.25"/>
  <cols>
    <col min="3" max="4" width="9.140625" style="13"/>
    <col min="8" max="8" width="12" customWidth="1"/>
  </cols>
  <sheetData>
    <row r="1" spans="1:11" x14ac:dyDescent="0.25">
      <c r="A1" s="2" t="s">
        <v>0</v>
      </c>
      <c r="B1" s="2" t="s">
        <v>1</v>
      </c>
      <c r="C1" s="15" t="s">
        <v>45</v>
      </c>
      <c r="D1" s="12" t="s">
        <v>42</v>
      </c>
      <c r="E1" s="2" t="s">
        <v>9</v>
      </c>
      <c r="F1" s="2" t="s">
        <v>50</v>
      </c>
      <c r="H1" t="s">
        <v>2</v>
      </c>
    </row>
    <row r="2" spans="1:11" x14ac:dyDescent="0.25">
      <c r="A2">
        <v>30</v>
      </c>
      <c r="B2">
        <v>30</v>
      </c>
      <c r="E2">
        <f>MAX(E3:E100)</f>
        <v>69085852.457419202</v>
      </c>
      <c r="H2">
        <f>subCa!H2</f>
        <v>4.5161199999999995E-6</v>
      </c>
    </row>
    <row r="3" spans="1:11" x14ac:dyDescent="0.25">
      <c r="A3">
        <v>2</v>
      </c>
      <c r="B3">
        <v>28</v>
      </c>
      <c r="C3" s="13">
        <f>D3/$H$2</f>
        <v>9300018.6000372004</v>
      </c>
      <c r="D3" s="13">
        <v>42</v>
      </c>
      <c r="E3">
        <f t="shared" ref="E3:E38" si="0">F3/$H$2</f>
        <v>20371469.314367201</v>
      </c>
      <c r="F3">
        <v>92</v>
      </c>
      <c r="J3" s="12" t="s">
        <v>46</v>
      </c>
      <c r="K3" s="15">
        <f>AVERAGE(C17:C18,C23:C24)</f>
        <v>4207151.2714454001</v>
      </c>
    </row>
    <row r="4" spans="1:11" x14ac:dyDescent="0.25">
      <c r="A4">
        <f>A3+5.2</f>
        <v>7.2</v>
      </c>
      <c r="B4">
        <f>B3</f>
        <v>28</v>
      </c>
      <c r="C4" s="13">
        <f t="shared" ref="C4:C37" si="1">D4/$H$2</f>
        <v>13285740.857196001</v>
      </c>
      <c r="D4" s="13">
        <v>60</v>
      </c>
      <c r="E4">
        <f t="shared" si="0"/>
        <v>26571481.714392003</v>
      </c>
      <c r="F4">
        <f>77+24+19</f>
        <v>120</v>
      </c>
      <c r="J4" s="12" t="s">
        <v>47</v>
      </c>
      <c r="K4" s="15">
        <f>AVERAGE(C10:C13,C16:C19,C22:C25,C28:C31)</f>
        <v>8192873.5286041982</v>
      </c>
    </row>
    <row r="5" spans="1:11" x14ac:dyDescent="0.25">
      <c r="A5">
        <f>A4+5.2</f>
        <v>12.4</v>
      </c>
      <c r="B5">
        <f>B4</f>
        <v>28</v>
      </c>
      <c r="C5" s="13">
        <f t="shared" si="1"/>
        <v>17492892.1286414</v>
      </c>
      <c r="D5" s="13">
        <v>79</v>
      </c>
      <c r="E5">
        <f t="shared" si="0"/>
        <v>34764355.242996201</v>
      </c>
      <c r="F5">
        <v>157</v>
      </c>
      <c r="J5" s="12" t="s">
        <v>48</v>
      </c>
      <c r="K5" s="15">
        <f>AVERAGE(C4:C7,C34:C37,C9,C14,C15,C20,C21,C26,C27,C32)</f>
        <v>17202266.547390237</v>
      </c>
    </row>
    <row r="6" spans="1:11" x14ac:dyDescent="0.25">
      <c r="A6">
        <f>A5+5.2</f>
        <v>17.600000000000001</v>
      </c>
      <c r="B6">
        <f>B5</f>
        <v>28</v>
      </c>
      <c r="C6" s="13">
        <f t="shared" si="1"/>
        <v>23471475.514379602</v>
      </c>
      <c r="D6" s="13">
        <v>106</v>
      </c>
      <c r="E6">
        <f t="shared" si="0"/>
        <v>38750077.500155002</v>
      </c>
      <c r="F6">
        <v>175</v>
      </c>
      <c r="J6" s="12" t="s">
        <v>49</v>
      </c>
      <c r="K6" s="15">
        <f>AVERAGE(C3,C8,C33,C38)</f>
        <v>20371469.314367201</v>
      </c>
    </row>
    <row r="7" spans="1:11" x14ac:dyDescent="0.25">
      <c r="A7">
        <f>A6+5.2</f>
        <v>22.8</v>
      </c>
      <c r="B7">
        <f>B6</f>
        <v>28</v>
      </c>
      <c r="C7" s="13">
        <f t="shared" si="1"/>
        <v>61114407.943101607</v>
      </c>
      <c r="D7" s="13">
        <v>276</v>
      </c>
      <c r="E7">
        <f t="shared" si="0"/>
        <v>69085852.457419202</v>
      </c>
      <c r="F7">
        <v>312</v>
      </c>
    </row>
    <row r="8" spans="1:11" x14ac:dyDescent="0.25">
      <c r="A8">
        <f>A7+5.2</f>
        <v>28</v>
      </c>
      <c r="B8">
        <f>B7</f>
        <v>28</v>
      </c>
      <c r="C8" s="13">
        <f t="shared" si="1"/>
        <v>49821528.214485005</v>
      </c>
      <c r="D8" s="13">
        <v>225</v>
      </c>
      <c r="E8">
        <f t="shared" si="0"/>
        <v>57350114.700229406</v>
      </c>
      <c r="F8">
        <v>259</v>
      </c>
    </row>
    <row r="9" spans="1:11" x14ac:dyDescent="0.25">
      <c r="A9">
        <f>A8</f>
        <v>28</v>
      </c>
      <c r="B9">
        <f>B3-5.2</f>
        <v>22.8</v>
      </c>
      <c r="C9" s="13">
        <f t="shared" si="1"/>
        <v>5978583.3857382005</v>
      </c>
      <c r="D9" s="13">
        <v>27</v>
      </c>
      <c r="E9">
        <f t="shared" si="0"/>
        <v>9300018.6000372004</v>
      </c>
      <c r="F9">
        <v>42</v>
      </c>
    </row>
    <row r="10" spans="1:11" x14ac:dyDescent="0.25">
      <c r="A10">
        <f>A9-5.2</f>
        <v>22.8</v>
      </c>
      <c r="B10">
        <f>B9</f>
        <v>22.8</v>
      </c>
      <c r="C10" s="13">
        <f t="shared" si="1"/>
        <v>17050034.1000682</v>
      </c>
      <c r="D10" s="13">
        <v>77</v>
      </c>
      <c r="E10">
        <f t="shared" si="0"/>
        <v>28564342.842971403</v>
      </c>
      <c r="F10">
        <v>129</v>
      </c>
    </row>
    <row r="11" spans="1:11" x14ac:dyDescent="0.25">
      <c r="A11">
        <f>A10-5.2</f>
        <v>17.600000000000001</v>
      </c>
      <c r="B11">
        <f>B10</f>
        <v>22.8</v>
      </c>
      <c r="C11" s="13">
        <f t="shared" si="1"/>
        <v>6200012.4000248006</v>
      </c>
      <c r="D11" s="13">
        <v>28</v>
      </c>
      <c r="E11">
        <f t="shared" si="0"/>
        <v>9300018.6000372004</v>
      </c>
      <c r="F11">
        <v>42</v>
      </c>
    </row>
    <row r="12" spans="1:11" x14ac:dyDescent="0.25">
      <c r="A12">
        <f>A11-5.2</f>
        <v>12.400000000000002</v>
      </c>
      <c r="B12">
        <f>B11</f>
        <v>22.8</v>
      </c>
      <c r="C12" s="13">
        <f t="shared" si="1"/>
        <v>5535725.3571650004</v>
      </c>
      <c r="D12" s="13">
        <v>25</v>
      </c>
      <c r="E12">
        <f t="shared" si="0"/>
        <v>7750015.5000310009</v>
      </c>
      <c r="F12">
        <v>35</v>
      </c>
    </row>
    <row r="13" spans="1:11" x14ac:dyDescent="0.25">
      <c r="A13">
        <f>A12-5.2</f>
        <v>7.200000000000002</v>
      </c>
      <c r="B13">
        <f>B12</f>
        <v>22.8</v>
      </c>
      <c r="C13" s="13">
        <f t="shared" si="1"/>
        <v>13507169.871482601</v>
      </c>
      <c r="D13" s="13">
        <v>61</v>
      </c>
      <c r="E13">
        <f t="shared" si="0"/>
        <v>32550065.100130204</v>
      </c>
      <c r="F13">
        <v>147</v>
      </c>
    </row>
    <row r="14" spans="1:11" x14ac:dyDescent="0.25">
      <c r="A14">
        <f>A13-5.2</f>
        <v>2.0000000000000018</v>
      </c>
      <c r="B14">
        <f>B13</f>
        <v>22.8</v>
      </c>
      <c r="C14" s="13">
        <f t="shared" si="1"/>
        <v>8192873.528604201</v>
      </c>
      <c r="D14" s="13">
        <v>37</v>
      </c>
      <c r="E14">
        <f t="shared" si="0"/>
        <v>26792910.728678603</v>
      </c>
      <c r="F14">
        <v>121</v>
      </c>
    </row>
    <row r="15" spans="1:11" x14ac:dyDescent="0.25">
      <c r="A15">
        <f>A14</f>
        <v>2.0000000000000018</v>
      </c>
      <c r="B15">
        <f>B14-5.2</f>
        <v>17.600000000000001</v>
      </c>
      <c r="C15" s="13">
        <f t="shared" si="1"/>
        <v>20814327.342940401</v>
      </c>
      <c r="D15" s="13">
        <v>94</v>
      </c>
      <c r="E15">
        <f t="shared" si="0"/>
        <v>38528648.485868402</v>
      </c>
      <c r="F15">
        <v>174</v>
      </c>
    </row>
    <row r="16" spans="1:11" x14ac:dyDescent="0.25">
      <c r="A16">
        <f>A15+5.2</f>
        <v>7.200000000000002</v>
      </c>
      <c r="B16">
        <f>B15</f>
        <v>17.600000000000001</v>
      </c>
      <c r="C16" s="13">
        <f t="shared" si="1"/>
        <v>24357191.571526002</v>
      </c>
      <c r="D16" s="13">
        <v>110</v>
      </c>
      <c r="E16">
        <f t="shared" si="0"/>
        <v>33657210.171563201</v>
      </c>
      <c r="F16">
        <v>152</v>
      </c>
    </row>
    <row r="17" spans="1:6" x14ac:dyDescent="0.25">
      <c r="A17">
        <f>A16+5.2</f>
        <v>12.400000000000002</v>
      </c>
      <c r="B17">
        <f>B16</f>
        <v>17.600000000000001</v>
      </c>
      <c r="C17" s="13">
        <f t="shared" si="1"/>
        <v>4650009.3000186002</v>
      </c>
      <c r="D17" s="13">
        <v>21</v>
      </c>
      <c r="E17">
        <f t="shared" si="0"/>
        <v>5978583.3857382005</v>
      </c>
      <c r="F17">
        <v>27</v>
      </c>
    </row>
    <row r="18" spans="1:6" x14ac:dyDescent="0.25">
      <c r="A18">
        <f>A17+5.2</f>
        <v>17.600000000000001</v>
      </c>
      <c r="B18">
        <f>B17</f>
        <v>17.600000000000001</v>
      </c>
      <c r="C18" s="13">
        <f t="shared" si="1"/>
        <v>4871438.3143052002</v>
      </c>
      <c r="D18" s="13">
        <v>22</v>
      </c>
      <c r="E18">
        <f t="shared" si="0"/>
        <v>5757154.3714516005</v>
      </c>
      <c r="F18">
        <v>26</v>
      </c>
    </row>
    <row r="19" spans="1:6" x14ac:dyDescent="0.25">
      <c r="A19">
        <f>A18+5.2</f>
        <v>22.8</v>
      </c>
      <c r="B19">
        <f>B18</f>
        <v>17.600000000000001</v>
      </c>
      <c r="C19" s="13">
        <f t="shared" si="1"/>
        <v>3985722.2571588005</v>
      </c>
      <c r="D19" s="13">
        <v>18</v>
      </c>
      <c r="E19">
        <f t="shared" si="0"/>
        <v>9300018.6000372004</v>
      </c>
      <c r="F19">
        <v>42</v>
      </c>
    </row>
    <row r="20" spans="1:6" x14ac:dyDescent="0.25">
      <c r="A20">
        <f>A19+5.2</f>
        <v>28</v>
      </c>
      <c r="B20">
        <f>B19</f>
        <v>17.600000000000001</v>
      </c>
      <c r="C20" s="13">
        <f t="shared" si="1"/>
        <v>3542864.2285856004</v>
      </c>
      <c r="D20" s="13">
        <v>16</v>
      </c>
      <c r="E20">
        <f t="shared" si="0"/>
        <v>6864299.4428846007</v>
      </c>
      <c r="F20">
        <v>31</v>
      </c>
    </row>
    <row r="21" spans="1:6" x14ac:dyDescent="0.25">
      <c r="A21">
        <f>A20</f>
        <v>28</v>
      </c>
      <c r="B21">
        <f>B19-5.2</f>
        <v>12.400000000000002</v>
      </c>
      <c r="C21" s="13">
        <f t="shared" si="1"/>
        <v>7750015.5000310009</v>
      </c>
      <c r="D21" s="13">
        <v>35</v>
      </c>
      <c r="E21">
        <f t="shared" si="0"/>
        <v>10407163.671470201</v>
      </c>
      <c r="F21">
        <v>47</v>
      </c>
    </row>
    <row r="22" spans="1:6" x14ac:dyDescent="0.25">
      <c r="A22">
        <f>A21-5.2</f>
        <v>22.8</v>
      </c>
      <c r="B22">
        <f>B21</f>
        <v>12.400000000000002</v>
      </c>
      <c r="C22" s="13">
        <f t="shared" si="1"/>
        <v>2657148.1714392002</v>
      </c>
      <c r="D22" s="13">
        <v>12</v>
      </c>
      <c r="E22">
        <f t="shared" si="0"/>
        <v>5978583.3857382005</v>
      </c>
      <c r="F22">
        <v>27</v>
      </c>
    </row>
    <row r="23" spans="1:6" x14ac:dyDescent="0.25">
      <c r="A23">
        <f>A22-5.2</f>
        <v>17.600000000000001</v>
      </c>
      <c r="B23">
        <f>B22</f>
        <v>12.400000000000002</v>
      </c>
      <c r="C23" s="13">
        <f t="shared" si="1"/>
        <v>2878577.1857258002</v>
      </c>
      <c r="D23" s="13">
        <v>13</v>
      </c>
      <c r="E23">
        <f t="shared" si="0"/>
        <v>11957166.771476401</v>
      </c>
      <c r="F23">
        <v>54</v>
      </c>
    </row>
    <row r="24" spans="1:6" x14ac:dyDescent="0.25">
      <c r="A24">
        <f>A23-5.2</f>
        <v>12.400000000000002</v>
      </c>
      <c r="B24">
        <f>B23</f>
        <v>12.400000000000002</v>
      </c>
      <c r="C24" s="13">
        <f t="shared" si="1"/>
        <v>4428580.2857320001</v>
      </c>
      <c r="D24" s="13">
        <v>20</v>
      </c>
      <c r="E24">
        <f t="shared" si="0"/>
        <v>13507169.871482601</v>
      </c>
      <c r="F24">
        <v>61</v>
      </c>
    </row>
    <row r="25" spans="1:6" x14ac:dyDescent="0.25">
      <c r="A25">
        <f>A24-5.2</f>
        <v>7.200000000000002</v>
      </c>
      <c r="B25">
        <f>B24</f>
        <v>12.400000000000002</v>
      </c>
      <c r="C25" s="13">
        <f t="shared" si="1"/>
        <v>20150040.300080601</v>
      </c>
      <c r="D25" s="13">
        <v>91</v>
      </c>
      <c r="E25">
        <f t="shared" si="0"/>
        <v>21921472.414373402</v>
      </c>
      <c r="F25">
        <v>99</v>
      </c>
    </row>
    <row r="26" spans="1:6" x14ac:dyDescent="0.25">
      <c r="A26">
        <f>A25-5.2</f>
        <v>2.0000000000000018</v>
      </c>
      <c r="B26">
        <f>B25</f>
        <v>12.400000000000002</v>
      </c>
      <c r="C26" s="13">
        <f t="shared" si="1"/>
        <v>54471537.514503606</v>
      </c>
      <c r="D26" s="13">
        <v>246</v>
      </c>
      <c r="E26">
        <f t="shared" si="0"/>
        <v>59564404.843095407</v>
      </c>
      <c r="F26">
        <v>269</v>
      </c>
    </row>
    <row r="27" spans="1:6" x14ac:dyDescent="0.25">
      <c r="A27">
        <f>A26</f>
        <v>2.0000000000000018</v>
      </c>
      <c r="B27">
        <f>B26-5.2</f>
        <v>7.200000000000002</v>
      </c>
      <c r="C27" s="13">
        <f t="shared" si="1"/>
        <v>21700043.400086801</v>
      </c>
      <c r="D27" s="13">
        <v>98</v>
      </c>
      <c r="E27">
        <f t="shared" si="0"/>
        <v>30335774.957264204</v>
      </c>
      <c r="F27">
        <v>137</v>
      </c>
    </row>
    <row r="28" spans="1:6" x14ac:dyDescent="0.25">
      <c r="A28">
        <f>A27+5.2</f>
        <v>7.200000000000002</v>
      </c>
      <c r="B28">
        <f>B27</f>
        <v>7.200000000000002</v>
      </c>
      <c r="C28" s="13">
        <f t="shared" si="1"/>
        <v>10407163.671470201</v>
      </c>
      <c r="D28" s="13">
        <v>47</v>
      </c>
      <c r="E28">
        <f t="shared" si="0"/>
        <v>23471475.514379602</v>
      </c>
      <c r="F28">
        <v>106</v>
      </c>
    </row>
    <row r="29" spans="1:6" x14ac:dyDescent="0.25">
      <c r="A29">
        <f>A28+5.2</f>
        <v>12.400000000000002</v>
      </c>
      <c r="B29">
        <f>B28</f>
        <v>7.200000000000002</v>
      </c>
      <c r="C29" s="13">
        <f t="shared" si="1"/>
        <v>2435719.1571526001</v>
      </c>
      <c r="D29" s="13">
        <v>11</v>
      </c>
      <c r="E29">
        <f t="shared" si="0"/>
        <v>5757154.3714516005</v>
      </c>
      <c r="F29">
        <v>26</v>
      </c>
    </row>
    <row r="30" spans="1:6" x14ac:dyDescent="0.25">
      <c r="A30">
        <f>A29+5.2</f>
        <v>17.600000000000001</v>
      </c>
      <c r="B30">
        <f>B29</f>
        <v>7.200000000000002</v>
      </c>
      <c r="C30" s="13">
        <f t="shared" si="1"/>
        <v>3764293.2428722004</v>
      </c>
      <c r="D30" s="13">
        <v>17</v>
      </c>
      <c r="E30">
        <f t="shared" si="0"/>
        <v>4428580.2857320001</v>
      </c>
      <c r="F30">
        <v>20</v>
      </c>
    </row>
    <row r="31" spans="1:6" x14ac:dyDescent="0.25">
      <c r="A31">
        <f>A30+5.2</f>
        <v>22.8</v>
      </c>
      <c r="B31">
        <f>B30</f>
        <v>7.200000000000002</v>
      </c>
      <c r="C31" s="13">
        <f t="shared" si="1"/>
        <v>4207151.2714454001</v>
      </c>
      <c r="D31" s="13">
        <v>19</v>
      </c>
      <c r="E31">
        <f t="shared" si="0"/>
        <v>7750015.5000310009</v>
      </c>
      <c r="F31">
        <v>35</v>
      </c>
    </row>
    <row r="32" spans="1:6" x14ac:dyDescent="0.25">
      <c r="A32">
        <f>A31+5.2</f>
        <v>28</v>
      </c>
      <c r="B32">
        <f>B31</f>
        <v>7.200000000000002</v>
      </c>
      <c r="C32" s="13">
        <f t="shared" si="1"/>
        <v>4207151.2714454001</v>
      </c>
      <c r="D32" s="13">
        <v>19</v>
      </c>
      <c r="E32">
        <f t="shared" si="0"/>
        <v>7750015.5000310009</v>
      </c>
      <c r="F32">
        <v>35</v>
      </c>
    </row>
    <row r="33" spans="1:6" x14ac:dyDescent="0.25">
      <c r="A33">
        <f>A32</f>
        <v>28</v>
      </c>
      <c r="B33">
        <f>B32-5.2</f>
        <v>2.0000000000000018</v>
      </c>
      <c r="C33" s="13">
        <f t="shared" si="1"/>
        <v>2214290.1428660001</v>
      </c>
      <c r="D33" s="13">
        <v>10</v>
      </c>
      <c r="E33">
        <f t="shared" si="0"/>
        <v>3321435.2142990003</v>
      </c>
      <c r="F33">
        <v>15</v>
      </c>
    </row>
    <row r="34" spans="1:6" x14ac:dyDescent="0.25">
      <c r="A34">
        <f>A33-5.2</f>
        <v>22.8</v>
      </c>
      <c r="B34">
        <f>B33</f>
        <v>2.0000000000000018</v>
      </c>
      <c r="C34" s="13">
        <f t="shared" si="1"/>
        <v>2214290.1428660001</v>
      </c>
      <c r="D34" s="13">
        <v>10</v>
      </c>
      <c r="E34">
        <f t="shared" si="0"/>
        <v>4207151.2714454001</v>
      </c>
      <c r="F34">
        <v>19</v>
      </c>
    </row>
    <row r="35" spans="1:6" x14ac:dyDescent="0.25">
      <c r="A35">
        <f>A34-5.2</f>
        <v>17.600000000000001</v>
      </c>
      <c r="B35">
        <f>B34</f>
        <v>2.0000000000000018</v>
      </c>
      <c r="C35" s="13">
        <f t="shared" si="1"/>
        <v>3542864.2285856004</v>
      </c>
      <c r="D35" s="13">
        <v>16</v>
      </c>
      <c r="E35">
        <f t="shared" si="0"/>
        <v>5978583.3857382005</v>
      </c>
      <c r="F35">
        <v>27</v>
      </c>
    </row>
    <row r="36" spans="1:6" x14ac:dyDescent="0.25">
      <c r="A36">
        <f>A35-5.2</f>
        <v>12.400000000000002</v>
      </c>
      <c r="B36">
        <f>B35</f>
        <v>2.0000000000000018</v>
      </c>
      <c r="C36" s="13">
        <f t="shared" si="1"/>
        <v>14835743.957202202</v>
      </c>
      <c r="D36" s="13">
        <v>67</v>
      </c>
      <c r="E36">
        <f t="shared" si="0"/>
        <v>17492892.1286414</v>
      </c>
      <c r="F36">
        <v>79</v>
      </c>
    </row>
    <row r="37" spans="1:6" x14ac:dyDescent="0.25">
      <c r="A37">
        <f>A36-5.2</f>
        <v>7.200000000000002</v>
      </c>
      <c r="B37">
        <f>B36</f>
        <v>2.0000000000000018</v>
      </c>
      <c r="C37" s="13">
        <f t="shared" si="1"/>
        <v>12621453.814336201</v>
      </c>
      <c r="D37" s="13">
        <v>57</v>
      </c>
      <c r="E37">
        <f t="shared" si="0"/>
        <v>19707182.271507401</v>
      </c>
      <c r="F37">
        <v>89</v>
      </c>
    </row>
    <row r="38" spans="1:6" x14ac:dyDescent="0.25">
      <c r="A38">
        <f>A37-5.2</f>
        <v>2.0000000000000018</v>
      </c>
      <c r="B38">
        <f>B37</f>
        <v>2.0000000000000018</v>
      </c>
      <c r="C38" s="13">
        <f>D38/$H$2</f>
        <v>20150040.300080601</v>
      </c>
      <c r="D38" s="13">
        <v>91</v>
      </c>
      <c r="E38">
        <f t="shared" si="0"/>
        <v>23692904.528666202</v>
      </c>
      <c r="F38">
        <v>107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>
      <selection sqref="A1:XFD1048576"/>
    </sheetView>
  </sheetViews>
  <sheetFormatPr defaultColWidth="9.140625" defaultRowHeight="15" x14ac:dyDescent="0.25"/>
  <cols>
    <col min="3" max="4" width="9.140625" style="13"/>
    <col min="8" max="8" width="12" customWidth="1"/>
    <col min="10" max="10" width="12" bestFit="1" customWidth="1"/>
  </cols>
  <sheetData>
    <row r="1" spans="1:9" x14ac:dyDescent="0.25">
      <c r="A1" s="2" t="s">
        <v>0</v>
      </c>
      <c r="B1" s="2" t="s">
        <v>1</v>
      </c>
      <c r="C1" s="12" t="s">
        <v>9</v>
      </c>
      <c r="D1" s="12" t="s">
        <v>3</v>
      </c>
      <c r="H1" t="s">
        <v>29</v>
      </c>
      <c r="I1" t="s">
        <v>30</v>
      </c>
    </row>
    <row r="2" spans="1:9" x14ac:dyDescent="0.25">
      <c r="A2">
        <v>30</v>
      </c>
      <c r="B2">
        <v>30</v>
      </c>
      <c r="C2" s="13">
        <f>MAX(C3:C100)</f>
        <v>27846.472727467659</v>
      </c>
      <c r="H2">
        <f>'LPE453'!H2</f>
        <v>2.3342274131504001E-3</v>
      </c>
      <c r="I2">
        <f>'LPE453'!I2</f>
        <v>9.3369096526016004E-3</v>
      </c>
    </row>
    <row r="3" spans="1:9" x14ac:dyDescent="0.25">
      <c r="A3">
        <v>2</v>
      </c>
      <c r="B3">
        <v>28</v>
      </c>
      <c r="C3" s="13" t="s">
        <v>38</v>
      </c>
      <c r="D3" s="14" t="s">
        <v>38</v>
      </c>
      <c r="E3" t="s">
        <v>35</v>
      </c>
    </row>
    <row r="4" spans="1:9" x14ac:dyDescent="0.25">
      <c r="A4">
        <f>A3+5.2</f>
        <v>7.2</v>
      </c>
      <c r="B4">
        <f>B3</f>
        <v>28</v>
      </c>
      <c r="C4" s="13">
        <f t="shared" ref="C4:C37" si="0">D4/$H$2</f>
        <v>15422.66181828978</v>
      </c>
      <c r="D4" s="13">
        <v>36</v>
      </c>
    </row>
    <row r="5" spans="1:9" x14ac:dyDescent="0.25">
      <c r="A5">
        <f>A4+5.2</f>
        <v>12.4</v>
      </c>
      <c r="B5">
        <f>B4</f>
        <v>28</v>
      </c>
      <c r="C5" s="13">
        <f t="shared" si="0"/>
        <v>11138.589090987063</v>
      </c>
      <c r="D5" s="13">
        <v>26</v>
      </c>
    </row>
    <row r="6" spans="1:9" x14ac:dyDescent="0.25">
      <c r="A6">
        <f>A5+5.2</f>
        <v>17.600000000000001</v>
      </c>
      <c r="B6">
        <f>B5</f>
        <v>28</v>
      </c>
      <c r="C6" s="13">
        <f t="shared" si="0"/>
        <v>19706.734545592499</v>
      </c>
      <c r="D6" s="13">
        <v>46</v>
      </c>
    </row>
    <row r="7" spans="1:9" x14ac:dyDescent="0.25">
      <c r="A7">
        <f>A6+5.2</f>
        <v>22.8</v>
      </c>
      <c r="B7">
        <f>B6</f>
        <v>28</v>
      </c>
      <c r="C7" s="13">
        <f t="shared" si="0"/>
        <v>16707.883636480594</v>
      </c>
      <c r="D7" s="13">
        <v>39</v>
      </c>
    </row>
    <row r="8" spans="1:9" x14ac:dyDescent="0.25">
      <c r="A8">
        <f>A7+5.2</f>
        <v>28</v>
      </c>
      <c r="B8">
        <f>B7</f>
        <v>28</v>
      </c>
      <c r="C8" s="13">
        <f t="shared" si="0"/>
        <v>27846.472727467659</v>
      </c>
      <c r="D8" s="13">
        <v>65</v>
      </c>
    </row>
    <row r="9" spans="1:9" x14ac:dyDescent="0.25">
      <c r="A9">
        <f>A8</f>
        <v>28</v>
      </c>
      <c r="B9">
        <f>B3-5.2</f>
        <v>22.8</v>
      </c>
      <c r="C9" s="13">
        <f t="shared" si="0"/>
        <v>6854.5163636843472</v>
      </c>
      <c r="D9" s="13">
        <v>16</v>
      </c>
    </row>
    <row r="10" spans="1:9" x14ac:dyDescent="0.25">
      <c r="A10">
        <f>A9-5.2</f>
        <v>22.8</v>
      </c>
      <c r="B10">
        <f>B9</f>
        <v>22.8</v>
      </c>
      <c r="C10" s="13">
        <f t="shared" si="0"/>
        <v>11995.403636447607</v>
      </c>
      <c r="D10" s="13">
        <v>28</v>
      </c>
    </row>
    <row r="11" spans="1:9" x14ac:dyDescent="0.25">
      <c r="A11">
        <f>A10-5.2</f>
        <v>17.600000000000001</v>
      </c>
      <c r="B11">
        <f>B10</f>
        <v>22.8</v>
      </c>
      <c r="C11" s="13">
        <f t="shared" si="0"/>
        <v>12423.810909177879</v>
      </c>
      <c r="D11" s="13">
        <v>29</v>
      </c>
    </row>
    <row r="12" spans="1:9" x14ac:dyDescent="0.25">
      <c r="A12">
        <f>A11-5.2</f>
        <v>12.400000000000002</v>
      </c>
      <c r="B12">
        <f>B11</f>
        <v>22.8</v>
      </c>
      <c r="C12" s="13">
        <f t="shared" si="0"/>
        <v>15422.66181828978</v>
      </c>
      <c r="D12" s="13">
        <v>36</v>
      </c>
    </row>
    <row r="13" spans="1:9" x14ac:dyDescent="0.25">
      <c r="A13">
        <f>A12-5.2</f>
        <v>7.200000000000002</v>
      </c>
      <c r="B13">
        <f>B12</f>
        <v>22.8</v>
      </c>
      <c r="C13" s="13">
        <f t="shared" si="0"/>
        <v>12423.810909177879</v>
      </c>
      <c r="D13" s="13">
        <v>29</v>
      </c>
    </row>
    <row r="14" spans="1:9" x14ac:dyDescent="0.25">
      <c r="A14">
        <f>A13-5.2</f>
        <v>2.0000000000000018</v>
      </c>
      <c r="B14">
        <f>B13</f>
        <v>22.8</v>
      </c>
      <c r="C14" s="13">
        <f t="shared" si="0"/>
        <v>15422.66181828978</v>
      </c>
      <c r="D14" s="13">
        <v>36</v>
      </c>
    </row>
    <row r="15" spans="1:9" x14ac:dyDescent="0.25">
      <c r="A15">
        <f>A14</f>
        <v>2.0000000000000018</v>
      </c>
      <c r="B15">
        <f>B14-5.2</f>
        <v>17.600000000000001</v>
      </c>
      <c r="C15" s="13">
        <f t="shared" si="0"/>
        <v>16707.883636480594</v>
      </c>
      <c r="D15" s="13">
        <v>39</v>
      </c>
    </row>
    <row r="16" spans="1:9" x14ac:dyDescent="0.25">
      <c r="A16">
        <f>A15+5.2</f>
        <v>7.200000000000002</v>
      </c>
      <c r="B16">
        <f>B15</f>
        <v>17.600000000000001</v>
      </c>
      <c r="C16" s="13">
        <f t="shared" si="0"/>
        <v>14137.440000098966</v>
      </c>
      <c r="D16" s="13">
        <v>33</v>
      </c>
    </row>
    <row r="17" spans="1:5" x14ac:dyDescent="0.25">
      <c r="A17">
        <f>A16+5.2</f>
        <v>12.400000000000002</v>
      </c>
      <c r="B17">
        <f>B16</f>
        <v>17.600000000000001</v>
      </c>
      <c r="C17" s="13">
        <f t="shared" si="0"/>
        <v>5569.2945454935316</v>
      </c>
      <c r="D17" s="13">
        <v>13</v>
      </c>
    </row>
    <row r="18" spans="1:5" x14ac:dyDescent="0.25">
      <c r="A18">
        <f>A17+5.2</f>
        <v>17.600000000000001</v>
      </c>
      <c r="B18">
        <f>B17</f>
        <v>17.600000000000001</v>
      </c>
      <c r="C18" s="13">
        <f t="shared" si="0"/>
        <v>9424.9600000659775</v>
      </c>
      <c r="D18" s="13">
        <v>22</v>
      </c>
    </row>
    <row r="19" spans="1:5" x14ac:dyDescent="0.25">
      <c r="A19">
        <f>A18+5.2</f>
        <v>22.8</v>
      </c>
      <c r="B19">
        <f>B18</f>
        <v>17.600000000000001</v>
      </c>
      <c r="C19" s="13">
        <f t="shared" si="0"/>
        <v>8139.7381818751619</v>
      </c>
      <c r="D19" s="13">
        <v>19</v>
      </c>
    </row>
    <row r="20" spans="1:5" x14ac:dyDescent="0.25">
      <c r="A20">
        <f>A19+5.2</f>
        <v>28</v>
      </c>
      <c r="B20">
        <f>B19</f>
        <v>17.600000000000001</v>
      </c>
      <c r="C20" s="13">
        <f t="shared" si="0"/>
        <v>7711.33090914489</v>
      </c>
      <c r="D20" s="13">
        <v>18</v>
      </c>
    </row>
    <row r="21" spans="1:5" x14ac:dyDescent="0.25">
      <c r="A21">
        <f>A20</f>
        <v>28</v>
      </c>
      <c r="B21">
        <f>B19-5.2</f>
        <v>12.400000000000002</v>
      </c>
      <c r="C21" s="13">
        <f t="shared" si="0"/>
        <v>2142.0363636513584</v>
      </c>
      <c r="D21" s="13">
        <v>5</v>
      </c>
    </row>
    <row r="22" spans="1:5" x14ac:dyDescent="0.25">
      <c r="A22">
        <f>A21-5.2</f>
        <v>22.8</v>
      </c>
      <c r="B22">
        <f>B21</f>
        <v>12.400000000000002</v>
      </c>
      <c r="C22" s="13">
        <f t="shared" si="0"/>
        <v>8996.5527273357056</v>
      </c>
      <c r="D22" s="13">
        <v>21</v>
      </c>
    </row>
    <row r="23" spans="1:5" x14ac:dyDescent="0.25">
      <c r="A23">
        <f>A22-5.2</f>
        <v>17.600000000000001</v>
      </c>
      <c r="B23">
        <f>B22</f>
        <v>12.400000000000002</v>
      </c>
      <c r="C23" s="13">
        <f t="shared" si="0"/>
        <v>9853.3672727962494</v>
      </c>
      <c r="D23" s="13">
        <v>23</v>
      </c>
    </row>
    <row r="24" spans="1:5" x14ac:dyDescent="0.25">
      <c r="A24">
        <f>A23-5.2</f>
        <v>12.400000000000002</v>
      </c>
      <c r="B24">
        <f>B23</f>
        <v>12.400000000000002</v>
      </c>
      <c r="C24" s="13">
        <f t="shared" si="0"/>
        <v>13280.625454638423</v>
      </c>
      <c r="D24" s="13">
        <v>31</v>
      </c>
    </row>
    <row r="25" spans="1:5" x14ac:dyDescent="0.25">
      <c r="A25">
        <f>A24-5.2</f>
        <v>7.200000000000002</v>
      </c>
      <c r="B25">
        <f>B24</f>
        <v>12.400000000000002</v>
      </c>
      <c r="C25" s="13">
        <f t="shared" si="0"/>
        <v>13709.032727368694</v>
      </c>
      <c r="D25" s="13">
        <v>32</v>
      </c>
    </row>
    <row r="26" spans="1:5" x14ac:dyDescent="0.25">
      <c r="A26">
        <f>A25-5.2</f>
        <v>2.0000000000000018</v>
      </c>
      <c r="B26">
        <f>B25</f>
        <v>12.400000000000002</v>
      </c>
      <c r="C26" s="13">
        <f t="shared" si="0"/>
        <v>16707.883636480594</v>
      </c>
      <c r="D26" s="13">
        <v>39</v>
      </c>
    </row>
    <row r="27" spans="1:5" x14ac:dyDescent="0.25">
      <c r="A27">
        <f>A26</f>
        <v>2.0000000000000018</v>
      </c>
      <c r="B27">
        <f>B26-5.2</f>
        <v>7.200000000000002</v>
      </c>
      <c r="C27" s="13">
        <f t="shared" si="0"/>
        <v>16279.476363750324</v>
      </c>
      <c r="D27" s="13">
        <v>38</v>
      </c>
      <c r="E27" t="s">
        <v>36</v>
      </c>
    </row>
    <row r="28" spans="1:5" x14ac:dyDescent="0.25">
      <c r="A28">
        <f>A27+5.2</f>
        <v>7.200000000000002</v>
      </c>
      <c r="B28">
        <f>B27</f>
        <v>7.200000000000002</v>
      </c>
      <c r="C28" s="13">
        <f t="shared" si="0"/>
        <v>10629.855454619867</v>
      </c>
      <c r="D28" s="13">
        <f>(86+129+121+61)/16</f>
        <v>24.8125</v>
      </c>
      <c r="E28" t="s">
        <v>37</v>
      </c>
    </row>
    <row r="29" spans="1:5" x14ac:dyDescent="0.25">
      <c r="A29">
        <f>A28+5.2</f>
        <v>12.400000000000002</v>
      </c>
      <c r="B29">
        <f>B28</f>
        <v>7.200000000000002</v>
      </c>
      <c r="C29" s="13">
        <f t="shared" si="0"/>
        <v>9424.9600000659775</v>
      </c>
      <c r="D29" s="13">
        <v>22</v>
      </c>
    </row>
    <row r="30" spans="1:5" x14ac:dyDescent="0.25">
      <c r="A30">
        <f>A29+5.2</f>
        <v>17.600000000000001</v>
      </c>
      <c r="B30">
        <f>B29</f>
        <v>7.200000000000002</v>
      </c>
      <c r="C30" s="13">
        <f t="shared" si="0"/>
        <v>8996.5527273357056</v>
      </c>
      <c r="D30" s="13">
        <v>21</v>
      </c>
    </row>
    <row r="31" spans="1:5" x14ac:dyDescent="0.25">
      <c r="A31">
        <f>A30+5.2</f>
        <v>22.8</v>
      </c>
      <c r="B31">
        <f>B30</f>
        <v>7.200000000000002</v>
      </c>
      <c r="C31" s="13">
        <f t="shared" si="0"/>
        <v>8996.5527273357056</v>
      </c>
      <c r="D31" s="13">
        <v>21</v>
      </c>
    </row>
    <row r="32" spans="1:5" x14ac:dyDescent="0.25">
      <c r="A32">
        <f>A31+5.2</f>
        <v>28</v>
      </c>
      <c r="B32">
        <f>B31</f>
        <v>7.200000000000002</v>
      </c>
      <c r="C32" s="13">
        <f t="shared" si="0"/>
        <v>12852.218181908151</v>
      </c>
      <c r="D32" s="13">
        <v>30</v>
      </c>
    </row>
    <row r="33" spans="1:5" x14ac:dyDescent="0.25">
      <c r="A33">
        <f>A32</f>
        <v>28</v>
      </c>
      <c r="B33">
        <f>B32-5.2</f>
        <v>2.0000000000000018</v>
      </c>
      <c r="C33" s="13">
        <f t="shared" si="0"/>
        <v>11138.589090987063</v>
      </c>
      <c r="D33" s="13">
        <v>26</v>
      </c>
    </row>
    <row r="34" spans="1:5" x14ac:dyDescent="0.25">
      <c r="A34">
        <f>A33-5.2</f>
        <v>22.8</v>
      </c>
      <c r="B34">
        <f>B33</f>
        <v>2.0000000000000018</v>
      </c>
      <c r="C34" s="13">
        <f t="shared" si="0"/>
        <v>11138.589090987063</v>
      </c>
      <c r="D34" s="13">
        <v>26</v>
      </c>
    </row>
    <row r="35" spans="1:5" x14ac:dyDescent="0.25">
      <c r="A35">
        <f>A34-5.2</f>
        <v>17.600000000000001</v>
      </c>
      <c r="B35">
        <f>B34</f>
        <v>2.0000000000000018</v>
      </c>
      <c r="C35" s="13">
        <f t="shared" si="0"/>
        <v>8996.5527273357056</v>
      </c>
      <c r="D35" s="13">
        <v>21</v>
      </c>
    </row>
    <row r="36" spans="1:5" x14ac:dyDescent="0.25">
      <c r="A36">
        <f>A35-5.2</f>
        <v>12.400000000000002</v>
      </c>
      <c r="B36">
        <f>B35</f>
        <v>2.0000000000000018</v>
      </c>
      <c r="C36" s="13">
        <f t="shared" si="0"/>
        <v>10710.181818256791</v>
      </c>
      <c r="D36" s="13">
        <v>25</v>
      </c>
    </row>
    <row r="37" spans="1:5" x14ac:dyDescent="0.25">
      <c r="A37">
        <f>A36-5.2</f>
        <v>7.200000000000002</v>
      </c>
      <c r="B37">
        <f>B36</f>
        <v>2.0000000000000018</v>
      </c>
      <c r="C37" s="13">
        <f t="shared" si="0"/>
        <v>13709.032727368694</v>
      </c>
      <c r="D37" s="13">
        <v>32</v>
      </c>
    </row>
    <row r="38" spans="1:5" x14ac:dyDescent="0.25">
      <c r="A38">
        <f>A37-5.2</f>
        <v>2.0000000000000018</v>
      </c>
      <c r="B38">
        <f>B37</f>
        <v>2.0000000000000018</v>
      </c>
      <c r="C38" s="13" t="s">
        <v>38</v>
      </c>
      <c r="D38" s="14" t="s">
        <v>38</v>
      </c>
      <c r="E38" t="s">
        <v>35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G22" sqref="G22"/>
    </sheetView>
  </sheetViews>
  <sheetFormatPr defaultColWidth="9.140625" defaultRowHeight="15" x14ac:dyDescent="0.25"/>
  <cols>
    <col min="3" max="4" width="9.140625" style="13"/>
    <col min="5" max="5" width="12" customWidth="1"/>
    <col min="6" max="6" width="10.5703125" customWidth="1"/>
    <col min="7" max="8" width="12" bestFit="1" customWidth="1"/>
  </cols>
  <sheetData>
    <row r="1" spans="1:19" x14ac:dyDescent="0.25">
      <c r="A1" s="2" t="s">
        <v>0</v>
      </c>
      <c r="B1" s="2" t="s">
        <v>1</v>
      </c>
      <c r="C1" s="15" t="s">
        <v>45</v>
      </c>
      <c r="D1" s="12" t="s">
        <v>42</v>
      </c>
      <c r="E1" s="2" t="s">
        <v>9</v>
      </c>
      <c r="F1" s="2" t="s">
        <v>50</v>
      </c>
      <c r="H1" t="s">
        <v>2</v>
      </c>
      <c r="O1" s="2" t="s">
        <v>27</v>
      </c>
      <c r="P1" s="7"/>
      <c r="Q1" s="18"/>
      <c r="R1" s="18"/>
      <c r="S1" s="7"/>
    </row>
    <row r="2" spans="1:19" x14ac:dyDescent="0.25">
      <c r="A2">
        <v>15</v>
      </c>
      <c r="B2">
        <v>15</v>
      </c>
      <c r="E2">
        <f>MAX(E3:E100)</f>
        <v>99421627.414683416</v>
      </c>
      <c r="F2" s="1"/>
      <c r="H2">
        <f>I21</f>
        <v>4.5161199999999995E-6</v>
      </c>
      <c r="O2">
        <v>2.2999999999999998</v>
      </c>
      <c r="P2">
        <v>12.7</v>
      </c>
      <c r="Q2" s="13">
        <f>C8/2+C10/2</f>
        <v>29892916.928691003</v>
      </c>
      <c r="R2" s="13">
        <f>D8/2+D10/2</f>
        <v>135</v>
      </c>
      <c r="S2">
        <f>E8/2+E10/2</f>
        <v>42403656.235883906</v>
      </c>
    </row>
    <row r="3" spans="1:19" x14ac:dyDescent="0.25">
      <c r="A3">
        <v>0.28999999999999998</v>
      </c>
      <c r="B3">
        <v>14.781000000000001</v>
      </c>
      <c r="C3" s="13">
        <f>D3/$H$2</f>
        <v>1107145.071433</v>
      </c>
      <c r="D3" s="13">
        <v>5</v>
      </c>
      <c r="E3">
        <f t="shared" ref="E3:E26" si="0">F3/$H$2</f>
        <v>9742876.6286104005</v>
      </c>
      <c r="F3">
        <v>44</v>
      </c>
      <c r="J3" s="12" t="s">
        <v>54</v>
      </c>
      <c r="K3" s="15">
        <f>AVERAGE(Q14)</f>
        <v>44064373.843033403</v>
      </c>
      <c r="O3">
        <v>4.9000000000000004</v>
      </c>
      <c r="P3">
        <f>P2</f>
        <v>12.7</v>
      </c>
      <c r="Q3" s="13">
        <f>C12/2+C10/2</f>
        <v>35650071.300142601</v>
      </c>
      <c r="R3" s="13">
        <f>D12/2+D10/2</f>
        <v>161</v>
      </c>
      <c r="S3">
        <f>E12/2+E10/2</f>
        <v>51482245.821634501</v>
      </c>
    </row>
    <row r="4" spans="1:19" x14ac:dyDescent="0.25">
      <c r="A4">
        <v>0.28999999999999998</v>
      </c>
      <c r="B4">
        <v>7.6</v>
      </c>
      <c r="C4" s="13">
        <f t="shared" ref="C4:C26" si="1">D4/$H$2</f>
        <v>36978645.385862201</v>
      </c>
      <c r="D4" s="13">
        <v>167</v>
      </c>
      <c r="E4">
        <f t="shared" si="0"/>
        <v>99421627.414683416</v>
      </c>
      <c r="F4">
        <f>179+5*54</f>
        <v>449</v>
      </c>
      <c r="J4" s="12" t="s">
        <v>55</v>
      </c>
      <c r="K4" s="15">
        <f>AVERAGE(Q8:Q10,Q13:Q15,Q18:Q20)</f>
        <v>43203261.009696633</v>
      </c>
      <c r="L4" s="20">
        <f>AVERAGE(C16,C13,C11,C9,C20,C19,C10)</f>
        <v>41249062.089960918</v>
      </c>
      <c r="O4">
        <v>7.5</v>
      </c>
      <c r="P4">
        <f>P3</f>
        <v>12.7</v>
      </c>
      <c r="Q4" s="13">
        <f>C12</f>
        <v>40964367.643021002</v>
      </c>
      <c r="R4" s="13">
        <f>D12</f>
        <v>185</v>
      </c>
      <c r="S4">
        <f>E12</f>
        <v>63992985.128827408</v>
      </c>
    </row>
    <row r="5" spans="1:19" x14ac:dyDescent="0.25">
      <c r="A5">
        <v>0.38</v>
      </c>
      <c r="B5">
        <v>0.42299999999999999</v>
      </c>
      <c r="C5" s="13">
        <f t="shared" si="1"/>
        <v>6200012.4000248006</v>
      </c>
      <c r="D5" s="13">
        <v>28</v>
      </c>
      <c r="E5">
        <f t="shared" si="0"/>
        <v>36092929.328715801</v>
      </c>
      <c r="F5">
        <v>163</v>
      </c>
      <c r="J5" s="12" t="s">
        <v>48</v>
      </c>
      <c r="K5" s="15">
        <f>AVERAGE(Q3:Q5,Q23:Q25,Q7,Q11,Q12,Q16,Q17,Q21)</f>
        <v>37873587.651937209</v>
      </c>
      <c r="O5">
        <v>10.1</v>
      </c>
      <c r="P5">
        <f>P4</f>
        <v>12.7</v>
      </c>
      <c r="Q5" s="13">
        <f>C19</f>
        <v>49821528.214485005</v>
      </c>
      <c r="R5" s="13">
        <f>D19</f>
        <v>225</v>
      </c>
      <c r="S5">
        <f>E19</f>
        <v>52257247.371637605</v>
      </c>
    </row>
    <row r="6" spans="1:19" x14ac:dyDescent="0.25">
      <c r="A6">
        <v>1.304</v>
      </c>
      <c r="B6">
        <v>2.34</v>
      </c>
      <c r="C6" s="13">
        <f t="shared" si="1"/>
        <v>27457197.771538403</v>
      </c>
      <c r="D6" s="13">
        <f>124</f>
        <v>124</v>
      </c>
      <c r="E6">
        <f t="shared" si="0"/>
        <v>64435843.157400608</v>
      </c>
      <c r="F6">
        <v>291</v>
      </c>
      <c r="J6" s="12" t="s">
        <v>49</v>
      </c>
      <c r="K6" s="15">
        <f>AVERAGE(Q2,Q6,Q26,Q22)</f>
        <v>27706305.412610829</v>
      </c>
      <c r="O6">
        <v>12.7</v>
      </c>
      <c r="P6">
        <f>P5</f>
        <v>12.7</v>
      </c>
      <c r="Q6" s="13">
        <f>C21</f>
        <v>29228629.885831203</v>
      </c>
      <c r="R6" s="13">
        <f>D21</f>
        <v>132</v>
      </c>
      <c r="S6">
        <f>E21</f>
        <v>40521509.614447802</v>
      </c>
    </row>
    <row r="7" spans="1:19" x14ac:dyDescent="0.25">
      <c r="A7">
        <v>1.7470000000000001</v>
      </c>
      <c r="B7">
        <v>8.5220000000000002</v>
      </c>
      <c r="C7" s="13">
        <f t="shared" si="1"/>
        <v>50264386.243058205</v>
      </c>
      <c r="D7" s="13">
        <f>227</f>
        <v>227</v>
      </c>
      <c r="E7">
        <f t="shared" si="0"/>
        <v>72850145.70029141</v>
      </c>
      <c r="F7">
        <v>329</v>
      </c>
      <c r="J7" s="12" t="s">
        <v>64</v>
      </c>
      <c r="K7" s="16">
        <f>AVERAGE(Q3:Q5,Q23:Q25,Q7,Q11,Q12,Q16,Q17,Q21,Q2,Q6,Q26,Q22)</f>
        <v>35331767.092105612</v>
      </c>
      <c r="O7">
        <v>12.7</v>
      </c>
      <c r="P7">
        <v>10.1</v>
      </c>
      <c r="Q7" s="13">
        <f>C19</f>
        <v>49821528.214485005</v>
      </c>
      <c r="R7" s="13">
        <f>D19</f>
        <v>225</v>
      </c>
      <c r="S7">
        <f>E19</f>
        <v>52257247.371637605</v>
      </c>
    </row>
    <row r="8" spans="1:19" x14ac:dyDescent="0.25">
      <c r="A8">
        <v>2.3759999999999999</v>
      </c>
      <c r="B8">
        <v>11.445</v>
      </c>
      <c r="C8" s="13">
        <f t="shared" si="1"/>
        <v>29450058.900117803</v>
      </c>
      <c r="D8" s="13">
        <v>133</v>
      </c>
      <c r="E8">
        <f t="shared" si="0"/>
        <v>45835805.957326204</v>
      </c>
      <c r="F8">
        <v>207</v>
      </c>
      <c r="H8" t="s">
        <v>11</v>
      </c>
      <c r="J8" s="12" t="s">
        <v>58</v>
      </c>
      <c r="K8" s="16">
        <f>AVERAGE(C3:C26)</f>
        <v>28684283.559043314</v>
      </c>
      <c r="O8">
        <v>10.1</v>
      </c>
      <c r="P8">
        <f>P7</f>
        <v>10.1</v>
      </c>
      <c r="Q8" s="13">
        <f>C19</f>
        <v>49821528.214485005</v>
      </c>
      <c r="R8" s="13">
        <f>D19</f>
        <v>225</v>
      </c>
      <c r="S8">
        <f>E19</f>
        <v>52257247.371637605</v>
      </c>
    </row>
    <row r="9" spans="1:19" x14ac:dyDescent="0.25">
      <c r="A9">
        <v>3.74</v>
      </c>
      <c r="B9">
        <v>3.7919999999999998</v>
      </c>
      <c r="C9" s="13">
        <f t="shared" si="1"/>
        <v>37200074.400148802</v>
      </c>
      <c r="D9" s="13">
        <v>168</v>
      </c>
      <c r="E9">
        <f t="shared" si="0"/>
        <v>44507231.871606603</v>
      </c>
      <c r="F9">
        <v>201</v>
      </c>
      <c r="H9" t="s">
        <v>20</v>
      </c>
      <c r="J9" s="12" t="s">
        <v>66</v>
      </c>
      <c r="K9" s="16">
        <f>MAXA(C3:C26)</f>
        <v>50707244.271631405</v>
      </c>
      <c r="O9">
        <v>7.5</v>
      </c>
      <c r="P9">
        <f>P8</f>
        <v>10.1</v>
      </c>
      <c r="Q9" s="13">
        <f>C12</f>
        <v>40964367.643021002</v>
      </c>
      <c r="R9" s="13">
        <f>D12</f>
        <v>185</v>
      </c>
      <c r="S9">
        <f>E12</f>
        <v>63992985.128827408</v>
      </c>
    </row>
    <row r="10" spans="1:19" x14ac:dyDescent="0.25">
      <c r="A10">
        <v>3.74</v>
      </c>
      <c r="B10">
        <v>11.292</v>
      </c>
      <c r="C10" s="13">
        <f t="shared" si="1"/>
        <v>30335774.957264204</v>
      </c>
      <c r="D10" s="13">
        <v>137</v>
      </c>
      <c r="E10">
        <f t="shared" si="0"/>
        <v>38971506.514441602</v>
      </c>
      <c r="F10">
        <v>176</v>
      </c>
      <c r="J10" s="12" t="s">
        <v>67</v>
      </c>
      <c r="K10" s="16">
        <f>MIN(C3:C26)</f>
        <v>1107145.071433</v>
      </c>
      <c r="O10">
        <v>4.9000000000000004</v>
      </c>
      <c r="P10">
        <f>P9</f>
        <v>10.1</v>
      </c>
      <c r="Q10" s="13">
        <f>C12/2+C10/2</f>
        <v>35650071.300142601</v>
      </c>
      <c r="R10" s="13">
        <f>D12/2+D10/2</f>
        <v>161</v>
      </c>
      <c r="S10">
        <f>E12/2+E10/2</f>
        <v>51482245.821634501</v>
      </c>
    </row>
    <row r="11" spans="1:19" x14ac:dyDescent="0.25">
      <c r="A11">
        <v>5.8550000000000004</v>
      </c>
      <c r="B11">
        <v>5.4859999999999998</v>
      </c>
      <c r="C11" s="13">
        <f t="shared" si="1"/>
        <v>43621515.814460203</v>
      </c>
      <c r="D11" s="13">
        <v>197</v>
      </c>
      <c r="E11">
        <f t="shared" si="0"/>
        <v>62000124.000248007</v>
      </c>
      <c r="F11">
        <v>280</v>
      </c>
      <c r="O11">
        <v>2.2999999999999998</v>
      </c>
      <c r="P11">
        <f>P10</f>
        <v>10.1</v>
      </c>
      <c r="Q11" s="13">
        <f>C8/2+C7/2</f>
        <v>39857222.571588002</v>
      </c>
      <c r="R11" s="13">
        <f>D8/2+D7/2</f>
        <v>180</v>
      </c>
      <c r="S11">
        <f>E8/2+E7/2</f>
        <v>59342975.828808807</v>
      </c>
    </row>
    <row r="12" spans="1:19" x14ac:dyDescent="0.25">
      <c r="A12">
        <v>6.5179999999999998</v>
      </c>
      <c r="B12">
        <v>11.766999999999999</v>
      </c>
      <c r="C12" s="13">
        <f t="shared" si="1"/>
        <v>40964367.643021002</v>
      </c>
      <c r="D12" s="13">
        <v>185</v>
      </c>
      <c r="E12">
        <f t="shared" si="0"/>
        <v>63992985.128827408</v>
      </c>
      <c r="F12">
        <v>289</v>
      </c>
      <c r="O12">
        <v>2.2999999999999998</v>
      </c>
      <c r="P12">
        <v>7.5</v>
      </c>
      <c r="Q12" s="13">
        <f>C7</f>
        <v>50264386.243058205</v>
      </c>
      <c r="R12" s="13">
        <f>D7</f>
        <v>227</v>
      </c>
      <c r="S12">
        <f>E7</f>
        <v>72850145.70029141</v>
      </c>
    </row>
    <row r="13" spans="1:19" x14ac:dyDescent="0.25">
      <c r="A13">
        <v>7.52</v>
      </c>
      <c r="B13">
        <v>7.5069999999999997</v>
      </c>
      <c r="C13" s="13">
        <f t="shared" si="1"/>
        <v>44064373.843033403</v>
      </c>
      <c r="D13" s="13">
        <v>199</v>
      </c>
      <c r="E13">
        <f t="shared" si="0"/>
        <v>62000124.000248007</v>
      </c>
      <c r="F13">
        <v>280</v>
      </c>
      <c r="O13">
        <v>4.9000000000000004</v>
      </c>
      <c r="P13">
        <f>P12</f>
        <v>7.5</v>
      </c>
      <c r="Q13" s="13">
        <f>(C11+C13)/2</f>
        <v>43842944.828746803</v>
      </c>
      <c r="R13" s="13">
        <f>(D11+D13)/2</f>
        <v>198</v>
      </c>
      <c r="S13">
        <f>(E11+E13)/2</f>
        <v>62000124.000248007</v>
      </c>
    </row>
    <row r="14" spans="1:19" x14ac:dyDescent="0.25">
      <c r="A14">
        <v>7.72</v>
      </c>
      <c r="B14">
        <v>14.686999999999999</v>
      </c>
      <c r="C14" s="13">
        <f t="shared" si="1"/>
        <v>20150040.300080601</v>
      </c>
      <c r="D14" s="13">
        <v>91</v>
      </c>
      <c r="E14">
        <f t="shared" si="0"/>
        <v>19928611.285794001</v>
      </c>
      <c r="F14">
        <v>90</v>
      </c>
      <c r="I14" t="s">
        <v>52</v>
      </c>
      <c r="O14">
        <v>7.5</v>
      </c>
      <c r="P14">
        <f>P13</f>
        <v>7.5</v>
      </c>
      <c r="Q14" s="13">
        <f>C13</f>
        <v>44064373.843033403</v>
      </c>
      <c r="R14" s="13">
        <f>D13</f>
        <v>199</v>
      </c>
      <c r="S14">
        <f>E13</f>
        <v>62000124.000248007</v>
      </c>
    </row>
    <row r="15" spans="1:19" x14ac:dyDescent="0.25">
      <c r="A15">
        <v>7.93</v>
      </c>
      <c r="B15">
        <v>0.33</v>
      </c>
      <c r="C15" s="13">
        <f t="shared" si="1"/>
        <v>4871438.3143052002</v>
      </c>
      <c r="D15" s="13">
        <v>22</v>
      </c>
      <c r="E15">
        <f t="shared" si="0"/>
        <v>7307157.4714578008</v>
      </c>
      <c r="F15">
        <v>33</v>
      </c>
      <c r="H15" t="s">
        <v>0</v>
      </c>
      <c r="I15" s="3">
        <v>896</v>
      </c>
      <c r="J15" s="4"/>
      <c r="O15">
        <v>10.1</v>
      </c>
      <c r="P15">
        <f>P14</f>
        <v>7.5</v>
      </c>
      <c r="Q15" s="13">
        <f>C16</f>
        <v>50707244.271631405</v>
      </c>
      <c r="R15" s="13">
        <f>D16</f>
        <v>229</v>
      </c>
      <c r="S15">
        <f>E16</f>
        <v>74400148.800297603</v>
      </c>
    </row>
    <row r="16" spans="1:19" x14ac:dyDescent="0.25">
      <c r="A16">
        <v>8.4179999999999993</v>
      </c>
      <c r="B16">
        <v>6.5880000000000001</v>
      </c>
      <c r="C16" s="13">
        <f t="shared" si="1"/>
        <v>50707244.271631405</v>
      </c>
      <c r="D16" s="13">
        <v>229</v>
      </c>
      <c r="E16">
        <f t="shared" si="0"/>
        <v>74400148.800297603</v>
      </c>
      <c r="F16">
        <v>336</v>
      </c>
      <c r="H16" t="s">
        <v>1</v>
      </c>
      <c r="I16" s="3">
        <v>1280</v>
      </c>
      <c r="J16" s="4"/>
      <c r="O16">
        <v>12.7</v>
      </c>
      <c r="P16">
        <f>P15</f>
        <v>7.5</v>
      </c>
      <c r="Q16" s="13">
        <f>C24</f>
        <v>24135762.557239402</v>
      </c>
      <c r="R16" s="13">
        <f>D24</f>
        <v>109</v>
      </c>
      <c r="S16">
        <f>E24</f>
        <v>33878639.185849801</v>
      </c>
    </row>
    <row r="17" spans="1:19" x14ac:dyDescent="0.25">
      <c r="A17">
        <v>8.9979999999999993</v>
      </c>
      <c r="B17">
        <v>2.4950000000000001</v>
      </c>
      <c r="C17" s="13">
        <f t="shared" si="1"/>
        <v>27014339.742965203</v>
      </c>
      <c r="D17" s="13">
        <v>122</v>
      </c>
      <c r="E17">
        <f t="shared" si="0"/>
        <v>32328636.085843604</v>
      </c>
      <c r="F17">
        <v>146</v>
      </c>
      <c r="H17" t="s">
        <v>12</v>
      </c>
      <c r="I17" s="3">
        <v>19.84375</v>
      </c>
      <c r="J17" s="4" t="s">
        <v>13</v>
      </c>
      <c r="O17">
        <v>12.7</v>
      </c>
      <c r="P17">
        <v>4.9000000000000004</v>
      </c>
      <c r="Q17" s="13">
        <f>C22/2+C20/2</f>
        <v>35982214.821572505</v>
      </c>
      <c r="R17" s="13">
        <f>D22/2+D20/2</f>
        <v>162.5</v>
      </c>
      <c r="S17">
        <f>E22/2+E20/2</f>
        <v>66760847.807409905</v>
      </c>
    </row>
    <row r="18" spans="1:19" x14ac:dyDescent="0.25">
      <c r="A18">
        <v>10.96</v>
      </c>
      <c r="B18">
        <v>0.58599999999999997</v>
      </c>
      <c r="C18" s="13">
        <f t="shared" si="1"/>
        <v>19707182.271507401</v>
      </c>
      <c r="D18" s="13">
        <v>89</v>
      </c>
      <c r="E18">
        <f t="shared" si="0"/>
        <v>29450058.900117803</v>
      </c>
      <c r="F18">
        <v>133</v>
      </c>
      <c r="H18" t="s">
        <v>12</v>
      </c>
      <c r="I18">
        <f>I17/1000/1000/10</f>
        <v>1.984375E-6</v>
      </c>
      <c r="J18" s="4" t="s">
        <v>14</v>
      </c>
      <c r="O18">
        <v>10.1</v>
      </c>
      <c r="P18">
        <f>P17</f>
        <v>4.9000000000000004</v>
      </c>
      <c r="Q18" s="13">
        <f>C20</f>
        <v>32992923.128703404</v>
      </c>
      <c r="R18" s="13">
        <f>D20</f>
        <v>149</v>
      </c>
      <c r="S18">
        <f>E20</f>
        <v>73071574.714578003</v>
      </c>
    </row>
    <row r="19" spans="1:19" x14ac:dyDescent="0.25">
      <c r="A19">
        <v>11.24</v>
      </c>
      <c r="B19">
        <v>11.292</v>
      </c>
      <c r="C19" s="13">
        <f t="shared" si="1"/>
        <v>49821528.214485005</v>
      </c>
      <c r="D19" s="13">
        <v>225</v>
      </c>
      <c r="E19">
        <f t="shared" si="0"/>
        <v>52257247.371637605</v>
      </c>
      <c r="F19">
        <v>236</v>
      </c>
      <c r="H19" t="s">
        <v>0</v>
      </c>
      <c r="I19">
        <f>I18*I15</f>
        <v>1.7780000000000001E-3</v>
      </c>
      <c r="J19" s="4" t="s">
        <v>14</v>
      </c>
      <c r="O19">
        <v>7.5</v>
      </c>
      <c r="P19">
        <f>P18</f>
        <v>4.9000000000000004</v>
      </c>
      <c r="Q19" s="13">
        <f>C16/2+C11/2</f>
        <v>47164380.043045804</v>
      </c>
      <c r="R19" s="13">
        <f>D16/2+D11/2</f>
        <v>213</v>
      </c>
      <c r="S19">
        <f>E16/2+E11/2</f>
        <v>68200136.400272802</v>
      </c>
    </row>
    <row r="20" spans="1:19" x14ac:dyDescent="0.25">
      <c r="A20">
        <v>11.24</v>
      </c>
      <c r="B20">
        <v>3.7919999999999998</v>
      </c>
      <c r="C20" s="13">
        <f t="shared" si="1"/>
        <v>32992923.128703404</v>
      </c>
      <c r="D20" s="13">
        <f>82-31+98</f>
        <v>149</v>
      </c>
      <c r="E20">
        <f t="shared" si="0"/>
        <v>73071574.714578003</v>
      </c>
      <c r="F20">
        <f>(276-83)+137</f>
        <v>330</v>
      </c>
      <c r="H20" t="s">
        <v>1</v>
      </c>
      <c r="I20">
        <f>I18*I16</f>
        <v>2.5399999999999997E-3</v>
      </c>
      <c r="J20" s="4" t="s">
        <v>14</v>
      </c>
      <c r="O20">
        <v>4.9000000000000004</v>
      </c>
      <c r="P20">
        <f>P19</f>
        <v>4.9000000000000004</v>
      </c>
      <c r="Q20" s="13">
        <f>C11</f>
        <v>43621515.814460203</v>
      </c>
      <c r="R20" s="13">
        <f>D11</f>
        <v>197</v>
      </c>
      <c r="S20">
        <f>E11</f>
        <v>62000124.000248007</v>
      </c>
    </row>
    <row r="21" spans="1:19" x14ac:dyDescent="0.25">
      <c r="A21">
        <v>12.58</v>
      </c>
      <c r="B21">
        <v>13.733000000000001</v>
      </c>
      <c r="C21" s="13">
        <f t="shared" si="1"/>
        <v>29228629.885831203</v>
      </c>
      <c r="D21" s="13">
        <v>132</v>
      </c>
      <c r="E21">
        <f t="shared" si="0"/>
        <v>40521509.614447802</v>
      </c>
      <c r="F21">
        <v>183</v>
      </c>
      <c r="H21" t="s">
        <v>15</v>
      </c>
      <c r="I21">
        <f>I19*I20</f>
        <v>4.5161199999999995E-6</v>
      </c>
      <c r="J21" s="4" t="s">
        <v>16</v>
      </c>
      <c r="O21">
        <v>2.2999999999999998</v>
      </c>
      <c r="P21">
        <f>P20</f>
        <v>4.9000000000000004</v>
      </c>
      <c r="Q21" s="13">
        <f>C9</f>
        <v>37200074.400148802</v>
      </c>
      <c r="R21" s="13">
        <f>D9</f>
        <v>168</v>
      </c>
      <c r="S21">
        <f>E9</f>
        <v>44507231.871606603</v>
      </c>
    </row>
    <row r="22" spans="1:19" x14ac:dyDescent="0.25">
      <c r="A22">
        <v>13.983000000000001</v>
      </c>
      <c r="B22">
        <v>3.488</v>
      </c>
      <c r="C22" s="13">
        <f t="shared" si="1"/>
        <v>38971506.514441602</v>
      </c>
      <c r="D22" s="13">
        <f>176</f>
        <v>176</v>
      </c>
      <c r="E22">
        <f t="shared" si="0"/>
        <v>60450120.900241807</v>
      </c>
      <c r="F22">
        <v>273</v>
      </c>
      <c r="H22" t="s">
        <v>17</v>
      </c>
      <c r="I22" s="3">
        <f>4*6+8</f>
        <v>32</v>
      </c>
      <c r="J22" s="4"/>
      <c r="O22">
        <v>2.2999999999999998</v>
      </c>
      <c r="P22">
        <v>2.2999999999999998</v>
      </c>
      <c r="Q22" s="13">
        <f>C6</f>
        <v>27457197.771538403</v>
      </c>
      <c r="R22" s="13">
        <f>D6</f>
        <v>124</v>
      </c>
      <c r="S22">
        <f>E6</f>
        <v>64435843.157400608</v>
      </c>
    </row>
    <row r="23" spans="1:19" x14ac:dyDescent="0.25">
      <c r="A23">
        <v>14.11</v>
      </c>
      <c r="B23">
        <v>0.55500000000000005</v>
      </c>
      <c r="C23" s="13">
        <f t="shared" si="1"/>
        <v>5314296.3428784003</v>
      </c>
      <c r="D23" s="13">
        <v>24</v>
      </c>
      <c r="E23">
        <f t="shared" si="0"/>
        <v>16607176.071495002</v>
      </c>
      <c r="F23">
        <v>75</v>
      </c>
      <c r="H23" t="s">
        <v>18</v>
      </c>
      <c r="I23">
        <f>I22/I21</f>
        <v>7085728.4571712008</v>
      </c>
      <c r="J23" s="4" t="s">
        <v>19</v>
      </c>
      <c r="O23">
        <v>4.9000000000000004</v>
      </c>
      <c r="P23">
        <f>P22</f>
        <v>2.2999999999999998</v>
      </c>
      <c r="Q23" s="13">
        <f>C9</f>
        <v>37200074.400148802</v>
      </c>
      <c r="R23" s="13">
        <f>D9</f>
        <v>168</v>
      </c>
      <c r="S23">
        <f>E9</f>
        <v>44507231.871606603</v>
      </c>
    </row>
    <row r="24" spans="1:19" x14ac:dyDescent="0.25">
      <c r="A24">
        <v>14.22</v>
      </c>
      <c r="B24">
        <v>7.4850000000000003</v>
      </c>
      <c r="C24" s="13">
        <f t="shared" si="1"/>
        <v>24135762.557239402</v>
      </c>
      <c r="D24" s="13">
        <v>109</v>
      </c>
      <c r="E24">
        <f t="shared" si="0"/>
        <v>33878639.185849801</v>
      </c>
      <c r="F24">
        <v>153</v>
      </c>
      <c r="O24">
        <v>7.5</v>
      </c>
      <c r="P24">
        <f>P23</f>
        <v>2.2999999999999998</v>
      </c>
      <c r="Q24" s="13">
        <f>C17</f>
        <v>27014339.742965203</v>
      </c>
      <c r="R24" s="13">
        <f>D17</f>
        <v>122</v>
      </c>
      <c r="S24">
        <f>E17</f>
        <v>32328636.085843604</v>
      </c>
    </row>
    <row r="25" spans="1:19" x14ac:dyDescent="0.25">
      <c r="A25">
        <v>14.587</v>
      </c>
      <c r="B25">
        <v>8.891</v>
      </c>
      <c r="C25" s="13">
        <f t="shared" si="1"/>
        <v>29228629.885831203</v>
      </c>
      <c r="D25" s="13">
        <v>132</v>
      </c>
      <c r="E25">
        <f t="shared" si="0"/>
        <v>31221491.014410604</v>
      </c>
      <c r="F25">
        <v>141</v>
      </c>
      <c r="O25">
        <v>10.1</v>
      </c>
      <c r="P25">
        <f>P24</f>
        <v>2.2999999999999998</v>
      </c>
      <c r="Q25" s="13">
        <f>(C17+C20+C18)/3</f>
        <v>26571481.714392003</v>
      </c>
      <c r="R25" s="13">
        <f>(D17+D20+D18)/3</f>
        <v>120</v>
      </c>
      <c r="S25">
        <f>(E17+E20+E18)/3</f>
        <v>44950089.900179803</v>
      </c>
    </row>
    <row r="26" spans="1:19" x14ac:dyDescent="0.25">
      <c r="A26">
        <v>14.6</v>
      </c>
      <c r="B26">
        <v>14.727</v>
      </c>
      <c r="C26" s="13">
        <f t="shared" si="1"/>
        <v>8635731.5571774002</v>
      </c>
      <c r="D26" s="13">
        <f>70-31</f>
        <v>39</v>
      </c>
      <c r="E26">
        <f t="shared" si="0"/>
        <v>23914333.542952802</v>
      </c>
      <c r="F26">
        <v>108</v>
      </c>
      <c r="O26">
        <v>12.7</v>
      </c>
      <c r="P26">
        <f>P25</f>
        <v>2.2999999999999998</v>
      </c>
      <c r="Q26" s="13">
        <f>(C18+C23+C22+C20)/4</f>
        <v>24246477.064382702</v>
      </c>
      <c r="R26" s="13">
        <f>(D18+D23+D22+D20)/4</f>
        <v>109.5</v>
      </c>
      <c r="S26">
        <f>(E18+E23+E22+E20)/4</f>
        <v>44894732.646608151</v>
      </c>
    </row>
    <row r="28" spans="1:19" s="7" customFormat="1" x14ac:dyDescent="0.25"/>
    <row r="32" spans="1:19" x14ac:dyDescent="0.25">
      <c r="F32" s="5"/>
      <c r="G32" s="5"/>
      <c r="H32" s="6"/>
      <c r="I32" s="5"/>
    </row>
    <row r="33" spans="6:9" x14ac:dyDescent="0.25">
      <c r="F33" s="5"/>
      <c r="G33" s="5"/>
      <c r="H33" s="6"/>
      <c r="I33" s="5"/>
    </row>
    <row r="34" spans="6:9" x14ac:dyDescent="0.25">
      <c r="F34" s="5"/>
      <c r="G34" s="5"/>
      <c r="H34" s="6"/>
      <c r="I34" s="5"/>
    </row>
    <row r="35" spans="6:9" x14ac:dyDescent="0.25">
      <c r="F35" s="5"/>
      <c r="G35" s="5"/>
      <c r="H35" s="6"/>
      <c r="I35" s="5"/>
    </row>
    <row r="36" spans="6:9" x14ac:dyDescent="0.25">
      <c r="F36" s="5"/>
      <c r="G36" s="5"/>
      <c r="H36" s="6"/>
      <c r="I36" s="5"/>
    </row>
    <row r="37" spans="6:9" x14ac:dyDescent="0.25">
      <c r="F37" s="5"/>
      <c r="G37" s="5"/>
      <c r="H37" s="6"/>
      <c r="I37" s="5"/>
    </row>
    <row r="38" spans="6:9" x14ac:dyDescent="0.25">
      <c r="F38" s="5"/>
      <c r="G38" s="5"/>
      <c r="H38" s="6"/>
      <c r="I38" s="5"/>
    </row>
    <row r="39" spans="6:9" x14ac:dyDescent="0.25">
      <c r="F39" s="5"/>
      <c r="G39" s="5"/>
      <c r="H39" s="6"/>
      <c r="I39" s="5"/>
    </row>
    <row r="40" spans="6:9" x14ac:dyDescent="0.25">
      <c r="F40" s="5"/>
      <c r="G40" s="5"/>
      <c r="H40" s="6"/>
      <c r="I40" s="5"/>
    </row>
    <row r="41" spans="6:9" x14ac:dyDescent="0.25">
      <c r="F41" s="5"/>
      <c r="G41" s="5"/>
      <c r="H41" s="5"/>
      <c r="I41" s="5"/>
    </row>
  </sheetData>
  <sortState ref="A3:D26">
    <sortCondition ref="A3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workbookViewId="0">
      <selection activeCell="J7" sqref="J7:K10"/>
    </sheetView>
  </sheetViews>
  <sheetFormatPr defaultColWidth="9.140625" defaultRowHeight="15" x14ac:dyDescent="0.25"/>
  <cols>
    <col min="3" max="4" width="9.140625" style="13"/>
    <col min="8" max="8" width="12" customWidth="1"/>
    <col min="11" max="11" width="9.140625" style="20"/>
  </cols>
  <sheetData>
    <row r="1" spans="1:11" x14ac:dyDescent="0.25">
      <c r="A1" s="2" t="s">
        <v>0</v>
      </c>
      <c r="B1" s="2" t="s">
        <v>1</v>
      </c>
      <c r="C1" s="15" t="s">
        <v>45</v>
      </c>
      <c r="D1" s="12" t="s">
        <v>42</v>
      </c>
      <c r="E1" s="2" t="s">
        <v>9</v>
      </c>
      <c r="F1" s="2" t="s">
        <v>50</v>
      </c>
      <c r="H1" t="s">
        <v>2</v>
      </c>
    </row>
    <row r="2" spans="1:11" x14ac:dyDescent="0.25">
      <c r="A2">
        <v>15</v>
      </c>
      <c r="B2">
        <v>15</v>
      </c>
      <c r="E2">
        <f t="shared" ref="E2:E6" si="0">F2/$H$2</f>
        <v>0</v>
      </c>
      <c r="H2">
        <f>subCa!H2</f>
        <v>4.5161199999999995E-6</v>
      </c>
    </row>
    <row r="3" spans="1:11" x14ac:dyDescent="0.25">
      <c r="A3">
        <v>2.2999999999999998</v>
      </c>
      <c r="B3">
        <v>12.7</v>
      </c>
      <c r="C3" s="13">
        <f>D3/$H$2</f>
        <v>885716.0571464001</v>
      </c>
      <c r="D3" s="13">
        <v>4</v>
      </c>
      <c r="E3">
        <f t="shared" si="0"/>
        <v>12621453.814336201</v>
      </c>
      <c r="F3">
        <f>17+40</f>
        <v>57</v>
      </c>
      <c r="G3">
        <v>4</v>
      </c>
      <c r="H3" s="13">
        <v>7</v>
      </c>
      <c r="J3" s="12" t="s">
        <v>54</v>
      </c>
      <c r="K3" s="15">
        <f>AVERAGE(C15)</f>
        <v>221429.01428660002</v>
      </c>
    </row>
    <row r="4" spans="1:11" x14ac:dyDescent="0.25">
      <c r="A4">
        <v>4.9000000000000004</v>
      </c>
      <c r="B4">
        <f>B3</f>
        <v>12.7</v>
      </c>
      <c r="C4" s="13">
        <f t="shared" ref="C4:C27" si="1">D4/$H$2</f>
        <v>7307157.4714578008</v>
      </c>
      <c r="D4" s="13">
        <v>33</v>
      </c>
      <c r="E4">
        <f t="shared" si="0"/>
        <v>22585759.457233202</v>
      </c>
      <c r="F4">
        <v>102</v>
      </c>
      <c r="G4">
        <v>33</v>
      </c>
      <c r="H4" s="13">
        <v>33</v>
      </c>
      <c r="J4" s="12" t="s">
        <v>55</v>
      </c>
      <c r="K4" s="15">
        <f>AVERAGE(C14:C16,C9:C11,C19:C21)</f>
        <v>1205557.9666714889</v>
      </c>
    </row>
    <row r="5" spans="1:11" x14ac:dyDescent="0.25">
      <c r="A5">
        <v>7.5</v>
      </c>
      <c r="B5">
        <f>B4</f>
        <v>12.7</v>
      </c>
      <c r="C5" s="13">
        <f t="shared" si="1"/>
        <v>664287.04285980004</v>
      </c>
      <c r="D5" s="13">
        <v>3</v>
      </c>
      <c r="E5">
        <f t="shared" si="0"/>
        <v>13950027.900055801</v>
      </c>
      <c r="F5">
        <v>63</v>
      </c>
      <c r="G5">
        <v>3</v>
      </c>
      <c r="H5" s="13">
        <v>6</v>
      </c>
      <c r="J5" s="12" t="s">
        <v>48</v>
      </c>
      <c r="K5" s="15">
        <f>AVERAGE(C4:C6,C8,C12,C13,C17,C18,C22,C24:C26)</f>
        <v>3598221.4821572504</v>
      </c>
    </row>
    <row r="6" spans="1:11" x14ac:dyDescent="0.25">
      <c r="A6">
        <v>10.1</v>
      </c>
      <c r="B6">
        <f>B5</f>
        <v>12.7</v>
      </c>
      <c r="C6" s="13">
        <f t="shared" si="1"/>
        <v>7085728.4571712008</v>
      </c>
      <c r="D6" s="13">
        <v>32</v>
      </c>
      <c r="E6">
        <f t="shared" si="0"/>
        <v>20482183.821510501</v>
      </c>
      <c r="F6">
        <f>(141+44)/2</f>
        <v>92.5</v>
      </c>
      <c r="G6">
        <v>32</v>
      </c>
      <c r="H6" s="13">
        <v>20</v>
      </c>
      <c r="J6" s="12" t="s">
        <v>49</v>
      </c>
      <c r="K6" s="15">
        <f>AVERAGE(C3,C7,C23,C27)</f>
        <v>3044648.9464407503</v>
      </c>
    </row>
    <row r="7" spans="1:11" x14ac:dyDescent="0.25">
      <c r="A7">
        <v>12.7</v>
      </c>
      <c r="B7">
        <f>B6</f>
        <v>12.7</v>
      </c>
      <c r="C7" s="13">
        <f t="shared" si="1"/>
        <v>9300018.6000372004</v>
      </c>
      <c r="D7" s="13">
        <v>42</v>
      </c>
      <c r="E7">
        <f t="shared" ref="E7:E27" si="2">F7/$H$2</f>
        <v>28342913.828684803</v>
      </c>
      <c r="F7">
        <v>128</v>
      </c>
      <c r="J7" s="12" t="s">
        <v>64</v>
      </c>
      <c r="K7" s="16">
        <f>AVERAGE(C4:C6,C8,C12,C13,C17,C18,C22,C24:C26,C3,C7,C23,C27)</f>
        <v>3459828.3482281254</v>
      </c>
    </row>
    <row r="8" spans="1:11" x14ac:dyDescent="0.25">
      <c r="A8">
        <v>12.7</v>
      </c>
      <c r="B8">
        <v>10.1</v>
      </c>
      <c r="C8" s="13">
        <f t="shared" si="1"/>
        <v>2435719.1571526001</v>
      </c>
      <c r="D8" s="13">
        <v>11</v>
      </c>
      <c r="E8">
        <f t="shared" si="2"/>
        <v>5978583.3857382005</v>
      </c>
      <c r="F8">
        <v>27</v>
      </c>
      <c r="J8" s="12" t="s">
        <v>58</v>
      </c>
      <c r="K8" s="16">
        <f>AVERAGE(C3:C27)</f>
        <v>2648291.0108677363</v>
      </c>
    </row>
    <row r="9" spans="1:11" x14ac:dyDescent="0.25">
      <c r="A9">
        <v>10.1</v>
      </c>
      <c r="B9">
        <f>B8</f>
        <v>10.1</v>
      </c>
      <c r="C9" s="13">
        <f t="shared" si="1"/>
        <v>1550003.1000062001</v>
      </c>
      <c r="D9" s="13">
        <v>7</v>
      </c>
      <c r="E9">
        <f t="shared" si="2"/>
        <v>27900055.800111603</v>
      </c>
      <c r="F9">
        <v>126</v>
      </c>
      <c r="J9" s="12" t="s">
        <v>66</v>
      </c>
      <c r="K9" s="16">
        <f>MAXA(C3:C27)</f>
        <v>14835743.957202202</v>
      </c>
    </row>
    <row r="10" spans="1:11" x14ac:dyDescent="0.25">
      <c r="A10">
        <v>7.5</v>
      </c>
      <c r="B10">
        <f>B9</f>
        <v>10.1</v>
      </c>
      <c r="C10" s="13">
        <f t="shared" si="1"/>
        <v>1992861.1285794002</v>
      </c>
      <c r="D10" s="13">
        <v>9</v>
      </c>
      <c r="E10">
        <f t="shared" si="2"/>
        <v>14171456.914342402</v>
      </c>
      <c r="F10">
        <v>64</v>
      </c>
      <c r="J10" s="12" t="s">
        <v>67</v>
      </c>
      <c r="K10" s="16">
        <f>MIN(C3:C27)</f>
        <v>221429.01428660002</v>
      </c>
    </row>
    <row r="11" spans="1:11" x14ac:dyDescent="0.25">
      <c r="A11">
        <v>4.9000000000000004</v>
      </c>
      <c r="B11">
        <f>B10</f>
        <v>10.1</v>
      </c>
      <c r="C11" s="13">
        <f t="shared" si="1"/>
        <v>1107145.071433</v>
      </c>
      <c r="D11" s="13">
        <v>5</v>
      </c>
      <c r="E11">
        <f t="shared" si="2"/>
        <v>7196442.9643145008</v>
      </c>
      <c r="F11">
        <f>(49+16)/2</f>
        <v>32.5</v>
      </c>
    </row>
    <row r="12" spans="1:11" x14ac:dyDescent="0.25">
      <c r="A12">
        <v>2.2999999999999998</v>
      </c>
      <c r="B12">
        <f>B11</f>
        <v>10.1</v>
      </c>
      <c r="C12" s="13">
        <f t="shared" si="1"/>
        <v>1550003.1000062001</v>
      </c>
      <c r="D12" s="13">
        <v>7</v>
      </c>
      <c r="E12">
        <f t="shared" si="2"/>
        <v>10850021.700043401</v>
      </c>
      <c r="F12">
        <v>49</v>
      </c>
    </row>
    <row r="13" spans="1:11" x14ac:dyDescent="0.25">
      <c r="A13">
        <v>2.2999999999999998</v>
      </c>
      <c r="B13">
        <v>7.5</v>
      </c>
      <c r="C13" s="13">
        <f t="shared" si="1"/>
        <v>664287.04285980004</v>
      </c>
      <c r="D13" s="13">
        <v>3</v>
      </c>
      <c r="E13">
        <f t="shared" si="2"/>
        <v>11514308.742903201</v>
      </c>
      <c r="F13">
        <v>52</v>
      </c>
    </row>
    <row r="14" spans="1:11" x14ac:dyDescent="0.25">
      <c r="A14">
        <v>4.9000000000000004</v>
      </c>
      <c r="B14">
        <f>B13</f>
        <v>7.5</v>
      </c>
      <c r="C14" s="13">
        <f t="shared" si="1"/>
        <v>1992861.1285794002</v>
      </c>
      <c r="D14" s="13">
        <v>9</v>
      </c>
      <c r="E14">
        <f t="shared" si="2"/>
        <v>24800049.600099202</v>
      </c>
      <c r="F14">
        <v>112</v>
      </c>
    </row>
    <row r="15" spans="1:11" x14ac:dyDescent="0.25">
      <c r="A15">
        <v>7.5</v>
      </c>
      <c r="B15">
        <f>B14</f>
        <v>7.5</v>
      </c>
      <c r="C15" s="13">
        <f t="shared" si="1"/>
        <v>221429.01428660002</v>
      </c>
      <c r="D15" s="13">
        <v>1</v>
      </c>
      <c r="E15">
        <f t="shared" si="2"/>
        <v>4871438.3143052002</v>
      </c>
      <c r="F15">
        <v>22</v>
      </c>
    </row>
    <row r="16" spans="1:11" x14ac:dyDescent="0.25">
      <c r="A16">
        <v>10.1</v>
      </c>
      <c r="B16">
        <f>B15</f>
        <v>7.5</v>
      </c>
      <c r="C16" s="13">
        <f t="shared" si="1"/>
        <v>885716.0571464001</v>
      </c>
      <c r="D16" s="13">
        <v>4</v>
      </c>
      <c r="E16">
        <f t="shared" si="2"/>
        <v>11735737.757189801</v>
      </c>
      <c r="F16">
        <v>53</v>
      </c>
    </row>
    <row r="17" spans="1:6" x14ac:dyDescent="0.25">
      <c r="A17">
        <v>12.7</v>
      </c>
      <c r="B17">
        <f>B16</f>
        <v>7.5</v>
      </c>
      <c r="C17" s="13">
        <f t="shared" si="1"/>
        <v>2435719.1571526001</v>
      </c>
      <c r="D17" s="13">
        <v>11</v>
      </c>
      <c r="E17">
        <f t="shared" si="2"/>
        <v>17271463.1143548</v>
      </c>
      <c r="F17">
        <v>78</v>
      </c>
    </row>
    <row r="18" spans="1:6" x14ac:dyDescent="0.25">
      <c r="A18">
        <v>12.7</v>
      </c>
      <c r="B18">
        <v>4.9000000000000004</v>
      </c>
      <c r="C18" s="13">
        <f t="shared" si="1"/>
        <v>14835743.957202202</v>
      </c>
      <c r="D18" s="13">
        <v>67</v>
      </c>
      <c r="E18">
        <f t="shared" si="2"/>
        <v>21257185.371513601</v>
      </c>
      <c r="F18">
        <f>(71+25)</f>
        <v>96</v>
      </c>
    </row>
    <row r="19" spans="1:6" x14ac:dyDescent="0.25">
      <c r="A19">
        <v>10.1</v>
      </c>
      <c r="B19">
        <f>B18</f>
        <v>4.9000000000000004</v>
      </c>
      <c r="C19" s="13">
        <f t="shared" si="1"/>
        <v>442858.02857320005</v>
      </c>
      <c r="D19" s="13">
        <v>2</v>
      </c>
      <c r="E19">
        <f t="shared" si="2"/>
        <v>8857160.5714640003</v>
      </c>
      <c r="F19">
        <v>40</v>
      </c>
    </row>
    <row r="20" spans="1:6" x14ac:dyDescent="0.25">
      <c r="A20">
        <v>7.5</v>
      </c>
      <c r="B20">
        <f>B19</f>
        <v>4.9000000000000004</v>
      </c>
      <c r="C20" s="13">
        <f t="shared" si="1"/>
        <v>1107145.071433</v>
      </c>
      <c r="D20" s="13">
        <v>5</v>
      </c>
      <c r="E20">
        <f t="shared" si="2"/>
        <v>7750015.5000310009</v>
      </c>
      <c r="F20">
        <v>35</v>
      </c>
    </row>
    <row r="21" spans="1:6" x14ac:dyDescent="0.25">
      <c r="A21">
        <v>4.9000000000000004</v>
      </c>
      <c r="B21">
        <f>B20</f>
        <v>4.9000000000000004</v>
      </c>
      <c r="C21" s="13">
        <f t="shared" si="1"/>
        <v>1550003.1000062001</v>
      </c>
      <c r="D21" s="13">
        <v>7</v>
      </c>
      <c r="E21">
        <f t="shared" si="2"/>
        <v>18600037.200074401</v>
      </c>
      <c r="F21">
        <v>84</v>
      </c>
    </row>
    <row r="22" spans="1:6" x14ac:dyDescent="0.25">
      <c r="A22">
        <v>2.2999999999999998</v>
      </c>
      <c r="B22">
        <f>B21</f>
        <v>4.9000000000000004</v>
      </c>
      <c r="C22" s="13">
        <f t="shared" si="1"/>
        <v>3100006.2000124003</v>
      </c>
      <c r="D22" s="13">
        <v>14</v>
      </c>
      <c r="E22">
        <f t="shared" si="2"/>
        <v>16607176.071495002</v>
      </c>
      <c r="F22">
        <v>75</v>
      </c>
    </row>
    <row r="23" spans="1:6" x14ac:dyDescent="0.25">
      <c r="A23">
        <v>2.2999999999999998</v>
      </c>
      <c r="B23">
        <v>2.2999999999999998</v>
      </c>
      <c r="C23" s="13">
        <f t="shared" si="1"/>
        <v>885716.0571464001</v>
      </c>
      <c r="D23" s="13">
        <v>4</v>
      </c>
      <c r="E23">
        <f t="shared" si="2"/>
        <v>14171456.914342402</v>
      </c>
      <c r="F23">
        <v>64</v>
      </c>
    </row>
    <row r="24" spans="1:6" x14ac:dyDescent="0.25">
      <c r="A24">
        <v>4.9000000000000004</v>
      </c>
      <c r="B24">
        <f>B23</f>
        <v>2.2999999999999998</v>
      </c>
      <c r="C24" s="13">
        <f t="shared" si="1"/>
        <v>1107145.071433</v>
      </c>
      <c r="D24" s="13">
        <v>5</v>
      </c>
      <c r="E24">
        <f t="shared" si="2"/>
        <v>14835743.957202202</v>
      </c>
      <c r="F24">
        <v>67</v>
      </c>
    </row>
    <row r="25" spans="1:6" x14ac:dyDescent="0.25">
      <c r="A25">
        <v>7.5</v>
      </c>
      <c r="B25">
        <f>B24</f>
        <v>2.2999999999999998</v>
      </c>
      <c r="C25" s="13">
        <f t="shared" si="1"/>
        <v>664287.04285980004</v>
      </c>
      <c r="D25" s="13">
        <v>3</v>
      </c>
      <c r="E25">
        <f t="shared" si="2"/>
        <v>12400024.800049601</v>
      </c>
      <c r="F25">
        <v>56</v>
      </c>
    </row>
    <row r="26" spans="1:6" x14ac:dyDescent="0.25">
      <c r="A26">
        <v>10.1</v>
      </c>
      <c r="B26">
        <f>B25</f>
        <v>2.2999999999999998</v>
      </c>
      <c r="C26" s="13">
        <f t="shared" si="1"/>
        <v>1328574.0857196001</v>
      </c>
      <c r="D26" s="13">
        <v>6</v>
      </c>
      <c r="E26">
        <f t="shared" si="2"/>
        <v>21478614.385800201</v>
      </c>
      <c r="F26">
        <v>97</v>
      </c>
    </row>
    <row r="27" spans="1:6" x14ac:dyDescent="0.25">
      <c r="A27">
        <v>12.7</v>
      </c>
      <c r="B27">
        <f>B26</f>
        <v>2.2999999999999998</v>
      </c>
      <c r="C27" s="13">
        <f t="shared" si="1"/>
        <v>1107145.071433</v>
      </c>
      <c r="D27" s="13">
        <v>5</v>
      </c>
      <c r="E27">
        <f t="shared" si="2"/>
        <v>21478614.385800201</v>
      </c>
      <c r="F27">
        <v>97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K10" sqref="K10"/>
    </sheetView>
  </sheetViews>
  <sheetFormatPr defaultColWidth="9.140625" defaultRowHeight="15" x14ac:dyDescent="0.25"/>
  <cols>
    <col min="3" max="4" width="9.140625" style="13"/>
    <col min="8" max="8" width="12" customWidth="1"/>
    <col min="10" max="10" width="12" customWidth="1"/>
  </cols>
  <sheetData>
    <row r="1" spans="1:11" x14ac:dyDescent="0.25">
      <c r="A1" s="2" t="s">
        <v>0</v>
      </c>
      <c r="B1" s="2" t="s">
        <v>1</v>
      </c>
      <c r="C1" s="12" t="s">
        <v>9</v>
      </c>
      <c r="D1" s="12" t="s">
        <v>3</v>
      </c>
      <c r="H1" t="s">
        <v>29</v>
      </c>
      <c r="I1" t="s">
        <v>30</v>
      </c>
    </row>
    <row r="2" spans="1:11" x14ac:dyDescent="0.25">
      <c r="A2">
        <v>15</v>
      </c>
      <c r="B2">
        <v>15</v>
      </c>
      <c r="C2" s="13">
        <f>MAX(C3:C100)</f>
        <v>1058594.3709165014</v>
      </c>
      <c r="H2">
        <f>'LPE453'!H2</f>
        <v>2.3342274131504001E-3</v>
      </c>
      <c r="I2">
        <f>'LPE453'!I2</f>
        <v>9.3369096526016004E-3</v>
      </c>
    </row>
    <row r="3" spans="1:11" x14ac:dyDescent="0.25">
      <c r="A3">
        <v>2.2999999999999998</v>
      </c>
      <c r="B3">
        <v>12.7</v>
      </c>
      <c r="C3" s="13">
        <f t="shared" ref="C3:C27" si="0">D3/$H$2</f>
        <v>80968.974546021345</v>
      </c>
      <c r="D3" s="13">
        <v>189</v>
      </c>
      <c r="J3" s="12" t="s">
        <v>54</v>
      </c>
      <c r="K3" s="15">
        <f>AVERAGE(C15)</f>
        <v>16279.476363750324</v>
      </c>
    </row>
    <row r="4" spans="1:11" x14ac:dyDescent="0.25">
      <c r="A4">
        <v>4.9000000000000004</v>
      </c>
      <c r="B4">
        <f>B3</f>
        <v>12.7</v>
      </c>
      <c r="C4" s="13">
        <f t="shared" si="0"/>
        <v>1058594.3709165014</v>
      </c>
      <c r="D4" s="13">
        <v>2471</v>
      </c>
      <c r="J4" s="12" t="s">
        <v>55</v>
      </c>
      <c r="K4" s="15">
        <f>AVERAGE(C14:C16,C9:C11,C19:C21)</f>
        <v>27751.271111305381</v>
      </c>
    </row>
    <row r="5" spans="1:11" x14ac:dyDescent="0.25">
      <c r="A5">
        <v>7.5</v>
      </c>
      <c r="B5">
        <f>B4</f>
        <v>12.7</v>
      </c>
      <c r="C5" s="13">
        <f t="shared" si="0"/>
        <v>27418.065454737389</v>
      </c>
      <c r="D5" s="13">
        <v>64</v>
      </c>
      <c r="J5" s="12" t="s">
        <v>48</v>
      </c>
      <c r="K5" s="15">
        <f>AVERAGE(C4:C6,C8,C12,C13,C17,C18,C22,C24:C26)</f>
        <v>209919.56363783311</v>
      </c>
    </row>
    <row r="6" spans="1:11" x14ac:dyDescent="0.25">
      <c r="A6">
        <v>10.1</v>
      </c>
      <c r="B6">
        <f>B5</f>
        <v>12.7</v>
      </c>
      <c r="C6" s="13">
        <f t="shared" si="0"/>
        <v>814830.63273297669</v>
      </c>
      <c r="D6" s="13">
        <v>1902</v>
      </c>
      <c r="J6" s="12" t="s">
        <v>49</v>
      </c>
      <c r="K6" s="21">
        <f>AVERAGE(C3,C7,C23,C27)</f>
        <v>57085.269091308699</v>
      </c>
    </row>
    <row r="7" spans="1:11" x14ac:dyDescent="0.25">
      <c r="A7">
        <v>12.7</v>
      </c>
      <c r="B7">
        <f>B6</f>
        <v>12.7</v>
      </c>
      <c r="C7" s="13">
        <f t="shared" si="0"/>
        <v>56978.167273126135</v>
      </c>
      <c r="D7" s="13">
        <v>133</v>
      </c>
      <c r="J7" s="12" t="s">
        <v>57</v>
      </c>
      <c r="K7" s="21">
        <f>AVERAGE(C3:C7,C8,C13,C18,C22,C23:C27,C17,C12)</f>
        <v>171710.99000120198</v>
      </c>
    </row>
    <row r="8" spans="1:11" x14ac:dyDescent="0.25">
      <c r="A8">
        <v>12.7</v>
      </c>
      <c r="B8">
        <v>10.1</v>
      </c>
      <c r="C8" s="13">
        <f t="shared" si="0"/>
        <v>40698.690909375808</v>
      </c>
      <c r="D8" s="13">
        <f>258-175+12</f>
        <v>95</v>
      </c>
      <c r="J8" s="12" t="s">
        <v>58</v>
      </c>
      <c r="K8" s="15">
        <f>AVERAGE(C3:C27)</f>
        <v>119885.49120083918</v>
      </c>
    </row>
    <row r="9" spans="1:11" x14ac:dyDescent="0.25">
      <c r="A9">
        <v>10.1</v>
      </c>
      <c r="B9">
        <f>B8</f>
        <v>10.1</v>
      </c>
      <c r="C9" s="13">
        <f t="shared" si="0"/>
        <v>20991.956363783313</v>
      </c>
      <c r="D9" s="13">
        <v>49</v>
      </c>
    </row>
    <row r="10" spans="1:11" x14ac:dyDescent="0.25">
      <c r="A10">
        <v>7.5</v>
      </c>
      <c r="B10">
        <f>B9</f>
        <v>10.1</v>
      </c>
      <c r="C10" s="13">
        <f t="shared" si="0"/>
        <v>26561.250909276845</v>
      </c>
      <c r="D10" s="13">
        <v>62</v>
      </c>
      <c r="K10" s="20"/>
    </row>
    <row r="11" spans="1:11" x14ac:dyDescent="0.25">
      <c r="A11">
        <v>4.9000000000000004</v>
      </c>
      <c r="B11">
        <f>B10</f>
        <v>10.1</v>
      </c>
      <c r="C11" s="13">
        <f t="shared" si="0"/>
        <v>69401.97818230401</v>
      </c>
      <c r="D11" s="13">
        <v>162</v>
      </c>
    </row>
    <row r="12" spans="1:11" x14ac:dyDescent="0.25">
      <c r="A12">
        <v>2.2999999999999998</v>
      </c>
      <c r="B12">
        <f>B11</f>
        <v>10.1</v>
      </c>
      <c r="C12" s="13">
        <f t="shared" si="0"/>
        <v>353007.59272974386</v>
      </c>
      <c r="D12" s="13">
        <v>824</v>
      </c>
    </row>
    <row r="13" spans="1:11" x14ac:dyDescent="0.25">
      <c r="A13">
        <v>2.2999999999999998</v>
      </c>
      <c r="B13">
        <v>7.5</v>
      </c>
      <c r="C13" s="13">
        <f t="shared" si="0"/>
        <v>22277.178181974126</v>
      </c>
      <c r="D13" s="13">
        <v>52</v>
      </c>
    </row>
    <row r="14" spans="1:11" x14ac:dyDescent="0.25">
      <c r="A14">
        <v>4.9000000000000004</v>
      </c>
      <c r="B14">
        <f>B13</f>
        <v>7.5</v>
      </c>
      <c r="C14" s="13">
        <f t="shared" si="0"/>
        <v>21848.770909243856</v>
      </c>
      <c r="D14" s="13">
        <v>51</v>
      </c>
    </row>
    <row r="15" spans="1:11" x14ac:dyDescent="0.25">
      <c r="A15">
        <v>7.5</v>
      </c>
      <c r="B15">
        <f>B14</f>
        <v>7.5</v>
      </c>
      <c r="C15" s="13">
        <f t="shared" si="0"/>
        <v>16279.476363750324</v>
      </c>
      <c r="D15" s="13">
        <v>38</v>
      </c>
    </row>
    <row r="16" spans="1:11" x14ac:dyDescent="0.25">
      <c r="A16">
        <v>10.1</v>
      </c>
      <c r="B16">
        <f>B15</f>
        <v>7.5</v>
      </c>
      <c r="C16" s="13">
        <f t="shared" si="0"/>
        <v>21848.770909243856</v>
      </c>
      <c r="D16" s="13">
        <v>51</v>
      </c>
    </row>
    <row r="17" spans="1:4" x14ac:dyDescent="0.25">
      <c r="A17">
        <v>12.7</v>
      </c>
      <c r="B17">
        <f>B16</f>
        <v>7.5</v>
      </c>
      <c r="C17" s="13">
        <f t="shared" si="0"/>
        <v>24847.621818355758</v>
      </c>
      <c r="D17" s="13">
        <v>58</v>
      </c>
    </row>
    <row r="18" spans="1:4" x14ac:dyDescent="0.25">
      <c r="A18">
        <v>12.7</v>
      </c>
      <c r="B18">
        <v>4.9000000000000004</v>
      </c>
      <c r="C18" s="13">
        <f t="shared" si="0"/>
        <v>74114.458182336995</v>
      </c>
      <c r="D18" s="13">
        <v>173</v>
      </c>
    </row>
    <row r="19" spans="1:4" x14ac:dyDescent="0.25">
      <c r="A19">
        <v>10.1</v>
      </c>
      <c r="B19">
        <f>B18</f>
        <v>4.9000000000000004</v>
      </c>
      <c r="C19" s="13">
        <f t="shared" si="0"/>
        <v>25276.029091086028</v>
      </c>
      <c r="D19" s="13">
        <v>59</v>
      </c>
    </row>
    <row r="20" spans="1:4" x14ac:dyDescent="0.25">
      <c r="A20">
        <v>7.5</v>
      </c>
      <c r="B20">
        <f>B19</f>
        <v>4.9000000000000004</v>
      </c>
      <c r="C20" s="13">
        <f t="shared" si="0"/>
        <v>29131.694545658473</v>
      </c>
      <c r="D20" s="13">
        <v>68</v>
      </c>
    </row>
    <row r="21" spans="1:4" x14ac:dyDescent="0.25">
      <c r="A21">
        <v>4.9000000000000004</v>
      </c>
      <c r="B21">
        <f>B20</f>
        <v>4.9000000000000004</v>
      </c>
      <c r="C21" s="13">
        <f t="shared" si="0"/>
        <v>18421.512727401681</v>
      </c>
      <c r="D21" s="13">
        <v>43</v>
      </c>
    </row>
    <row r="22" spans="1:4" x14ac:dyDescent="0.25">
      <c r="A22">
        <v>2.2999999999999998</v>
      </c>
      <c r="B22">
        <f>B21</f>
        <v>4.9000000000000004</v>
      </c>
      <c r="C22" s="13">
        <f t="shared" si="0"/>
        <v>21848.770909243856</v>
      </c>
      <c r="D22" s="13">
        <v>51</v>
      </c>
    </row>
    <row r="23" spans="1:4" x14ac:dyDescent="0.25">
      <c r="A23">
        <v>2.2999999999999998</v>
      </c>
      <c r="B23">
        <v>2.2999999999999998</v>
      </c>
      <c r="C23" s="13">
        <f t="shared" si="0"/>
        <v>61262.24000042885</v>
      </c>
      <c r="D23" s="13">
        <v>143</v>
      </c>
    </row>
    <row r="24" spans="1:4" x14ac:dyDescent="0.25">
      <c r="A24">
        <v>4.9000000000000004</v>
      </c>
      <c r="B24">
        <f>B23</f>
        <v>2.2999999999999998</v>
      </c>
      <c r="C24" s="13">
        <f t="shared" si="0"/>
        <v>34700.989091152005</v>
      </c>
      <c r="D24" s="13">
        <v>81</v>
      </c>
    </row>
    <row r="25" spans="1:4" x14ac:dyDescent="0.25">
      <c r="A25">
        <v>7.5</v>
      </c>
      <c r="B25">
        <f>B24</f>
        <v>2.2999999999999998</v>
      </c>
      <c r="C25" s="13">
        <f t="shared" si="0"/>
        <v>25704.436363816301</v>
      </c>
      <c r="D25" s="13">
        <v>60</v>
      </c>
    </row>
    <row r="26" spans="1:4" x14ac:dyDescent="0.25">
      <c r="A26">
        <v>10.1</v>
      </c>
      <c r="B26">
        <f>B25</f>
        <v>2.2999999999999998</v>
      </c>
      <c r="C26" s="13">
        <f t="shared" si="0"/>
        <v>20991.956363783313</v>
      </c>
      <c r="D26" s="13">
        <v>49</v>
      </c>
    </row>
    <row r="27" spans="1:4" x14ac:dyDescent="0.25">
      <c r="A27">
        <v>12.7</v>
      </c>
      <c r="B27">
        <f>B26</f>
        <v>2.2999999999999998</v>
      </c>
      <c r="C27" s="13">
        <f t="shared" si="0"/>
        <v>29131.694545658473</v>
      </c>
      <c r="D27" s="13">
        <v>68</v>
      </c>
    </row>
    <row r="38" spans="4:4" x14ac:dyDescent="0.25">
      <c r="D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f 4 9 d f a 7 - 8 0 0 5 - 4 0 0 7 - 9 7 0 c - c 9 f 5 7 4 d 9 9 b f b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n M A A A J z A f f a h r k A A C l a S U R B V H h e 7 Z 3 5 U x t p m u c f C c R 9 3 z f Y g A 9 8 4 N v l s o 0 P X N X V 3 V U 9 O 9 E b H T E b s 7 9 t 7 P 8 w v + 3 f s T G / z M Z G 7 M T u R M 9 s d f d 0 l W 0 M + A J s M A Z s Y + 5 T H O I U 9 y G h e b + v M q V U K l O Z O n C B l B 8 H Q W Z y W C j z e Z / j f Q 7 T v 7 S v u c g g I N + e 3 R O O v G z v m + j 5 i z b 6 1 c O v h C v B 8 / p 1 O 3 3 9 t f f n 9 5 1 E z Y M J w l n k u F q x T x P L c b S y Z S b n g X A x A P h 7 N z e 3 a M C 6 Q 4 v O I n 4 t 3 k z 0 8 L T / + y C y v 7 9 P F o t F O P P l 4 O C A P n 7 8 R B c u n B e u R B b 8 3 / H x 8 f w Y / 1 d c X B w / 1 g t + Z n X V T j k 5 2 c I V f / r 6 P r L X f 8 7 n 7 8 T P m c 3 s j Z H g e 2 b g x 6 0 T D u H I l 2 S L i 7 6 + f k 4 4 C x 7 c j O r q E 8 I Z k Y M 9 6 I c h T K B r 0 k K L G / q E C T z u T 6 B X k 1 k e Y Q I l G b v 0 5 H G T c O Z P e 1 s H / 2 x j / 4 + c j x / 7 D 0 2 Y w N P H z 8 h k M v G P Y I U J P P m 5 y U e Y X C 6 3 j n E 4 H D Q x M c m P I U w A w r S x s c m P 5 c I E D I H S I D 1 J / S l M T 0 8 X j o J n e G S C p n d L 6 f 2 U e 2 V 9 N p B A O S k 6 n / h f g F O F L q q o r B D O v C w t L d P C w i L d b b j D z w v S D t g D S b S 8 6 X 2 0 U l K T h a P D 4 U H j f e E o O D 4 w r f O + u 4 f O n j s r X H E D w Z y Y m O J a r 1 L h b 7 b Z b F x T K W G Y f C o 8 Y u a N w g I U M b D y F Z V W U K J b n j i 7 D h O 1 D M b z G 3 q U i G P v g 2 v q J 3 r 0 6 K F w x W 1 m j Y y M 0 p k z p 4 U r g e n o e E s 3 b 1 4 X z i L L s 2 c t 9 P B h a E K 1 t L R C u b n + p t 7 2 9 g 4 l J y c J Z 7 5 s b m 7 S 7 u 6 e o o k Y 1 R o q 3 h z 8 W o F n G T 6 E X m E a G h o W j o I D K 9 / r 5 6 3 C m Z v E e B e l r 7 6 g 6 5 X 7 l J b o o t L M 4 D X W 2 S I n l W V F V t N d L 9 u k + f k F 4 Y y o u / s 9 N 3 d s N u 8 1 O T A b p Z w / X 0 e f P n 0 W z i L L y Z N e 0 1 k v M O s c D q e i M A E I F I Q G O J 3 M u W U s L b j / 3 v h 4 C 1 t M R v i x n K g W K M d B 8 C v 9 N 2 f U H W 8 p 8 I G w U i U k h O 7 3 3 L 5 z i 2 Z m Z o Q z o p 2 d H b I w M y M 7 h f l n J / f p X I m D C 3 d j g G C A C L 4 H 3 1 u e 7 a S 6 Y g f d q V E 2 S U L h Y H + T / u 7 v / k B v 3 n S y B W S E L l + + x H 0 V M 1 t 9 R H 9 D j j y Q k 5 q a S n V 1 Z 2 h o M L Q F K B A T 4 x P C k X 6 W l 1 e Y Y K j 7 W z k 5 W e w e O 2 l 4 e N j j l + X m 5 / P P a 3 Y 7 + 1 v q + L G c q B a o w w A P 0 P S 0 l Q s U H p K K i n L h K 8 E D Y S w o K O C / c 5 H 5 I i a T m a 7 f u C Z 8 1 Q t M r k B C Z Y l z 8 e + R k m J x 8 Y c a H / d r t o W r w R P H 1 i R 3 N M t E N 9 h r q 6 2 t p n H 2 A A 8 z w f r q 1 k 3 + P X b 7 G i 0 s L v J j L W p P 1 b B F Z E 4 4 i w z B + L L r 6 x v 0 r 3 / 8 k f t P g Y D 2 g m a q q a k R r n j p 6 e l j 9 z 5 F O P P F 8 K E k 4 K G V P 5 h y B p m J d 6 r W / 0 0 O h + 3 t b e p l N + n m V z e E K 8 p s 7 5 l o Z D G O Z u z + L 1 K u E a Q 0 P 2 u l B w / v C W f s g b D G 0 / y a 9 3 c 0 V O 9 T U o L 7 M R h d i K N h 9 n + A Z H b t 9 o l d L v D i K j 3 E V u x a h Y c M D A 4 O U V F R E W V k B H 7 A t 7 a 2 K S U l c o E K R O N 2 d 3 c p K S l J N c q 3 s r p K v e 9 7 q f 5 S P W V l Z Q p X 1 c H v h E A l J i b 6 h M o X b T b a Y J b J y u o a 0 9 T 1 / J o U j c c n t m C L c E B 2 d n b J v r I q n E W O m Z l Z W l 9 b F 8 7 U w Q N + X j A D p Q K U w D R U I E y y P 6 y + 1 P s 7 8 C E K E z i Z 7 / R c v 8 s E r b 3 t D X W / 6 x G + y j Q M E 6 b O N 1 3 C m S + n T t V y Q b F a Z 4 U r y n z o + y A c R Q Z E 4 / b 2 9 h X D 2 C I J T C D u 3 W / Q J U z g 5 5 + e c G E C E K Y Z 6 z Q / z m M W R d W J E 1 y Y n j x p 8 o v 2 G R p K A v w P O P V K z M 7 O 8 T c 4 0 O Z f q C C w U R u i 1 j t g d 0 9 r I V h a X q b c n B z h L D h m 5 + Z o Z G i U 7 t z 9 m p / D Z M L q n Z 2 d x c / V + O m v j + m 7 X 3 8 r n H l 5 9 f I 1 l V W e p K y M F O q e z + V B o H u 1 4 f l 7 M E n 3 9 t j C w D S U G t A 2 e v e o Y N K X l p Z 4 o q 2 7 z L d N Y P d + 1 m q l k r I y f k 1 k a n K K + n o / U u M 3 D 9 l r 2 D U E S g p W Z R H c p P 7 + z 2 S b t 9 H m x i b 9 + r f f 6 b 4 h w Q J h L S 7 2 b q J G m q a n z d T 4 6 I F w p s 2 T z w m e 4 A z M P Z g 4 6 W l p P C A B H 0 o v n Z 1 d d O 3 a V e E M w r h O a e z 3 f J q z k H X V q 0 0 Q l U Q g J V S g n W w L N r 4 w 1 V S f 5 C Y l f J z B A X d A 4 c r V S 7 r 9 L D G i J 9 5 r / P 3 S b Q x E + h K Z 4 K a x 3 4 e v Y X E R z U H + v b E o U A h J b + z 6 L u v f M G E S r 8 z b F t i K n u 1 J Z z l s 5 D c t 0 n S 0 v 2 X + m f 4 9 o C H m R 1 X m O J k p y R 6 w A 3 d Q J J g V X g q E E f 7 N 8 t I y P 7 d O z 1 A D M 7 2 e M q G V I l 3 M Q k G e x h U K + B t b m L 8 J b S O y M D 9 P + Y W F w p m X F a b 1 Z 9 h C e O 6 c b 7 Q v 6 g U q y e K i n X 3 v w 5 q b e k B L k l 1 8 I L + Z T q a d 4 g 5 z V 1 f G Y Q v U 2 7 d d d P 2 6 V 1 P o 4 U k / 0 1 L s f X k x Y u G + V C R 5 9 6 6 b J p x n K D X N 6 8 / U F W P / T N n c 1 s u b j r d 0 t u 5 M y B k s P T 2 9 V F 9 / U T h z I 9 4 b a K L 5 2 R k q L f f N n M A C k Z C Y Q P n 5 e f z 8 y z 0 1 v x C i M G U L a T 2 i M D X U e J 3 y X x r c s K 2 t L e E s 8 p g 8 u l c / E K a n T K g Q W Z R v 0 o b L l S u X 6 W + v + 0 b 5 P s 3 G U Z 8 1 P I v g x s 3 r t L S 4 J J z p 4 9 2 7 9 z Q 5 M U n / 9 q 8 / + g k T w L 2 Z m Z 7 i 2 l n J Y i k t K + H C 1 P a 6 g 1 Z X V 2 M n y o d M a y l J y o n R H G z c f U n g U K e k K O 9 r R I Q Q l Z 8 0 3 0 K a m x c p y r J 9 N d L s m j l s 4 Y 1 j D z 3 2 x f T w l z / / l Q n 3 J Z 6 j + J / + 9 n f C V X 9 K y s q 5 Y G X n 5 A p X / L n 1 9 U 3 K y s q K z b D 5 t U p 1 E w b B i M z M z I C Z 1 Z E m n G w L P Y S i o U B D r V d 7 d 0 5 G 3 p + s K 3 L y E L 4 c C N W n u X h a F R b B 0 c U 4 f g 1 m q B b p 6 W m 0 t a 1 P 2 1 d U l n u C E H r A 9 s O s d Z r 5 V e o b 0 z E X l J C a e L C P 7 W u + q x m u Z b O V B t g W F n h 6 T V 6 e 2 z 4 + L J q b W + n B A + / G a 6 T p 6 u q m q 1 c v C 2 f B I d U Y y D U M N 8 S t x J A t n q Z X T b T v V B f 8 4 m Q 7 z W 5 n B j T R p 6 a n q V w W 1 t Y C 2 i w z M 0 M 4 C 5 + Y 0 l D y O A M i U F l M G 0 k / R G E C B f n 5 X J g O W 1 v d v X t b t R w g E o S q o U C j J L c R 2 f D Y 9 4 o 0 Y 0 t m e n B K / e + H a T g x 6 N 5 c h o C j b m x + 3 f d m 7 u 8 7 q K y 0 V D j D w i g c a L A g J L w G w 8 j Q o H D k T 0 x p q K + r 9 y l N k h W A f R G t i F B X 1 z u e x Q D T 4 K t b X 6 n m c I X L 7 O w s F R c X C 2 e R B Y 4 3 f I V Q k W o p 5 P Z J h S w S 2 J h w F K Q f + P w / I h V M m G r y d q n 3 4 x A t J v i n + o g c s P t j 1 g j r q 2 m 3 v r 4 P i g W Q m x s b l J q W x o + 3 m R m Z n J z C L R j b 3 C w V F p f w 6 0 u L C 9 x N i I u L p 5 z c 3 N j S U F J h 0 g 3 7 k f v M H G t 8 9 J A L U 3 N T i / C F y J L D H N 7 + / g G e i R B p Q t d P b m 6 e 8 G o P 5 y E s v x C m D o V 0 J p i Y Z 5 i f B b P s S r 1 v E a A c L W E C 2 L A W W V p a 4 r + 3 p f k 5 9 f W 4 U 6 H 2 d n e 5 j y S y v u Y N T r k E 1 Y z g h C h M I D c v n / I L C r k w g Z j R U E q r E 9 7 U X O G N U O N Z U z M 9 b P T N M k B m d W Z G x q E E E + Q 7 9 Z E A 9 U s o u Q g H u f a o y n H S q c L w 9 o 3 k o D w E G e 1 y P n 3 q p 7 o 6 t 0 B B K P S a c 0 o g H 7 L o Y I B q a 0 8 K V 9 T Z 3 t r k v T X y h L K N Q E y N j 1 F 6 Z o x E + S 6 X + 0 e S k O 6 D 1 U Y L p X B 2 P v O r 8 M C / Y 8 5 + p H n x / C U 3 I V C H 8 7 z 1 h X C V a H R 0 j K a m p u n 9 e 2 + i q m 5 0 / J 0 D 8 1 4 B R g M a P 1 y + R Y v j y 5 E T e B E I U 3 e 3 7 9 + H B a a 2 t l Y 4 c 9 e r Y X F E R X U o Y F 9 t z H F G O F N n b X W V L A m J u o Q J l F e d o K z s 7 N j Q U E r a C S U T y c n a J Q Q o V V f q K y D y 6 l U b 3 b p 1 M 2 C m s x 7 W m J + G F B 1 x x 1 0 E E b q y s l K e l C v m j O G 1 I 0 O 9 u l p 7 l Q X d T A g v X 1 L 3 P 6 T 0 W u O p J t 9 J + 0 x + M p P c j w Y K K Z O S U 6 l p w F d L 5 a c d K C 5 W 4 Y J 9 O e T j D Q + P 0 A b z c 5 E l r r T 4 t Q 4 l 0 G 6 Y / 7 1 a y c 4 K s 1 6 y N a w X K a K / F f U C p f a G I T N B z 2 Y q 6 m i k k T 8 l t n d 2 e K 4 a M p S D B U 5 u S w v C 5 o F 7 I i w y M 1 M e v s c 1 + F w n T l Q J V 5 R 5 / 7 6 X 7 8 9 o A S 2 Y n p b O f I I 8 T w 0 Q y s A T E 7 2 C 1 L 9 R y U x d 9 0 K E n E h U F h 8 2 K J P 4 5 p t G 4 c w X p U C G H p C C d r X C V x q b B y 2 e a O M 8 A g 9 F 3 i B R z 3 Q 8 1 Z d p S 2 / U C 9 T Z t F G m u n 3 T I r b Z 6 o e s Z 7 k 2 U A I m B 7 S P H v O w i f l b j T J / K x D z 8 z a 2 q q V S W m q q c E U d r N Y 1 N c q Z 3 t h L Q 9 p L Z Y W y J u 3 h h X X + a T W h I H 2 A U T b y K M I R P y W g j U t K / C O g o Q q T S B 4 T q i s S o c L m 9 T X h f G p i n M o r q 3 h b A v j K i 7 Z 5 S k H E j 0 n L x v o a F Z W U 0 u y M l b K y s i l Z s j B H t U D t 7 m x R w 5 l 4 y g y z O B S J k X o z z x / / 9 I S + / e 4 b 4 U y d t t f t d C u I 7 G h o V J i o g Q Q b z R r x d f l G J a q B L 9 Z f E M 7 C Y 3 X b T G / G v e 9 F o I 3 W S A D z D 5 p S / n e 3 D j H t 6 d B e 5 L Q Q G 3 i K w o k F Q q u + T M r G B k p S 3 F s v S J 6 N 6 q B E Y l I K d Y y H t 4 o B C J R e I E w v n r / i P p E S 0 H h W 6 0 x Q w g R g n r Y 0 + 3 Z J k o N q V A h T Z 9 c 7 / i A C B D i Q D R 0 p 0 h J 9 g x O I u u l t o B k K H z 5 8 9 B M m P P z O E B r w K I E G o 1 J N B 1 8 I 7 5 l e N i X b H B m x m s s X L F D 7 w X C 3 4 T b v q / D 6 Z Z t w x Q 3 8 k g 1 2 A 0 L x t Y B e I b x 2 9 Q p f 1 Z 8 y 3 w M C r L d 3 X i g g h I 1 g h b R E J l z w Q A 8 O D P F I L D L T l Y A g H A b w N b U C T F h g c S / x O k X L x e U 6 Y L 5 m k i F Q e k D L q V A w x 8 d R 8 7 M W 7 s O I T n 6 m z p 4 G c r i m C W L f C 6 v 6 I x V H P h x g I i n x f D h A + r 4 G C M w g w o n + 5 w i g 4 L W f O l 2 r W M W M / u + H y d y 6 9 n Y A h A j 3 c m l x 0 d N a D B 2 r I I g x I V C T K + H t m U y M u / t b B 8 t X X 9 2 g B w / v U 0 V V B b 8 B 4 Q C B C j c 0 H y n U / K Z g 8 v w G P g / Q y s o q 3 w L A 3 4 Z + H a h + r a g o 8 z P x R G C a H V b / d 5 H 1 A B 3 X l p d 8 a 6 3 y C w r 4 f h V Y s M 3 x l K S Y E K h w d t a B y v 3 9 o h y 1 y F H m 2 m v h y I u 8 r F 0 N a O 3 T z A x F o x c E W q R Z I e M K i 9 e g L Y 6 a d P 7 u c B l b U l 5 8 k Z K E j V s 5 8 J v Q v C U p K Z k K i o q P l 0 C F + m A X Z o R n c F + I U I Q s H P a F I M M v D U L 9 y N i 4 e f M a b 6 Y p R 9 z 8 n b b O 0 N z c P N N C K z Q 1 b a W m p m f U 9 P Q Z j 1 Z C a 6 u B 9 l w 7 z P y T M s 4 e 8 s P I I d Q D 3 n d o 0 O L S M l p d c f f F k I K v w a d K z 8 j k W f P H L m y e m u i i T V m D F S 0 q z R / Y H + 3 k G 6 H o g 1 1 e H l z N j J 6 s d D U i 1 Z + i o / 2 N Z i N M J R D t i 2 T O 4 c T k F F U K 3 X I R t k b 4 W s 7 5 / B U q z F Z v O q n F k 7 Y R c m U F T o Y 9 T G D S w q 9 b Z Y t B t q T 9 2 t q a n T K Y 4 L i P m b m 6 t U M F h Y U e E x U m a d R v 7 O 7 s b N L v L n t v O u p m O j o 6 6 M 6 d 2 8 I V f Y h B h W D B i l 5 Y W C C c h U Y o H X 3 w Q C D C F 2 w w Q w s E D 8 Q G k E A a c h Y p y T z g D T l D Q e n 3 f W m q 8 5 1 U n e c f / Y C G W n e k U K p 5 g 3 J y 3 U k B 8 B u x q I j F k V E v U C g 9 E H P S p K C / d k l J E X 1 m z n F a e h o N D Q z z h 7 C o y L 9 l F P Z x 1 L I U 5 N j t d m 4 S A Q c T 3 j N n T w d s w K h F Z + c 7 u n b t i n C m H 3 n 7 5 U i A C m Y U X U o Z W Y j j 7 a G l 3 K x i 7 3 l y 8 I / V q 1 F L 0 N b H Y f G g Z l P X A i p f A K J a o D A O B h M s 1 H j 7 p p O u X b + q G l X S A v 5 A 5 9 t 3 v E E H k j n N c W a e R h T q 7 5 M D 7 Y K q 4 o w g z U 2 8 r o S E R A o 0 X S I U k P 3 e c O 8 u z T L f C A m z u b k 5 v M o Z f 6 8 0 c y E h 3 k X 3 d Z T K I 1 j 0 f D j 8 B N f D A D V a l y S 5 e + g K i / d U j l y g o j r K Z 7 U H H o N Z W V U V 8 s O P K s 8 D 9 k Q 0 3 L v j 3 l / K z O D 9 J w L 9 P m j A Y P j n p n H q m t W f 8 S y C T I x I C x P I Y f 7 E 3 P w 8 T Y 5 P U l V l B U 8 a x t 8 L z V X s + u S Z Z 7 W n k R I E A d p j H 8 i y O I r C B F B F L A X C Z J v T n h o S 9 S b f r t 1 K p R Y r 1 x 7 I e E C f 6 r s N d w n j W b a 2 t 3 k 1 q 5 4 y D p H F x S U a G x 1 T H D u D D W A 8 Y P K + 3 5 h K g U R c p A + 9 6 3 r P N R o i Q 3 D a R Q H E O Y I f 7 J b w n 0 e W Q O + 0 i R y J h Z S T b q E T u U 4 q 0 h m t P K z W z u h L f v u O u 8 e 5 H C w W Y 2 M T Z M 6 s 5 m F u + V 4 V F j b k A b 6 f j j / U V K V I g m x 0 Z K V L c T p x 3 9 z Z E V s 7 D n o 5 5 l u x E P U C d S F n l g r z s / k N x 0 O L z 3 i I R c c 6 m K D B J j O l U j V K P p 7 8 / J Q a 7 t / 1 / H 5 s X s o F D G U S m C u F C N z A 5 0 H u w 1 V X V 3 M h B x u o r R F M x / / 1 4 3 t K z S q k x u u l l J W s / S T O 2 2 z c D J M G D i I B g h E o M 8 d A O D X w 3 i 4 v L 9 M 7 W y G V 5 x C d K X T Q H v P t W w 5 5 M / a w w G D y u 7 L B d V j 0 e L Z 5 s X u Y Q E z 5 U M A + 0 k o P b 5 3 m u X U w z Z C 0 m p B g 4 X s d I 8 O j P L e u u K S I a y k I 3 O j I m G J j f T w s a L r / S N L 3 W g 3 U K H 3 u H + B 1 R W l p q W G 1 I V u 2 b 9 O c d Z z O n j 3 j 0 W Z a Y P z M 5 S v 6 C g q V w C K w v L J M 1 S f d B Y w O p 5 N r c m h U s a G K G v 0 I 8 r D F o H 9 D X / G j G l h b D q P D U r B c y p m k g k K 3 t h c X Y x H k L 8 p T r q J e o A A K D G + d 2 C e T c 4 u 6 3 r 6 j r + / c 8 k n j k b 5 R 2 K t C B 1 B 5 u Y Z e M w q B B D G d B l 1 y 1 t l q l q 2 w w x 4 M H W 0 d d P Z 8 n e 7 g B A Q a c 5 p C 3 Q d C b d X b j k 7 6 5 l e P + L n e 6 R 3 Y k s B 7 + X Y q h e x b T r / 3 U I 2 K H L c 5 + 2 Y 8 + G 2 J w y b O d E C N Z x w 8 b w 8 L M T Z w R Z R C / L E h U F j t 2 G e Y f 0 U F 2 k 7 + X / 7 0 7 / T b H 3 4 j n L m R b + 7 2 9 v T y z w 7 m E E A U Y T o W F O b z E Z 8 o W R f p 6 e 6 l + s u h F / c t r 6 x Q D h N I + f 6 P G t C y A 8 x n 2 9 n e C b m 5 J e Z J f e z 7 y C N 6 M H N h m m p V L Q P 8 3 5 8 + f i I 7 s w J u 3 r p N L U P + D 9 z l 8 n 1 K Y H I m 3 8 p 4 N x V P i x t H M 0 Y G f 3 D G O k U l p b 7 j X 5 s + H Z D T 5 L s l E v e H / / Y P / 0 M 4 j l r E W 2 f b S V f c s J O D 7 4 f J h k r f v f 0 9 e t H 6 k v I K 8 n 1 6 8 m X n Z L M 3 u I R r L X w U F h V Q M t M K h U y g p N r P O m M l u 6 m c 8 g O Y S W q g C Y w 4 4 R y T J c p 1 z P N t b X l O N 2 5 c 5 0 E Q a A u 8 F g h E 9 7 v 3 V M h e J y K R c h Y W F j 1 / G 5 r E o N y j r L y M T 2 2 3 W O I p T 2 d v B f x f h U W F z J Q e o 5 q a K i p k f z N S h m 6 d d L g 3 S 9 l H K p O x J A X F N b Q Q f 2 g l G e G y t G W i 0 2 V p 5 G Q L h t i u D N H J 8 R X / B S 4 m N J Q c d M 7 B v g K G L 6 N R / M T E B J 0 5 7 a 0 Z W m P a S G 5 e r a 2 t u U v W m X + A z e D L V y 7 5 r d q I I s 7 N z l P V i U p + j g c V z V V w E / w f Y 2 0 Q U c R w Z Z S v Q z i 0 p i d C m N D Q R O T l i 1 d 0 5 + 5 t X q R 3 / v w 5 6 n r X T e f q z n K f K I X 5 j D B L u z q 7 + e w o 7 M l t b m 3 T / f t 3 h Z 9 2 j 3 e 5 e P G C b t 9 N B K 8 V E U / s U + n l K G R I B A J a S t p M E 6 8 X f Q P l V c M x K V D b m 2 t 0 K d / m 6 W a k 1 A B F K 9 1 H y a f C B L 2 q q k o e / M B D h T q o S w q D j f W A 2 i C U M + D 3 Q J g x w E A J 9 J p Y s 6 / x I I v 8 9 X Y w r X b z 5 n X + O + R C g W i c i W m U Q K a c 0 s / p B c 1 d 4 E v q m W n L / h u f J p R H E Q g U p r J k s P v w d i L e M 8 0 F 1 6 W L w d E 0 W g + Z 5 N Q M n 9 Z g a N i C / u V 4 A M E q e + N m p q 3 8 W A 3 M F J K C V W l y c s o j T M i c C F W Y 8 L C X C n 2 6 8 U B n Z G Q w 8 + 8 d P 5 c D U + 0 K 8 5 W U h L + u 7 g y 1 t 7 9 R F A p s 0 g Y S p r 7 e D 0 y z f R L O g g e d k i B M 8 P 3 Q E g D v q R p H X Z g A h A b W y e a e y S N M V b l u 9 + G O J L Q e k w I F 4 A S L 4 I F D F E s s F Y e f 8 Z / / 8 H t + r A b 8 J y l 4 Z M V 2 v Q B 7 S a G C I c j S l R 2 v L y + / g A s q z E 1 o w p 6 e P p q e n m Z a U r 0 f O o I o K H I c Z y Y t f j Y Y M r M y m I Y M P + M b g R S 0 B M D e G D Q W 9 u C e N j U L X 2 W W w O j R i + y p 0 T S U Q q 9 G v K / 3 Z J 7 b 6 Z O W s c S s Q C G i 1 D 8 X x 7 M l x F Z h u P n P n j b T 6 1 f t w n e 5 s c m i T 9 A + S i U g + D 0 i W R p T 0 u X g Z 5 H R j g c f 6 U x y J s b H + d d P n z 7 F J 8 b X 1 1 + g M p 2 j W 6 o q K 6 m l 5 Y X P 6 9 O i o q K C t y e D n x U p s N e H T e 5 H k l Z r 8 l n H x 4 m 5 N e 9 r F 7 P r Y 1 a g w N R K H L 0 c z + T d k U B S U i I 9 Z J r q 9 G l 3 6 9 + 1 H f f b U 5 D m + 1 C h + Y k S Y r 8 I J L S i e w 6 Y W d X e C + r / 9 J n 7 E T C L 0 N l I b q I h S I K U H 5 R h K J l v e n j w o I F 3 w Q 0 G m I T w F T c 2 N o U r 4 Q G t L d 2 T 6 5 w 8 P t p J C Q y C E x k T j m M y K K E E C h d v C 1 1 Q s S o j b + 1 u g 7 + m A K h E V S r z A H 9 s X 6 O 0 T P / M C H l u m w j 8 N o S 5 A 8 k J k l 1 D 7 Z Q k 5 8 W L V 3 w e V T C g H C X Y o k w 5 0 o b / I k c 9 s q c H T M u f k P R 5 j 2 k N J Q V 1 O C 1 C 9 S n M v 4 v 1 F / 3 M n a l V M / X N x P P c P + n k w w G b e 2 Q l P p S E C a g 9 P N h 9 1 1 I 6 a K m l B k x E T I h Q Q / w b / v T j X 7 h g X L t 2 l W e H B 8 O B 6 4 C X r 4 d K X 9 9 H P 2 H q n N C X R X H U k Q o T M K 3 Z F 1 0 v m a O 1 t R e a K R G N w B 5 e n u y j u v P n d D c e 0 Q M 6 l E r b c A 3 N m 5 h j 6 8 4 6 D 0 R X Z x d d Z Y I g B 8 I 0 x 0 y y / I J 8 H q L H 3 h g W A 1 x v b 3 v D I 2 z I b N / b 2 / f p b Y 7 r M B 1 3 d n b 5 S B 9 E P P F z S r S 3 d 3 B T c 3 F h k Y / 1 w f e p f a + U 3 t 4 P d P G i / x A z g G x z + e C B a I E L V M / 7 P l p O u X r o P c + O F X B q Q v R X g g H F e G c L n Z q N Z J D U i w R f K d i Y x r 6 X C I I O i K R 9 Y A / z V x o l 8 / h e C D K E T 0 y m R d B D K t w Y R i b m 8 K F + C S l D K F 4 c H h r x t H b G z 6 O t N H o t J C U n 8 s C D l n k a D a a e G q a 5 u S l X I l u B Z t Y s 1 D 8 X H W r 4 u A B t J X b z Q f Z G I G a Y H 4 V Q f V t b B 5 W V l 5 L Z Z O Y b v s h C j w T o T o S k 4 E n 4 S 0 I u I j R R 5 9 s u X t W 8 z d z L Z E k M Q Z w A i J J / c Z h b a + t L u q c Q o Z Q S z c I E z I g w Y V U q z w 6 8 Q h p E H u S u Q R H i Q w s I E 4 a R I T i A S e f Q A q F m k y u B o j m Y g e h o J D X r 0 D 8 P W g j C 1 C H J B s f k R + Q Z i s I 0 O T l J D Q 2 B g x 3 R L k y A m 3 z C M W / y N 8 Q c b I M v C w I H q U v N / H N e X j 7 P u k A / u N m Z W U r P S O O l 9 r U 1 N T x 8 L m 4 + o 0 R D z 8 w n v U B o / s + P r + m / / I 2 / U M z M z l K J x k D t 0 d F x J m D K c 6 q i 2 W e S 4 y N Q w A h Q f H k q m X V w u s i 9 M Q j T S 9 y r g U m F v S P R u Z + 3 L V B h g b v r 0 C I z u f R m g e v h n 3 5 8 T / / 1 h 0 u 8 s K 9 t 1 E J J C S 6 6 L D Q p W V p a 1 k x 0 H R s b V x z 8 h q D O U S g U / F L 4 h W s M Y f r y r G 5 s 0 9 T 0 N P d L p E m w 0 E A Q J g Q a g C h M Y O D T g H A U P u 3 M L / v 7 7 9 3 C B G 6 d 3 P d 0 / M F + X D B Z 4 1 J g 4 s W S M A G P Q M G O H 1 0 4 4 D 3 V D A 4 P p P z L M V l S u F 8 E v 0 Q a k s Y x k l S V m s i g T i t S 1 J 6 q 9 R m b O r p o p i d M G P 7 f s 1 H V p i x a x I K / p I T n b U T G 7 8 l 8 M 2 9 Q i F 3 9 G 4 Z g H Q p K U / d u V K q / 1 y h k x L 6 R n E h N J E Q X I m m d F Q I P w w v u a K 8 r P s 0 n i T g Q 0 n b T s S p M w D Q 1 M e S y b x F V l P g W r 7 U M W j w d X 8 a X 4 2 l 8 y c S c S 8 M c j D R 1 x U 4 q y w q 8 A Y i 9 H 3 H A N o I H L S 3 P 6 c G D y H S F R W k / y h L a X n W Q w 7 F P Q z b h C 4 D 9 X 7 / / V b 1 f 1 y Y l U H I f F x 9 P z c O B u 0 J F O 3 5 B C R G Y g P J 9 T f h X H 2 b j a X X L E K x I o p T n B 7 9 J N P W k A o X E 3 E g O U s O A M 9 R N T U 1 O U 3 X N S R / t 8 u D U H l n i M P S 6 j 8 6 c P R W w p w V 8 p b a + G d q 0 B J 5 I H + 1 I L G d f l J I E U h J c H v N E T 4 8 4 A 3 1 I 9 3 f Q w g v l 6 O g g 1 N 8 / Q B 3 t b z 3 C h N 4 Q k R Q m Z F 8 g x 6 6 5 + T k X W j m 7 g i V a f + k C x c V Z 6 J m k j k k O w u K x L k x A V U N J 2 W M 2 f I K w O t m 3 T T 6 N 4 F H B O L 9 m p v J s J 4 8 S P R t M 4 N r N I D i w W N 2 p 3 u d C A 6 F S a r 6 J r 0 V y k g b M R 5 t t g T d 0 g R n 5 8 O F 9 r m n E a J 8 S e G 0 f + j 7 4 Z O L D / z b u u R t V D S V F F C Y g n 6 q Q y h 6 E k 3 l O b h o g U o Q U G i S B G g Q H z O l e a z y 1 t r x g p p 7 y t A 5 0 I Y o k y I y Y X X V 3 R i o p c W / c K g k T z M D J Z f e j A n 9 K X h 9 l C J M X T Q 2 1 w 2 z 5 J I W w L Y A T G x 8 v S f C S E c v R n l C p L 9 2 n w g w X r W 9 s U H p a G i / K Q 1 r Q 6 9 d t d P 9 + Q 0 T T j c A / / n M r n S o 2 8 x 5 8 w Y C a M J T p D y y m 0 b y s s X 4 s E / C d c B 0 c q A o T M J s D 3 9 z G U 9 t f I m E 7 q u i x W u j p k 2 f 0 + m U b 1 1 Z o I P P 4 5 6 f U 2 P g g 4 s L E Y T c o W G E C K L C 0 W B I 8 D U s M 3 K h q K H Q B 1 W q l C x t c L M n G d L e s 7 M A 7 6 o b G 0 k c c 7 d P t E 8 w y C G N Q m 1 5 + 7 N q l 3 1 3 V 7 k i r B E r A 8 R F r 2 R C B U F 1 e 9 P W l 9 r 6 T M P + k Y E I B B E 5 K u M O j Y w W X y c L 7 S y B Z F h / Y 2 M V 7 i Y 8 3 b z q F 7 4 o M + 7 v a / S K U 5 u i C 4 Q V D m O Q o C p R Y N q 2 G b X 6 W Z 0 O b T N 4 f z 8 v 3 7 b G Q l p 7 B t R f m 6 R y w D 1 B f 6 v 5 s E B g 8 p O l Z R T x Y g A / s / + C 9 x M e 5 8 3 X C d 3 m B v 2 W 1 B u 4 j q M b v v 8 6 h / / m / f x L O l L m n M o 1 Q r U 9 G L K M o U N J 8 M j l b W 5 t U U F h M F o X w 7 f T k B K 0 s L w l n b r C 6 m o U B V V q C a u A F 8 2 a V w H w q 7 E + J Q G s l M Y F D h j p m Q 6 E g M F j + + 9 9 / R 6 / 6 3 V 2 a j s s w t K O K o u T I z T d p L l l K S q p w 5 E 9 Z R S V l 5 / i W F G C k i 0 g g Q T X Q T 1 V V B e 8 k + 6 y p h Z 6 3 v u T d a r H 5 i 0 E F 2 K s K h Z G R U f 6 5 d S i B Z l b 1 3 y d p U q 2 B z o 3 d Y I D v l J K a p i g 8 R q 1 V c G B S C C Z W B I M 0 T U m L l t 5 l u l O X w e 6 J m R I s Z m r 6 + a / 0 q + + + 0 T 3 X C R i B J l / 8 n n p 5 I E H E N u 8 7 s H d r 0 + 3 M Y p 8 K f J y J 4 2 F 2 + E 4 Q J j T 8 A D N T k 7 Q u t N w y h C k 4 g h U m g H Q i P a B J y + p u M h e e j B Q z J T E L 8 7 f f / 5 r f / 8 7 O d / z 3 I P 1 J i + s B M u V j E Y 9 A 4 Y 3 c 2 9 3 h j q 8 c f C 2 / w D f o k J K a y p 3 n j w v p / P O 5 E i e f 5 i A C M w T k 5 O V R e k a G s Z K F Q C h t i r E / h E 1 X L b C n V R k 3 K J x 5 w X 2 7 d u 0 K H 1 i w s b 1 P / / e P g Q M W 2 S k R N X C O P R 4 J g C C p v T X 4 2 j Y z J d y 9 t w 9 o Y d 5 9 w 6 D M M C k 7 U O 5 X E v O h D G E K j V A b 6 Q 8 N D g t H g Z H 7 y l J 4 e z L n D l m X 3 B Z I I J J s o T f B j D Z 8 T L 7 E R O W N R P v q C t d I W L 0 Q K s 8 v d G s r P Q 6 p I U x f H v u a n T d 4 Q U f Z 7 u 7 3 P C q o Z A q K L c i s C k E I 9 L J A 5 D C n q J q b h 9 J g B w b L T U 9 b e U Y H B q s p D T e I V X S I B J r g B 5 6 c p 4 Y R g v 1 l + P 7 7 3 1 B x S T G f H V V f f 5 E J z m n q / 9 R P 4 2 P j f A o j Z k a B b S Y Y o D T L / 0 Y 5 B P 8 p N a e C C x T 8 Y r S c g 2 A 6 2 Y 3 F H G F M x E e 1 7 6 7 D 3 7 Y p y Y z N r q k + A h X p f a J Y a R 1 1 W C i 4 s 0 E j B o d u f n W D q k 5 U 8 b K Q 6 9 e v 8 g F z a L 7 y / / / t z 1 z I 5 G C + M L B b + 3 j J C I I X Z + v O 8 O 6 1 0 l n D I D H e / 4 X O 2 L X z D h s k g 8 q i B T 8 N t W C b 5 y s S P g A C E u K x X r C 4 G a Z e e M A v 1 e o m q 8 b j n 5 / w h F p 8 K E V t E Z D 4 5 t t G G h 4 e p V / / 5 l t K S f F P g B Y n 3 i d n a U / 9 C H V 6 e 5 L F R f d V s j C O K 6 r 7 U L C r l U w B P U A z G e Z e e I S T 1 g M h U o r W 6 g V N N N P S U v n v G F 8 8 o L 6 2 x / T D D 9 8 J X 1 U m m A U 0 P 8 1 F F 0 s d z A d 3 P 3 r R t P h 6 l h b R N A A Y y o t V R 7 q 4 i S l F 9 p U V W r T 5 m w g G 0 Q F m U f X 2 9 P H K X A h W b u I W F V 3 8 n g 8 I i B Q Q J F G Y o g 1 F X X 2 p z E n 1 Z Q 6 P D b + 0 Y K O k J P c Y / s z s b M o r K O A j 5 t V M Q Q U r w y A I M p K + 7 B v o c D i p + V k r b W 5 u 8 p 7 p t + / c 4 s E G N N r E M I D r l Q 5 K j F A p S S J z z e q K o j d g w Q U K W Q / i R i y w x L l v K P a e I E S 5 + Q W U n J L i k 0 5 k Z n a 4 W P C G b A g p g f a l D L S 5 U v 7 l s v L R Z n l m Z o b O n r 9 I C U m p 3 F S f l 8 y O R W Q P W J f 8 e w M G C 6 o N S j M P K F 5 4 v k D z o I V y U 6 P H P z D D 1 M M e k x J 7 e 7 s 8 n U i L k v I K 4 c i N o a D C A z O j w k H v T 8 / P z f N I X 0 V F O b m c u z Q + M k T r a 3 Z e g i 8 C 0 c L A t t 3 V a f c F B Q L 5 Q O i O d a X C w X 1 C 1 M P V 5 P s u F q m J T K g 3 Q w t q H E X M U s 0 k B / t P U t 9 K C 9 E E N A I S 4 Y P A A q q m Q 6 G 1 5 b l w p M 7 z z h E a l E x a K S 4 u 4 i 2 Z 0 S c C U + 5 F H n 3 b y P u b 3 7 v f I F z x s s / u s 1 Z A 4 U a V g / I C a C B 0 0 Y o m I p 5 t D o y Q e e g 4 m R C d S R u j z M w M H m n D f F 1 M l d / a 3 P L L A q + s q u D j P J V A P z / 0 0 8 N m b h E T F g x T E 2 l 9 P 0 f 3 L h U J Z 8 p g b 0 p s Z S Z v h 7 C z b 6 L n w 9 p p U a c L n X y o c y C i 7 V m J m E D h T b e v M n t 8 t 4 R m 1 6 J H h f 8 S 6 A 2 Z Q 4 t h L C i C C Z j c 4 X Q 4 e T t k E / u H n u j n z p 2 l g c + D f G M W n W h n Z + e o i A n J B R 1 9 0 W H m Y a C 2 H O Q X 6 k 3 a R W i 8 S K P t Q V Q L F A I Q K G 1 X i + g 0 f U 7 g P f c C b X E Y 2 i l 8 L r A H s V j h Q U T 0 F E 0 l 1 Q T u z Z u 3 f M q 7 G D x 6 0 9 F J N 2 5 e 4 8 d j o + N 0 Q m U g m h L I A 5 R n R C x v m Y O a 3 p 5 s c X n 6 4 y u x 7 z T x o E Q 0 w d / 5 3 R 2 3 z Y w b E S g 8 2 n h G X Z h C t f c N / O m z K j + 0 V n t c Q O 2 V k Z 7 u E 4 k V h Q l A m C Y n f K O x a v B A l S x 7 A g t l M M I E t p l p G A i 1 5 i / H G f 7 u J y Y l c 5 N A L B Y M B d j Y R j A i c r Q M + m t 6 r S k d W s A M n J 7 S b u a C Q B W m J 4 q 0 6 P C X Q i E a O y Z 5 l j O z 2 e R p a o n 0 f B G Y g G B t R 9 t u N p J h I 8 c e k 5 1 I P 3 D I z 8 M E + c H B I e G K M u h W i 2 i f y J 6 G p g m F 3 R A N G m w y H 2 W 4 Q C 0 v L v r U Q k k b L D o P 3 K v i 5 7 k 4 G p z 3 z y D G f C G g J + p j E B w f Z o I z s f R y 6 l S t c K T M q 5 d t w p G b e K 8 V G R S N A X r c 9 6 i Y t U q I s 3 4 B 0 u K O M m Z E i l C m r g Z S j j b Z i l W c 6 a L a A n + T Q 8 x K R i j V I L L M r f n m U 0 Y S t H l G E a I c m H p 3 7 v p O g r 9 b E 3 y W R I o F + X r C i Q K r Q b R w 7 p 4 + 2 k I k x a y n B i r e E s / H 1 Y g B i V 1 m E k q D E A s h p u 8 b a I O o n h Y w 0 V a W V 6 i 8 o l y 4 o s 2 9 + 3 d 5 E e K f / / T v 1 P f h o 5 A M u 8 5 9 Y X l 0 z x I X / G J 5 O U D 6 V B S 6 T h 7 M i A r t 7 G z T n s R v k o P 9 j U W h T g p J s Y g E b j n c J h 7 S R r p 1 z m E 1 C A 0 9 W g o B B 4 z 2 1 M u r V 2 2 0 v b 1 D 3 / / w G 7 p w / p x 7 T M 3 m p p 8 w h c r i h r o Q o k N W t O K 3 s Y t E W b X c P v B y y M W E K b T m 8 g a h o b X R C w 2 F K R 1 6 Q X f Z y 1 c u + U 3 z C F R H F c r + o t r r j u a 9 S j 9 b D V n l c r C f g D c B 5 o c h T F + e S J p I 0 1 Y r X b t + V X E 0 D o R J 7 D d h E B p + A i V f o a Z W z P R C i O A d l o N s E J j 1 C C W Q o n N R m o Z Z i C R Z O X q 2 T J R Q e l 6 0 N n u P O 6 r R B A w F w L z c / j n D P / q l a Z c M t V a j p d k 3 w x x B I 2 n A C c f Y s J U m y S r j l Q K M q 4 F l 0 j 4 W 2 p a I f C s F w i Q u z t G K a n I s 4 v 3 G d L q j A Y y G Q A 1 b 4 E N B W P A h p h 7 N z c 3 x L Y 2 u r m 4 6 d 6 6 O + n r 7 6 P 6 D e / x r a i w s L p J t 3 s a / P 5 J + D t o 8 7 0 R f g y N F P B I j Z k S I 6 U f 2 b U O Y j g p 6 T G 1 k l I s a a W x s n A o L C 3 n U r 6 H h D i 8 i 1 B I m k J 6 W T i U l 2 l 2 O g i V W h A l 4 p E a c 9 y S m H 0 V j n l U 0 g 6 F r b z r e 0 u P H T b y N c r B d j + x r a 5 S U l M i E 0 k l 9 f R 9 8 z E U D / Z g W b V Z X Q q J / 5 O 7 p Z 7 b i G U J 1 Z L h Q 4 q D i T O W H P N i w u R q Y E Y W M 9 A c P 7 0 d 1 a P s w M Y v C t G 6 3 8 8 8 i h j A d L f o k e X 0 o K J Q S b C N S N a q r T 3 J h k p b G G w S H x + R L z 8 y k 3 d 2 d i N 0 c g 8 g D r d H R / s a n 5 w N o b w t t 7 2 h l Z U U 4 8 m V 8 y R C o U F G M 8 h n q / m i D D A Q U A W J S / M z 0 D N V f u i h 8 R R / Q c F g 4 E Q X 8 8 O E j X b h w X v i K Y e q H i 1 8 o z x C m 4 w F C 5 P l 5 e U E L E 4 C G y 8 h w T + m f m / U O Z 3 s 5 b D G E K U x 8 B M r I h D g e W O 3 h b W n Y b A s 8 E b a l u Z U e N t 4 X r j J B M 0 p w w s Z j 8 h m a 6 X i h l T A b i A O m h n p 6 e u n y 5 X r h C j q 4 J t C + 4 T 6 H D V / q X g w n U G W u 8 W 4 e J 9 Z D z K 8 D a H c g F S b H A T o Q C S c G Y W F 6 3 b / q m l 8 3 G w 1 W j i H h a C k R h O N n w z Q h D b y Y D W G K X a C Z D G G K L G Z D m I 4 n J S p Z E 3 q Z X I 6 j Z 0 a X q o h j L E / H l J k w N A v K K j 4 r d L A y C B 9 D o I 4 x W u F z t D o G s E J w j E g u P o w O V Y e H 6 V / a 1 4 z d p 2 N M T s o B X a t 0 8 L L A 1 q E E i j O 5 o r 4 q 9 u h C 9 B 9 T 3 n Z 1 p Q D F N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 G u i d = " 9 8 0 b 8 4 b 7 - f e 5 a - 4 5 6 6 - a e 1 b - 8 d a e c 8 b 7 6 9 b a "   R e v = " 1 "   R e v G u i d = " 3 c 5 2 d 8 1 1 - 4 9 7 f - 4 2 f 7 - 8 a 5 d - c f a 4 9 2 c 4 c e 6 4 " 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1 A B 9 C B F - C 2 6 8 - 4 7 8 E - A E 0 B - 9 F 9 8 4 E C 0 3 B 8 C } "   T o u r I d = " a e 4 9 5 d 2 e - 4 6 5 f - 4 3 8 6 - a e b 1 - 0 b 8 8 2 4 7 d 1 6 1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n M A A A J z A f f a h r k A A C l a S U R B V H h e 7 Z 3 5 U x t p m u c f C c R 9 3 z f Y g A 9 8 4 N v l s o 0 P X N X V 3 V U 9 O 9 E b H T E b s 7 9 t 7 P 8 w v + 3 f s T G / z M Z G 7 M T u R M 9 s d f d 0 l W 0 M + A J s M A Z s Y + 5 T H O I U 9 y G h e b + v M q V U K l O Z O n C B l B 8 H Q W Z y W C j z e Z / j f Q 7 T v 7 S v u c g g I N + e 3 R O O v G z v m + j 5 i z b 6 1 c O v h C v B 8 / p 1 O 3 3 9 t f f n 9 5 1 E z Y M J w l n k u F q x T x P L c b S y Z S b n g X A x A P h 7 N z e 3 a M C 6 Q 4 v O I n 4 t 3 k z 0 8 L T / + y C y v 7 9 P F o t F O P P l 4 O C A P n 7 8 R B c u n B e u R B b 8 3 / H x 8 f w Y / 1 d c X B w / 1 g t + Z n X V T j k 5 2 c I V f / r 6 P r L X f 8 7 n 7 8 T P m c 3 s j Z H g e 2 b g x 6 0 T D u H I l 2 S L i 7 6 + f k 4 4 C x 7 c j O r q E 8 I Z k Y M 9 6 I c h T K B r 0 k K L G / q E C T z u T 6 B X k 1 k e Y Q I l G b v 0 5 H G T c O Z P e 1 s H / 2 x j / 4 + c j x / 7 D 0 2 Y w N P H z 8 h k M v G P Y I U J P P m 5 y U e Y X C 6 3 j n E 4 H D Q x M c m P I U w A w r S x s c m P 5 c I E D I H S I D 1 J / S l M T 0 8 X j o J n e G S C p n d L 6 f 2 U e 2 V 9 N p B A O S k 6 n / h f g F O F L q q o r B D O v C w t L d P C w i L d b b j D z w v S D t g D S b S 8 6 X 2 0 U l K T h a P D 4 U H j f e E o O D 4 w r f O + u 4 f O n j s r X H E D w Z y Y m O J a r 1 L h b 7 b Z b F x T K W G Y f C o 8 Y u a N w g I U M b D y F Z V W U K J b n j i 7 D h O 1 D M b z G 3 q U i G P v g 2 v q J 3 r 0 6 K F w x W 1 m j Y y M 0 p k z p 4 U r g e n o e E s 3 b 1 4 X z i L L s 2 c t 9 P B h a E K 1 t L R C u b n + p t 7 2 9 g 4 l J y c J Z 7 5 s b m 7 S 7 u 6 e o o k Y 1 R o q 3 h z 8 W o F n G T 6 E X m E a G h o W j o I D K 9 / r 5 6 3 C m Z v E e B e l r 7 6 g 6 5 X 7 l J b o o t L M 4 D X W 2 S I n l W V F V t N d L 9 u k + f k F 4 Y y o u / s 9 N 3 d s N u 8 1 O T A b p Z w / X 0 e f P n 0 W z i L L y Z N e 0 1 k v M O s c D q e i M A E I F I Q G O J 3 M u W U s L b j / 3 v h 4 C 1 t M R v i x n K g W K M d B 8 C v 9 N 2 f U H W 8 p 8 I G w U i U k h O 7 3 3 L 5 z i 2 Z m Z o Q z o p 2 d H b I w M y M 7 h f l n J / f p X I m D C 3 d j g G C A C L 4 H 3 1 u e 7 a S 6 Y g f d q V E 2 S U L h Y H + T / u 7 v / k B v 3 n S y B W S E L l + + x H 0 V M 1 t 9 R H 9 D j j y Q k 5 q a S n V 1 Z 2 h o M L Q F K B A T 4 x P C k X 6 W l 1 e Y Y K j 7 W z k 5 W e w e O 2 l 4 e N j j l + X m 5 / P P a 3 Y 7 + 1 v q + L G c q B a o w w A P 0 P S 0 l Q s U H p K K i n L h K 8 E D Y S w o K O C / c 5 H 5 I i a T m a 7 f u C Z 8 1 Q t M r k B C Z Y l z 8 e + R k m J x 8 Y c a H / d r t o W r w R P H 1 i R 3 N M t E N 9 h r q 6 2 t p n H 2 A A 8 z w f r q 1 k 3 + P X b 7 G i 0 s L v J j L W p P 1 b B F Z E 4 4 i w z B + L L r 6 x v 0 r 3 / 8 k f t P g Y D 2 g m a q q a k R r n j p 6 e l j 9 z 5 F O P P F 8 K E k 4 K G V P 5 h y B p m J d 6 r W / 0 0 O h + 3 t b e p l N + n m V z e E K 8 p s 7 5 l o Z D G O Z u z + L 1 K u E a Q 0 P 2 u l B w / v C W f s g b D G 0 / y a 9 3 c 0 V O 9 T U o L 7 M R h d i K N h 9 n + A Z H b t 9 o l d L v D i K j 3 E V u x a h Y c M D A 4 O U V F R E W V k B H 7 A t 7 a 2 K S U l c o E K R O N 2 d 3 c p K S l J N c q 3 s r p K v e 9 7 q f 5 S P W V l Z Q p X 1 c H v h E A l J i b 6 h M o X b T b a Y J b J y u o a 0 9 T 1 / J o U j c c n t m C L c E B 2 d n b J v r I q n E W O m Z l Z W l 9 b F 8 7 U w Q N + X j A D p Q K U w D R U I E y y P 6 y + 1 P s 7 8 C E K E z i Z 7 / R c v 8 s E r b 3 t D X W / 6 x G + y j Q M E 6 b O N 1 3 C m S + n T t V y Q b F a Z 4 U r y n z o + y A c R Q Z E 4 / b 2 9 h X D 2 C I J T C D u 3 W / Q J U z g 5 5 + e c G E C E K Y Z 6 z Q / z m M W R d W J E 1 y Y n j x p 8 o v 2 G R p K A v w P O P V K z M 7 O 8 T c 4 0 O Z f q C C w U R u i 1 j t g d 0 9 r I V h a X q b c n B z h L D h m 5 + Z o Z G i U 7 t z 9 m p / D Z M L q n Z 2 d x c / V + O m v j + m 7 X 3 8 r n H l 5 9 f I 1 l V W e p K y M F O q e z + V B o H u 1 4 f l 7 M E n 3 9 t j C w D S U G t A 2 e v e o Y N K X l p Z 4 o q 2 7 z L d N Y P d + 1 m q l k r I y f k 1 k a n K K + n o / U u M 3 D 9 l r 2 D U E S g p W Z R H c p P 7 + z 2 S b t 9 H m x i b 9 + r f f 6 b 4 h w Q J h L S 7 2 b q J G m q a n z d T 4 6 I F w p s 2 T z w m e 4 A z M P Z g 4 6 W l p P C A B H 0 o v n Z 1 d d O 3 a V e E M w r h O a e z 3 f J q z k H X V q 0 0 Q l U Q g J V S g n W w L N r 4 w 1 V S f 5 C Y l f J z B A X d A 4 c r V S 7 r 9 L D G i J 9 5 r / P 3 S b Q x E + h K Z 4 K a x 3 4 e v Y X E R z U H + v b E o U A h J b + z 6 L u v f M G E S r 8 z b F t i K n u 1 J Z z l s 5 D c t 0 n S 0 v 2 X + m f 4 9 o C H m R 1 X m O J k p y R 6 w A 3 d Q J J g V X g q E E f 7 N 8 t I y P 7 d O z 1 A D M 7 2 e M q G V I l 3 M Q k G e x h U K + B t b m L 8 J b S O y M D 9 P + Y W F w p m X F a b 1 Z 9 h C e O 6 c b 7 Q v 6 g U q y e K i n X 3 v w 5 q b e k B L k l 1 8 I L + Z T q a d 4 g 5 z V 1 f G Y Q v U 2 7 d d d P 2 6 V 1 P o 4 U k / 0 1 L s f X k x Y u G + V C R 5 9 6 6 b J p x n K D X N 6 8 / U F W P / T N n c 1 s u b j r d 0 t u 5 M y B k s P T 2 9 V F 9 / U T h z I 9 4 b a K L 5 2 R k q L f f N n M A C k Z C Y Q P n 5 e f z 8 y z 0 1 v x C i M G U L a T 2 i M D X U e J 3 y X x r c s K 2 t L e E s 8 p g 8 u l c / E K a n T K g Q W Z R v 0 o b L l S u X 6 W + v + 0 b 5 P s 3 G U Z 8 1 P I v g x s 3 r t L S 4 J J z p 4 9 2 7 9 z Q 5 M U n / 9 q 8 / + g k T w L 2 Z m Z 7 i 2 l n J Y i k t K + H C 1 P a 6 g 1 Z X V 2 M n y o d M a y l J y o n R H G z c f U n g U K e k K O 9 r R I Q Q l Z 8 0 3 0 K a m x c p y r J 9 N d L s m j l s 4 Y 1 j D z 3 2 x f T w l z / / l Q n 3 J Z 6 j + J / + 9 n f C V X 9 K y s q 5 Y G X n 5 A p X / L n 1 9 U 3 K y s q K z b D 5 t U p 1 E w b B i M z M z I C Z 1 Z E m n G w L P Y S i o U B D r V d 7 d 0 5 G 3 p + s K 3 L y E L 4 c C N W n u X h a F R b B 0 c U 4 f g 1 m q B b p 6 W m 0 t a 1 P 2 1 d U l n u C E H r A 9 s O s d Z r 5 V e o b 0 z E X l J C a e L C P 7 W u + q x m u Z b O V B t g W F n h 6 T V 6 e 2 z 4 + L J q b W + n B A + / G a 6 T p 6 u q m q 1 c v C 2 f B I d U Y y D U M N 8 S t x J A t n q Z X T b T v V B f 8 4 m Q 7 z W 5 n B j T R p 6 a n q V w W 1 t Y C 2 i w z M 0 M 4 C 5 + Y 0 l D y O A M i U F l M G 0 k / R G E C B f n 5 X J g O W 1 v d v X t b t R w g E o S q o U C j J L c R 2 f D Y 9 4 o 0 Y 0 t m e n B K / e + H a T g x 6 N 5 c h o C j b m x + 3 f d m 7 u 8 7 q K y 0 V D j D w i g c a L A g J L w G w 8 j Q o H D k T 0 x p q K + r 9 y l N k h W A f R G t i F B X 1 z u e x Q D T 4 K t b X 6 n m c I X L 7 O w s F R c X C 2 e R B Y 4 3 f I V Q k W o p 5 P Z J h S w S 2 J h w F K Q f + P w / I h V M m G r y d q n 3 4 x A t J v i n + o g c s P t j 1 g j r q 2 m 3 v r 4 P i g W Q m x s b l J q W x o + 3 m R m Z n J z C L R j b 3 C w V F p f w 6 0 u L C 9 x N i I u L p 5 z c 3 N j S U F J h 0 g 3 7 k f v M H G t 8 9 J A L U 3 N T i / C F y J L D H N 7 + / g G e i R B p Q t d P b m 6 e 8 G o P 5 y E s v x C m D o V 0 J p i Y Z 5 i f B b P s S r 1 v E a A c L W E C 2 L A W W V p a 4 r + 3 p f k 5 9 f W 4 U 6 H 2 d n e 5 j y S y v u Y N T r k E 1 Y z g h C h M I D c v n / I L C r k w g Z j R U E q r E 9 7 U X O G N U O N Z U z M 9 b P T N M k B m d W Z G x q E E E + Q 7 9 Z E A 9 U s o u Q g H u f a o y n H S q c L w 9 o 3 k o D w E G e 1 y P n 3 q p 7 o 6 t 0 B B K P S a c 0 o g H 7 L o Y I B q a 0 8 K V 9 T Z 3 t r k v T X y h L K N Q E y N j 1 F 6 Z o x E + S 6 X + 0 e S k O 6 D 1 U Y L p X B 2 P v O r 8 M C / Y 8 5 + p H n x / C U 3 I V C H 8 7 z 1 h X C V a H R 0 j K a m p u n 9 e 2 + i q m 5 0 / J 0 D 8 1 4 B R g M a P 1 y + R Y v j y 5 E T e B E I U 3 e 3 7 9 + H B a a 2 t l Y 4 c 9 e r Y X F E R X U o Y F 9 t z H F G O F N n b X W V L A m J u o Q J l F e d o K z s 7 N j Q U E r a C S U T y c n a J Q Q o V V f q K y D y 6 l U b 3 b p 1 M 2 C m s x 7 W m J + G F B 1 x x 1 0 E E b q y s l K e l C v m j O G 1 I 0 O 9 u l p 7 l Q X d T A g v X 1 L 3 P 6 T 0 W u O p J t 9 J + 0 x + M p P c j w Y K K Z O S U 6 l p w F d L 5 a c d K C 5 W 4 Y J 9 O e T j D Q + P 0 A b z c 5 E l r r T 4 t Q 4 l 0 G 6 Y / 7 1 a y c 4 K s 1 6 y N a w X K a K / F f U C p f a G I T N B z 2 Y q 6 m i k k T 8 l t n d 2 e K 4 a M p S D B U 5 u S w v C 5 o F 7 I i w y M 1 M e v s c 1 + F w n T l Q J V 5 R 5 / 7 6 X 7 8 9 o A S 2 Y n p b O f I I 8 T w 0 Q y s A T E 7 2 C 1 L 9 R y U x d 9 0 K E n E h U F h 8 2 K J P 4 5 p t G 4 c w X p U C G H p C C d r X C V x q b B y 2 e a O M 8 A g 9 F 3 i B R z 3 Q 8 1 Z d p S 2 / U C 9 T Z t F G m u n 3 T I r b Z 6 o e s Z 7 k 2 U A I m B 7 S P H v O w i f l b j T J / K x D z 8 z a 2 q q V S W m q q c E U d r N Y 1 N c q Z 3 t h L Q 9 p L Z Y W y J u 3 h h X X + a T W h I H 2 A U T b y K M I R P y W g j U t K / C O g o Q q T S B 4 T q i s S o c L m 9 T X h f G p i n M o r q 3 h b A v j K i 7 Z 5 S k H E j 0 n L x v o a F Z W U 0 u y M l b K y s i l Z s j B H t U D t 7 m x R w 5 l 4 y g y z O B S J k X o z z x / / 9 I S + / e 4 b 4 U y d t t f t d C u I 7 G h o V J i o g Q Q b z R r x d f l G J a q B L 9 Z f E M 7 C Y 3 X b T G / G v e 9 F o I 3 W S A D z D 5 p S / n e 3 D j H t 6 d B e 5 L Q Q G 3 i K w o k F Q q u + T M r G B k p S 3 F s v S J 6 N 6 q B E Y l I K d Y y H t 4 o B C J R e I E w v n r / i P p E S 0 H h W 6 0 x Q w g R g n r Y 0 + 3 Z J k o N q V A h T Z 9 c 7 / i A C B D i Q D R 0 p 0 h J 9 g x O I u u l t o B k K H z 5 8 9 B M m P P z O E B r w K I E G o 1 J N B 1 8 I 7 5 l e N i X b H B m x m s s X L F D 7 w X C 3 4 T b v q / D 6 Z Z t w x Q 3 8 k g 1 2 A 0 L x t Y B e I b x 2 9 Q p f 1 Z 8 y 3 w M C r L d 3 X i g g h I 1 g h b R E J l z w Q A 8 O D P F I L D L T l Y A g H A b w N b U C T F h g c S / x O k X L x e U 6 Y L 5 m k i F Q e k D L q V A w x 8 d R 8 7 M W 7 s O I T n 6 m z p 4 G c r i m C W L f C 6 v 6 I x V H P h x g I i n x f D h A + r 4 G C M w g w o n + 5 w i g 4 L W f O l 2 r W M W M / u + H y d y 6 9 n Y A h A j 3 c m l x 0 d N a D B 2 r I I g x I V C T K + H t m U y M u / t b B 8 t X X 9 2 g B w / v U 0 V V B b 8 B 4 Q C B C j c 0 H y n U / K Z g 8 v w G P g / Q y s o q 3 w L A 3 4 Z + H a h + r a g o 8 z P x R G C a H V b / d 5 H 1 A B 3 X l p d 8 a 6 3 y C w r 4 f h V Y s M 3 x l K S Y E K h w d t a B y v 3 9 o h y 1 y F H m 2 m v h y I u 8 r F 0 N a O 3 T z A x F o x c E W q R Z I e M K i 9 e g L Y 6 a d P 7 u c B l b U l 5 8 k Z K E j V s 5 8 J v Q v C U p K Z k K i o q P l 0 C F + m A X Z o R n c F + I U I Q s H P a F I M M v D U L 9 y N i 4 e f M a b 6 Y p R 9 z 8 n b b O 0 N z c P N N C K z Q 1 b a W m p m f U 9 P Q Z j 1 Z C a 6 u B 9 l w 7 z P y T M s 4 e 8 s P I I d Q D 3 n d o 0 O L S M l p d c f f F k I K v w a d K z 8 j k W f P H L m y e m u i i T V m D F S 0 q z R / Y H + 3 k G 6 H o g 1 1 e H l z N j J 6 s d D U i 1 Z + i o / 2 N Z i N M J R D t i 2 T O 4 c T k F F U K 3 X I R t k b 4 W s 7 5 / B U q z F Z v O q n F k 7 Y R c m U F T o Y 9 T G D S w q 9 b Z Y t B t q T 9 2 t q a n T K Y 4 L i P m b m 6 t U M F h Y U e E x U m a d R v 7 O 7 s b N L v L n t v O u p m O j o 6 6 M 6 d 2 8 I V f Y h B h W D B i l 5 Y W C C c h U Y o H X 3 w Q C D C F 2 w w Q w s E D 8 Q G k E A a c h Y p y T z g D T l D Q e n 3 f W m q 8 5 1 U n e c f / Y C G W n e k U K p 5 g 3 J y 3 U k B 8 B u x q I j F k V E v U C g 9 E H P S p K C / d k l J E X 1 m z n F a e h o N D Q z z h 7 C o y L 9 l F P Z x 1 L I U 5 N j t d m 4 S A Q c T 3 j N n T w d s w K h F Z + c 7 u n b t i n C m H 3 n 7 5 U i A C m Y U X U o Z W Y j j 7 a G l 3 K x i 7 3 l y 8 I / V q 1 F L 0 N b H Y f G g Z l P X A i p f A K J a o D A O B h M s 1 H j 7 p p O u X b + q G l X S A v 5 A 5 9 t 3 v E E H k j n N c W a e R h T q 7 5 M D 7 Y K q 4 o w g z U 2 8 r o S E R A o 0 X S I U k P 3 e c O 8 u z T L f C A m z u b k 5 v M o Z f 6 8 0 c y E h 3 k X 3 d Z T K I 1 j 0 f D j 8 B N f D A D V a l y S 5 e + g K i / d U j l y g o j r K Z 7 U H H o N Z W V U V 8 s O P K s 8 D 9 k Q 0 3 L v j 3 l / K z O D 9 J w L 9 P m j A Y P j n p n H q m t W f 8 S y C T I x I C x P I Y f 7 E 3 P w 8 T Y 5 P U l V l B U 8 a x t 8 L z V X s + u S Z Z 7 W n k R I E A d p j H 8 i y O I r C B F B F L A X C Z J v T n h o S 9 S b f r t 1 K p R Y r 1 x 7 I e E C f 6 r s N d w n j W b a 2 t 3 k 1 q 5 4 y D p H F x S U a G x 1 T H D u D D W A 8 Y P K + 3 5 h K g U R c p A + 9 6 3 r P N R o i Q 3 D a R Q H E O Y I f 7 J b w n 0 e W Q O + 0 i R y J h Z S T b q E T u U 4 q 0 h m t P K z W z u h L f v u O u 8 e 5 H C w W Y 2 M T Z M 6 s 5 m F u + V 4 V F j b k A b 6 f j j / U V K V I g m x 0 Z K V L c T p x 3 9 z Z E V s 7 D n o 5 5 l u x E P U C d S F n l g r z s / k N x 0 O L z 3 i I R c c 6 m K D B J j O l U j V K P p 7 8 / J Q a 7 t / 1 / H 5 s X s o F D G U S m C u F C N z A 5 0 H u w 1 V X V 3 M h B x u o r R F M x / / 1 4 3 t K z S q k x u u l l J W s / S T O 2 2 z c D J M G D i I B g h E o M 8 d A O D X w 3 i 4 v L 9 M 7 W y G V 5 x C d K X T Q H v P t W w 5 5 M / a w w G D y u 7 L B d V j 0 e L Z 5 s X u Y Q E z 5 U M A + 0 k o P b 5 3 m u X U w z Z C 0 m p B g 4 X s d I 8 O j P L e u u K S I a y k I 3 O j I m G J j f T w s a L r / S N L 3 W g 3 U K H 3 u H + B 1 R W l p q W G 1 I V u 2 b 9 O c d Z z O n j 3 j 0 W Z a Y P z M 5 S v 6 C g q V w C K w v L J M 1 S f d B Y w O p 5 N r c m h U s a G K G v 0 I 8 r D F o H 9 D X / G j G l h b D q P D U r B c y p m k g k K 3 t h c X Y x H k L 8 p T r q J e o A A K D G + d 2 C e T c 4 u 6 3 r 6 j r + / c 8 k n j k b 5 R 2 K t C B 1 B 5 u Y Z e M w q B B D G d B l 1 y 1 t l q l q 2 w w x 4 M H W 0 d d P Z 8 n e 7 g B A Q a c 5 p C 3 Q d C b d X b j k 7 6 5 l e P + L n e 6 R 3 Y k s B 7 + X Y q h e x b T r / 3 U I 2 K H L c 5 + 2 Y 8 + G 2 J w y b O d E C N Z x w 8 b w 8 L M T Z w R Z R C / L E h U F j t 2 G e Y f 0 U F 2 k 7 + X / 7 0 7 / T b H 3 4 j n L m R b + 7 2 9 v T y z w 7 m E E A U Y T o W F O b z E Z 8 o W R f p 6 e 6 l + s u h F / c t r 6 x Q D h N I + f 6 P G t C y A 8 x n 2 9 n e C b m 5 J e Z J f e z 7 y C N 6 M H N h m m p V L Q P 8 3 5 8 + f i I 7 s w J u 3 r p N L U P + D 9 z l 8 n 1 K Y H I m 3 8 p 4 N x V P i x t H M 0 Y G f 3 D G O k U l p b 7 j X 5 s + H Z D T 5 L s l E v e H / / Y P / 0 M 4 j l r E W 2 f b S V f c s J O D 7 4 f J h k r f v f 0 9 e t H 6 k v I K 8 n 1 6 8 m X n Z L M 3 u I R r L X w U F h V Q M t M K h U y g p N r P O m M l u 6 m c 8 g O Y S W q g C Y w 4 4 R y T J c p 1 z P N t b X l O N 2 5 c 5 0 E Q a A u 8 F g h E 9 7 v 3 V M h e J y K R c h Y W F j 1 / G 5 r E o N y j r L y M T 2 2 3 W O I p T 2 d v B f x f h U W F z J Q e o 5 q a K i p k f z N S h m 6 d d L g 3 S 9 l H K p O x J A X F N b Q Q f 2 g l G e G y t G W i 0 2 V p 5 G Q L h t i u D N H J 8 R X / B S 4 m N J Q c d M 7 B v g K G L 6 N R / M T E B J 0 5 7 a 0 Z W m P a S G 5 e r a 2 t u U v W m X + A z e D L V y 7 5 r d q I I s 7 N z l P V i U p + j g c V z V V w E / w f Y 2 0 Q U c R w Z Z S v Q z i 0 p i d C m N D Q R O T l i 1 d 0 5 + 5 t X q R 3 / v w 5 6 n r X T e f q z n K f K I X 5 j D B L u z q 7 + e w o 7 M l t b m 3 T / f t 3 h Z 9 2 j 3 e 5 e P G C b t 9 N B K 8 V E U / s U + n l K G R I B A J a S t p M E 6 8 X f Q P l V c M x K V D b m 2 t 0 K d / m 6 W a k 1 A B F K 9 1 H y a f C B L 2 q q k o e / M B D h T q o S w q D j f W A 2 i C U M + D 3 Q J g x w E A J 9 J p Y s 6 / x I I v 8 9 X Y w r X b z 5 n X + O + R C g W i c i W m U Q K a c 0 s / p B c 1 d 4 E v q m W n L / h u f J p R H E Q g U p r J k s P v w d i L e M 8 0 F 1 6 W L w d E 0 W g + Z 5 N Q M n 9 Z g a N i C / u V 4 A M E q e + N m p q 3 8 W A 3 M F J K C V W l y c s o j T M i c C F W Y 8 L C X C n 2 6 8 U B n Z G Q w 8 + 8 d P 5 c D U + 0 K 8 5 W U h L + u 7 g y 1 t 7 9 R F A p s 0 g Y S p r 7 e D 0 y z f R L O g g e d k i B M 8 P 3 Q E g D v q R p H X Z g A h A b W y e a e y S N M V b l u 9 + G O J L Q e k w I F 4 A S L 4 I F D F E s s F Y e f 8 Z / / 8 H t + r A b 8 J y l 4 Z M V 2 v Q B 7 S a G C I c j S l R 2 v L y + / g A s q z E 1 o w p 6 e P p q e n m Z a U r 0 f O o I o K H I c Z y Y t f j Y Y M r M y m I Y M P + M b g R S 0 B M D e G D Q W 9 u C e N j U L X 2 W W w O j R i + y p 0 T S U Q q 9 G v K / 3 Z J 7 b 6 Z O W s c S s Q C G i 1 D 8 X x 7 M l x F Z h u P n P n j b T 6 1 f t w n e 5 s c m i T 9 A + S i U g + D 0 i W R p T 0 u X g Z 5 H R j g c f 6 U x y J s b H + d d P n z 7 F J 8 b X 1 1 + g M p 2 j W 6 o q K 6 m l 5 Y X P 6 9 O i o q K C t y e D n x U p s N e H T e 5 H k l Z r 8 l n H x 4 m 5 N e 9 r F 7 P r Y 1 a g w N R K H L 0 c z + T d k U B S U i I 9 Z J r q 9 G l 3 6 9 + 1 H f f b U 5 D m + 1 C h + Y k S Y r 8 I J L S i e w 6 Y W d X e C + r / 9 J n 7 E T C L 0 N l I b q I h S I K U H 5 R h K J l v e n j w o I F 3 w Q 0 G m I T w F T c 2 N o U r 4 Q G t L d 2 T 6 5 w 8 P t p J C Q y C E x k T j m M y K K E E C h d v C 1 1 Q s S o j b + 1 u g 7 + m A K h E V S r z A H 9 s X 6 O 0 T P / M C H l u m w j 8 N o S 5 A 8 k J k l 1 D 7 Z Q k 5 8 W L V 3 w e V T C g H C X Y o k w 5 0 o b / I k c 9 s q c H T M u f k P R 5 j 2 k N J Q V 1 O C 1 C 9 S n M v 4 v 1 F / 3 M n a l V M / X N x P P c P + n k w w G b e 2 Q l P p S E C a g 9 P N h 9 1 1 I 6 a K m l B k x E T I h Q Q / w b / v T j X 7 h g X L t 2 l W e H B 8 O B 6 4 C X r 4 d K X 9 9 H P 2 H q n N C X R X H U k Q o T M K 3 Z F 1 0 v m a O 1 t R e a K R G N w B 5 e n u y j u v P n d D c e 0 Q M 6 l E r b c A 3 N m 5 h j 6 8 4 6 D 0 R X Z x d d Z Y I g B 8 I 0 x 0 y y / I J 8 H q L H 3 h g W A 1 x v b 3 v D I 2 z I b N / b 2 / f p b Y 7 r M B 1 3 d n b 5 S B 9 E P P F z S r S 3 d 3 B T c 3 F h k Y / 1 w f e p f a + U 3 t 4 P d P G i / x A z g G x z + e C B a I E L V M / 7 P l p O u X r o P c + O F X B q Q v R X g g H F e G c L n Z q N Z J D U i w R f K d i Y x r 6 X C I I O i K R 9 Y A / z V x o l 8 / h e C D K E T 0 y m R d B D K t w Y R i b m 8 K F + C S l D K F 4 c H h r x t H b G z 6 O t N H o t J C U n 8 s C D l n k a D a a e G q a 5 u S l X I l u B Z t Y s 1 D 8 X H W r 4 u A B t J X b z Q f Z G I G a Y H 4 V Q f V t b B 5 W V l 5 L Z Z O Y b v s h C j w T o T o S k 4 E n 4 S 0 I u I j R R 5 9 s u X t W 8 z d z L Z E k M Q Z w A i J J / c Z h b a + t L u q c Q o Z Q S z c I E z I g w Y V U q z w 6 8 Q h p E H u S u Q R H i Q w s I E 4 a R I T i A S e f Q A q F m k y u B o j m Y g e h o J D X r 0 D 8 P W g j C 1 C H J B s f k R + Q Z i s I 0 O T l J D Q 2 B g x 3 R L k y A m 3 z C M W / y N 8 Q c b I M v C w I H q U v N / H N e X j 7 P u k A / u N m Z W U r P S O O l 9 r U 1 N T x 8 L m 4 + o 0 R D z 8 w n v U B o / s + P r + m / / I 2 / U M z M z l K J x k D t 0 d F x J m D K c 6 q i 2 W e S 4 y N Q w A h Q f H k q m X V w u s i 9 M Q j T S 9 y r g U m F v S P R u Z + 3 L V B h g b v r 0 C I z u f R m g e v h n 3 5 8 T / / 1 h 0 u 8 s K 9 t 1 E J J C S 6 6 L D Q p W V p a 1 k x 0 H R s b V x z 8 h q D O U S g U / F L 4 h W s M Y f r y r G 5 s 0 9 T 0 N P d L p E m w 0 E A Q J g Q a g C h M Y O D T g H A U P u 3 M L / v 7 7 9 3 C B G 6 d 3 P d 0 / M F + X D B Z 4 1 J g 4 s W S M A G P Q M G O H 1 0 4 4 D 3 V D A 4 P p P z L M V l S u F 8 E v 0 Q a k s Y x k l S V m s i g T i t S 1 J 6 q 9 R m b O r p o p i d M G P 7 f s 1 H V p i x a x I K / p I T n b U T G 7 8 l 8 M 2 9 Q i F 3 9 G 4 Z g H Q p K U / d u V K q / 1 y h k x L 6 R n E h N J E Q X I m m d F Q I P w w v u a K 8 r P s 0 n i T g Q 0 n b T s S p M w D Q 1 M e S y b x F V l P g W r 7 U M W j w d X 8 a X 4 2 l 8 y c S c S 8 M c j D R 1 x U 4 q y w q 8 A Y i 9 H 3 H A N o I H L S 3 P 6 c G D y H S F R W k / y h L a X n W Q w 7 F P Q z b h C 4 D 9 X 7 / / V b 1 f 1 y Y l U H I f F x 9 P z c O B u 0 J F O 3 5 B C R G Y g P J 9 T f h X H 2 b j a X X L E K x I o p T n B 7 9 J N P W k A o X E 3 E g O U s O A M 9 R N T U 1 O U 3 X N S R / t 8 u D U H l n i M P S 6 j 8 6 c P R W w p w V 8 p b a + G d q 0 B J 5 I H + 1 I L G d f l J I E U h J c H v N E T 4 8 4 A 3 1 I 9 3 f Q w g v l 6 O g g 1 N 8 / Q B 3 t b z 3 C h N 4 Q k R Q m Z F 8 g x 6 6 5 + T k X W j m 7 g i V a f + k C x c V Z 6 J m k j k k O w u K x L k x A V U N J 2 W M 2 f I K w O t m 3 T T 6 N 4 F H B O L 9 m p v J s J 4 8 S P R t M 4 N r N I D i w W N 2 p 3 u d C A 6 F S a r 6 J r 0 V y k g b M R 5 t t g T d 0 g R n 5 8 O F 9 r m n E a J 8 S e G 0 f + j 7 4 Z O L D / z b u u R t V D S V F F C Y g n 6 q Q y h 6 E k 3 l O b h o g U o Q U G i S B G g Q H z O l e a z y 1 t r x g p p 7 y t A 5 0 I Y o k y I y Y X X V 3 R i o p c W / c K g k T z M D J Z f e j A n 9 K X h 9 l C J M X T Q 2 1 w 2 z 5 J I W w L Y A T G x 8 v S f C S E c v R n l C p L 9 2 n w g w X r W 9 s U H p a G i / K Q 1 r Q 6 9 d t d P 9 + Q 0 T T j c A / / n M r n S o 2 8 x 5 8 w Y C a M J T p D y y m 0 b y s s X 4 s E / C d c B 0 c q A o T M J s D 3 9 z G U 9 t f I m E 7 q u i x W u j p k 2 f 0 + m U b 1 1 Z o I P P 4 5 6 f U 2 P g g 4 s L E Y T c o W G E C K L C 0 W B I 8 D U s M 3 K h q K H Q B 1 W q l C x t c L M n G d L e s 7 M A 7 6 o b G 0 k c c 7 d P t E 8 w y C G N Q m 1 5 + 7 N q l 3 1 3 V 7 k i r B E r A 8 R F r 2 R C B U F 1 e 9 P W l 9 r 6 T M P + k Y E I B B E 5 K u M O j Y w W X y c L 7 S y B Z F h / Y 2 M V 7 i Y 8 3 b z q F 7 4 o M + 7 v a / S K U 5 u i C 4 Q V D m O Q o C p R Y N q 2 G b X 6 W Z 0 O b T N 4 f z 8 v 3 7 b G Q l p 7 B t R f m 6 R y w D 1 B f 6 v 5 s E B g 8 p O l Z R T x Y g A / s / + C 9 x M e 5 8 3 X C d 3 m B v 2 W 1 B u 4 j q M b v v 8 6 h / / m / f x L O l L m n M o 1 Q r U 9 G L K M o U N J 8 M j l b W 5 t U U F h M F o X w 7 f T k B K 0 s L w l n b r C 6 m o U B V V q C a u A F 8 2 a V w H w q 7 E + J Q G s l M Y F D h j p m Q 6 E g M F j + + 9 9 / R 6 / 6 3 V 2 a j s s w t K O K o u T I z T d p L l l K S q p w 5 E 9 Z R S V l 5 / i W F G C k i 0 g g Q T X Q T 1 V V B e 8 k + 6 y p h Z 6 3 v u T d a r H 5 i 0 E F 2 K s K h Z G R U f 6 5 d S i B Z l b 1 3 y d p U q 2 B z o 3 d Y I D v l J K a p i g 8 R q 1 V c G B S C C Z W B I M 0 T U m L l t 5 l u l O X w e 6 J m R I s Z m r 6 + a / 0 q + + + 0 T 3 X C R i B J l / 8 n n p 5 I E H E N u 8 7 s H d r 0 + 3 M Y p 8 K f J y J 4 2 F 2 + E 4 Q J j T 8 A D N T k 7 Q u t N w y h C k 4 g h U m g H Q i P a B J y + p u M h e e j B Q z J T E L 8 7 f f / 5 r f / 8 7 O d / z 3 I P 1 J i + s B M u V j E Y 9 A 4 Y 3 c 2 9 3 h j q 8 c f C 2 / w D f o k J K a y p 3 n j w v p / P O 5 E i e f 5 i A C M w T k 5 O V R e k a G s Z K F Q C h t i r E / h E 1 X L b C n V R k 3 K J x 5 w X 2 7 d u 0 K H 1 i w s b 1 P / / e P g Q M W 2 S k R N X C O P R 4 J g C C p v T X 4 2 j Y z J d y 9 t w 9 o Y d 5 9 w 6 D M M C k 7 U O 5 X E v O h D G E K j V A b 6 Q 8 N D g t H g Z H 7 y l J 4 e z L n D l m X 3 B Z I I J J s o T f B j D Z 8 T L 7 E R O W N R P v q C t d I W L 0 Q K s 8 v d G s r P Q 6 p I U x f H v u a n T d 4 Q U f Z 7 u 7 3 P C q o Z A q K L c i s C k E I 9 L J A 5 D C n q J q b h 9 J g B w b L T U 9 b e U Y H B q s p D T e I V X S I B J r g B 5 6 c p 4 Y R g v 1 l + P 7 7 3 1 B x S T G f H V V f f 5 E J z m n q / 9 R P 4 2 P j f A o j Z k a B b S Y Y o D T L / 0 Y 5 B P 8 p N a e C C x T 8 Y r S c g 2 A 6 2 Y 3 F H G F M x E e 1 7 6 7 D 3 7 Y p y Y z N r q k + A h X p f a J Y a R 1 1 W C i 4 s 0 E j B o d u f n W D q k 5 U 8 b K Q 6 9 e v 8 g F z a L 7 y / / / t z 1 z I 5 G C + M L B b + 3 j J C I I X Z + v O 8 O 6 1 0 l n D I D H e / 4 X O 2 L X z D h s k g 8 q i B T 8 N t W C b 5 y s S P g A C E u K x X r C 4 G a Z e e M A v 1 e o m q 8 b j n 5 / w h F p 8 K E V t E Z D 4 5 t t G G h 4 e p V / / 5 l t K S f F P g B Y n 3 i d n a U / 9 C H V 6 e 5 L F R f d V s j C O K 6 r 7 U L C r l U w B P U A z G e Z e e I S T 1 g M h U o r W 6 g V N N N P S U v n v G F 8 8 o L 6 2 x / T D D 9 8 J X 1 U m m A U 0 P 8 1 F F 0 s d z A d 3 P 3 r R t P h 6 l h b R N A A Y y o t V R 7 q 4 i S l F 9 p U V W r T 5 m w g G 0 Q F m U f X 2 9 P H K X A h W b u I W F V 3 8 n g 8 I i B Q Q J F G Y o g 1 F X X 2 p z E n 1 Z Q 6 P D b + 0 Y K O k J P c Y / s z s b M o r K O A j 5 t V M Q Q U r w y A I M p K + 7 B v o c D i p + V k r b W 5 u 8 p 7 p t + / c 4 s E G N N r E M I D r l Q 5 K j F A p S S J z z e q K o j d g w Q U K W Q / i R i y w x L l v K P a e I E S 5 + Q W U n J L i k 0 5 k Z n a 4 W P C G b A g p g f a l D L S 5 U v 7 l s v L R Z n l m Z o b O n r 9 I C U m p 3 F S f l 8 y O R W Q P W J f 8 e w M G C 6 o N S j M P K F 5 4 v k D z o I V y U 6 P H P z D D 1 M M e k x J 7 e 7 s 8 n U i L k v I K 4 c i N o a D C A z O j w k H v T 8 / P z f N I X 0 V F O b m c u z Q + M k T r a 3 Z e g i 8 C 0 c L A t t 3 V a f c F B Q L 5 Q O i O d a X C w X 1 C 1 M P V 5 P s u F q m J T K g 3 Q w t q H E X M U s 0 k B / t P U t 9 K C 9 E E N A I S 4 Y P A A q q m Q 6 G 1 5 b l w p M 7 z z h E a l E x a K S 4 u 4 i 2 Z 0 S c C U + 5 F H n 3 b y P u b 3 7 v f I F z x s s / u s 1 Z A 4 U a V g / I C a C B 0 0 Y o m I p 5 t D o y Q e e g 4 m R C d S R u j z M w M H m n D f F 1 M l d / a 3 P L L A q + s q u D j P J V A P z / 0 0 8 N m b h E T F g x T E 2 l 9 P 0 f 3 L h U J Z 8 p g b 0 p s Z S Z v h 7 C z b 6 L n w 9 p p U a c L n X y o c y C i 7 V m J m E D h T b e v M n t 8 t 4 R m 1 6 J H h f 8 S 6 A 2 Z Q 4 t h L C i C C Z j c 4 X Q 4 e T t k E / u H n u j n z p 2 l g c + D f G M W n W h n Z + e o i A n J B R 1 9 0 W H m Y a C 2 H O Q X 6 k 3 a R W i 8 S K P t Q V Q L F A I Q K G 1 X i + g 0 f U 7 g P f c C b X E Y 2 i l 8 L r A H s V j h Q U T 0 F E 0 l 1 Q T u z Z u 3 f M q 7 G D x 6 0 9 F J N 2 5 e 4 8 d j o + N 0 Q m U g m h L I A 5 R n R C x v m Y O a 3 p 5 s c X n 6 4 y u x 7 z T x o E Q 0 w d / 5 3 R 2 3 z Y w b E S g 8 2 n h G X Z h C t f c N / O m z K j + 0 V n t c Q O 2 V k Z 7 u E 4 k V h Q l A m C Y n f K O x a v B A l S x 7 A g t l M M I E t p l p G A i 1 5 i / H G f 7 u J y Y l c 5 N A L B Y M B d j Y R j A i c r Q M + m t 6 r S k d W s A M n J 7 S b u a C Q B W m J 4 q 0 6 P C X Q i E a O y Z 5 l j O z 2 e R p a o n 0 f B G Y g G B t R 9 t u N p J h I 8 c e k 5 1 I P 3 D I z 8 M E + c H B I e G K M u h W i 2 i f y J 6 G p g m F 3 R A N G m w y H 2 W 4 Q C 0 v L v r U Q k k b L D o P 3 K v i 5 7 k 4 G p z 3 z y D G f C G g J + p j E B w f Z o I z s f R y 6 l S t c K T M q 5 d t w p G b e K 8 V G R S N A X r c 9 6 i Y t U q I s 3 4 B 0 u K O M m Z E i l C m r g Z S j j b Z i l W c 6 a L a A n + T Q 8 x K R i j V I L L M r f n m U 0 Y S t H l G E a I c m H p 3 7 v p O g r 9 b E 3 y W R I o F + X r C i Q K r Q b R w 7 p 4 + 2 k I k x a y n B i r e E s / H 1 Y g B i V 1 m E k q D E A s h p u 8 b a I O o n h Y w 0 V a W V 6 i 8 o l y 4 o s 2 9 + 3 d 5 E e K f / / T v 1 P f h o 5 A M u 8 5 9 Y X l 0 z x I X / G J 5 O U D 6 V B S 6 T h 7 M i A r t 7 G z T n s R v k o P 9 j U W h T g p J s Y g E b j n c J h 7 S R r p 1 z m E 1 C A 0 9 W g o B B 4 z 2 1 M u r V 2 2 0 v b 1 D 3 / / w G 7 p w / p x 7 T M 3 m p p 8 w h c r i h r o Q o k N W t O K 3 s Y t E W b X c P v B y y M W E K b T m 8 g a h o b X R C w 2 F K R 1 6 Q X f Z y 1 c u + U 3 z C F R H F c r + o t r r j u a 9 S j 9 b D V n l c r C f g D c B 5 o c h T F + e S J p I 0 1 Y r X b t + V X E 0 D o R J 7 D d h E B p + A i V f o a Z W z P R C i O A d l o N s E J j 1 C C W Q o n N R m o Z Z i C R Z O X q 2 T J R Q e l 6 0 N n u P O 6 r R B A w F w L z c / j n D P / q l a Z c M t V a j p d k 3 w x x B I 2 n A C c f Y s J U m y S r j l Q K M q 4 F l 0 j 4 W 2 p a I f C s F w i Q u z t G K a n I s 4 v 3 G d L q j A Y y G Q A 1 b 4 E N B W P A h p h 7 N z c 3 x L Y 2 u r m 4 6 d 6 6 O + n r 7 6 P 6 D e / x r a i w s L p J t 3 s a / P 5 J + D t o 8 7 0 R f g y N F P B I j Z k S I 6 U f 2 b U O Y j g p 6 T G 1 k l I s a a W x s n A o L C 3 n U r 6 H h D i 8 i 1 B I m k J 6 W T i U l 2 l 2 O g i V W h A l 4 p E a c 9 y S m H 0 V j n l U 0 g 6 F r b z r e 0 u P H T b y N c r B d j + x r a 5 S U l M i E 0 k l 9 f R 9 8 z E U D / Z g W b V Z X Q q J / 5 O 7 p Z 7 b i G U J 1 Z L h Q 4 q D i T O W H P N i w u R q Y E Y W M 9 A c P 7 0 d 1 a P s w M Y v C t G 6 3 8 8 8 i h j A d L f o k e X 0 o K J Q S b C N S N a q r T 3 J h k p b G G w S H x + R L z 8 y k 3 d 2 d i N 0 c g 8 g D r d H R / s a n 5 w N o b w t t 7 2 h l Z U U 4 8 m V 8 y R C o U F G M 8 h n q / m i D D A Q U A W J S / M z 0 D N V f u i h 8 R R / Q c F g 4 E Q X 8 8 O E j X b h w X v i K Y e q H i 1 8 o z x C m 4 w F C 5 P l 5 e U E L E 4 C G y 8 h w T + m f m / U O Z 3 s 5 b D G E K U x 8 B M r I h D g e W O 3 h b W n Y b A s 8 E b a l u Z U e N t 4 X r j J B M 0 p w w s Z j 8 h m a 6 X i h l T A b i A O m h n p 6 e u n y 5 X r h C j q 4 J t C + 4 T 6 H D V / q X g w n U G W u 8 W 4 e J 9 Z D z K 8 D a H c g F S b H A T o Q C S c G Y W F 6 3 b / q m l 8 3 G w 1 W j i H h a C k R h O N n w z Q h D b y Y D W G K X a C Z D G G K L G Z D m I 4 n J S p Z E 3 q Z X I 6 j Z 0 a X q o h j L E / H l J k w N A v K K j 4 r d L A y C B 9 D o I 4 x W u F z t D o G s E J w j E g u P o w O V Y e H 6 V / a 1 4 z d p 2 N M T s o B X a t 0 8 L L A 1 q E E i j O 5 o r 4 q 9 u h C 9 B 9 T 3 n Z 1 p Q D F N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1AB9CBF-C268-478E-AE0B-9F984EC03B8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B035F2D-B6F5-4A13-A982-98CF5243363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subAb</vt:lpstr>
      <vt:lpstr>LPE453</vt:lpstr>
      <vt:lpstr>subBa</vt:lpstr>
      <vt:lpstr>subBb</vt:lpstr>
      <vt:lpstr>subB2b</vt:lpstr>
      <vt:lpstr>LPE454</vt:lpstr>
      <vt:lpstr>subCa</vt:lpstr>
      <vt:lpstr>subCb</vt:lpstr>
      <vt:lpstr>CMT801</vt:lpstr>
      <vt:lpstr>Te precipiates</vt:lpstr>
      <vt:lpstr>subBb (OLD)</vt:lpstr>
    </vt:vector>
  </TitlesOfParts>
  <Company>Forsvarets Forskningsinstitutt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Lauten, Oda</dc:creator>
  <cp:lastModifiedBy>Oda Lauten</cp:lastModifiedBy>
  <dcterms:created xsi:type="dcterms:W3CDTF">2017-03-08T09:27:15Z</dcterms:created>
  <dcterms:modified xsi:type="dcterms:W3CDTF">2017-06-18T15:55:09Z</dcterms:modified>
</cp:coreProperties>
</file>