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v_boker_Hoff\"/>
    </mc:Choice>
  </mc:AlternateContent>
  <bookViews>
    <workbookView xWindow="0" yWindow="0" windowWidth="15195" windowHeight="7350" activeTab="6"/>
  </bookViews>
  <sheets>
    <sheet name="4.13" sheetId="5" r:id="rId1"/>
    <sheet name="4.15" sheetId="1" r:id="rId2"/>
    <sheet name="4.16" sheetId="2" r:id="rId3"/>
    <sheet name="4.17" sheetId="3" r:id="rId4"/>
    <sheet name="4.19" sheetId="4" r:id="rId5"/>
    <sheet name="4.25" sheetId="6" r:id="rId6"/>
    <sheet name="4.26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7" l="1"/>
  <c r="D36" i="7"/>
  <c r="D37" i="7"/>
  <c r="D38" i="7"/>
  <c r="D34" i="7"/>
  <c r="B34" i="7"/>
  <c r="E34" i="7" s="1"/>
  <c r="B35" i="7" s="1"/>
  <c r="C30" i="7"/>
  <c r="C29" i="7"/>
  <c r="D29" i="7" s="1"/>
  <c r="C27" i="7"/>
  <c r="C26" i="7"/>
  <c r="D27" i="7"/>
  <c r="D28" i="7"/>
  <c r="D30" i="7"/>
  <c r="D26" i="7"/>
  <c r="E26" i="7" s="1"/>
  <c r="B27" i="7" s="1"/>
  <c r="C28" i="7"/>
  <c r="B26" i="7"/>
  <c r="C6" i="7"/>
  <c r="C14" i="7" s="1"/>
  <c r="C5" i="7"/>
  <c r="C19" i="6"/>
  <c r="C18" i="6"/>
  <c r="C11" i="6"/>
  <c r="C12" i="6"/>
  <c r="C13" i="6"/>
  <c r="C14" i="6"/>
  <c r="C10" i="6"/>
  <c r="B18" i="6"/>
  <c r="B10" i="6"/>
  <c r="D18" i="6"/>
  <c r="B19" i="6" s="1"/>
  <c r="D19" i="6" s="1"/>
  <c r="B20" i="6" s="1"/>
  <c r="D10" i="6"/>
  <c r="B11" i="6" s="1"/>
  <c r="D11" i="6" s="1"/>
  <c r="B12" i="6" s="1"/>
  <c r="D12" i="6" s="1"/>
  <c r="B13" i="6" s="1"/>
  <c r="D13" i="6" s="1"/>
  <c r="B14" i="6" s="1"/>
  <c r="D14" i="6" s="1"/>
  <c r="C6" i="6"/>
  <c r="C5" i="6" s="1"/>
  <c r="E35" i="7" l="1"/>
  <c r="B36" i="7" s="1"/>
  <c r="E36" i="7" s="1"/>
  <c r="B37" i="7" s="1"/>
  <c r="E37" i="7" s="1"/>
  <c r="B38" i="7" s="1"/>
  <c r="E38" i="7" s="1"/>
  <c r="E27" i="7"/>
  <c r="B28" i="7" s="1"/>
  <c r="C13" i="7"/>
  <c r="C12" i="7"/>
  <c r="B18" i="7"/>
  <c r="B10" i="7"/>
  <c r="C11" i="7"/>
  <c r="C10" i="7"/>
  <c r="C20" i="6"/>
  <c r="D20" i="6" s="1"/>
  <c r="B21" i="6" s="1"/>
  <c r="B35" i="4"/>
  <c r="D35" i="4" s="1"/>
  <c r="B36" i="4" s="1"/>
  <c r="D36" i="4" s="1"/>
  <c r="B37" i="4" s="1"/>
  <c r="D37" i="4" s="1"/>
  <c r="B38" i="4" s="1"/>
  <c r="D38" i="4" s="1"/>
  <c r="B39" i="4" s="1"/>
  <c r="D39" i="4" s="1"/>
  <c r="C35" i="4"/>
  <c r="C36" i="4"/>
  <c r="C37" i="4"/>
  <c r="C38" i="4"/>
  <c r="C39" i="4"/>
  <c r="C34" i="4"/>
  <c r="C33" i="4"/>
  <c r="C31" i="4"/>
  <c r="C32" i="4"/>
  <c r="C30" i="4"/>
  <c r="B30" i="4"/>
  <c r="B23" i="4"/>
  <c r="C11" i="5"/>
  <c r="C9" i="5"/>
  <c r="C8" i="5"/>
  <c r="C7" i="5"/>
  <c r="C6" i="5"/>
  <c r="C5" i="5"/>
  <c r="C4" i="5"/>
  <c r="C16" i="4"/>
  <c r="C15" i="4"/>
  <c r="B15" i="4"/>
  <c r="D15" i="4" s="1"/>
  <c r="B16" i="4" s="1"/>
  <c r="D8" i="4"/>
  <c r="B9" i="4"/>
  <c r="D9" i="4" s="1"/>
  <c r="B10" i="4" s="1"/>
  <c r="D10" i="4" s="1"/>
  <c r="B11" i="4" s="1"/>
  <c r="D11" i="4" s="1"/>
  <c r="B8" i="4"/>
  <c r="D7" i="4"/>
  <c r="C8" i="4"/>
  <c r="C9" i="4"/>
  <c r="C10" i="4"/>
  <c r="C11" i="4"/>
  <c r="C7" i="4"/>
  <c r="B7" i="4"/>
  <c r="E28" i="7" l="1"/>
  <c r="B29" i="7" s="1"/>
  <c r="D10" i="7"/>
  <c r="B11" i="7" s="1"/>
  <c r="D11" i="7" s="1"/>
  <c r="B12" i="7" s="1"/>
  <c r="D12" i="7" s="1"/>
  <c r="B13" i="7" s="1"/>
  <c r="D13" i="7" s="1"/>
  <c r="B14" i="7" s="1"/>
  <c r="D14" i="7" s="1"/>
  <c r="C18" i="7"/>
  <c r="D18" i="7" s="1"/>
  <c r="B19" i="7" s="1"/>
  <c r="C21" i="6"/>
  <c r="D21" i="6" s="1"/>
  <c r="B22" i="6" s="1"/>
  <c r="D30" i="4"/>
  <c r="B31" i="4" s="1"/>
  <c r="D31" i="4" s="1"/>
  <c r="B32" i="4" s="1"/>
  <c r="D16" i="4"/>
  <c r="B17" i="4" s="1"/>
  <c r="B11" i="3"/>
  <c r="B9" i="3"/>
  <c r="B8" i="3"/>
  <c r="B5" i="2"/>
  <c r="B7" i="2" s="1"/>
  <c r="B6" i="2" s="1"/>
  <c r="E10" i="1"/>
  <c r="E9" i="1"/>
  <c r="E8" i="1"/>
  <c r="E7" i="1"/>
  <c r="E6" i="1"/>
  <c r="E5" i="1"/>
  <c r="E4" i="1"/>
  <c r="E3" i="1"/>
  <c r="E29" i="7" l="1"/>
  <c r="B30" i="7" s="1"/>
  <c r="C19" i="7"/>
  <c r="D19" i="7" s="1"/>
  <c r="B20" i="7" s="1"/>
  <c r="C22" i="6"/>
  <c r="D22" i="6" s="1"/>
  <c r="D32" i="4"/>
  <c r="B33" i="4" s="1"/>
  <c r="C17" i="4"/>
  <c r="D17" i="4" s="1"/>
  <c r="B18" i="4" s="1"/>
  <c r="B4" i="2"/>
  <c r="E30" i="7" l="1"/>
  <c r="C20" i="7"/>
  <c r="D20" i="7" s="1"/>
  <c r="B21" i="7" s="1"/>
  <c r="D33" i="4"/>
  <c r="B34" i="4" s="1"/>
  <c r="C18" i="4"/>
  <c r="D18" i="4" s="1"/>
  <c r="B19" i="4" s="1"/>
  <c r="C21" i="7" l="1"/>
  <c r="D21" i="7" s="1"/>
  <c r="B22" i="7" s="1"/>
  <c r="D34" i="4"/>
  <c r="C19" i="4"/>
  <c r="D19" i="4" s="1"/>
  <c r="C22" i="7" l="1"/>
  <c r="D22" i="7" s="1"/>
</calcChain>
</file>

<file path=xl/sharedStrings.xml><?xml version="1.0" encoding="utf-8"?>
<sst xmlns="http://schemas.openxmlformats.org/spreadsheetml/2006/main" count="153" uniqueCount="81">
  <si>
    <t>4.15</t>
  </si>
  <si>
    <t>Kundefordringer IB</t>
  </si>
  <si>
    <t>Salgsinnbetalinger</t>
  </si>
  <si>
    <t>Salgsinntekter</t>
  </si>
  <si>
    <t>Kundefordringer UB</t>
  </si>
  <si>
    <t>Råvarelager IB</t>
  </si>
  <si>
    <t>Råvarelager UB</t>
  </si>
  <si>
    <t>Kjøp av råvarer</t>
  </si>
  <si>
    <t>-Råvarekostnad</t>
  </si>
  <si>
    <t>Lønnskostnader</t>
  </si>
  <si>
    <t>-Lønnskostnader</t>
  </si>
  <si>
    <t>Avskrivninger</t>
  </si>
  <si>
    <t>-Avskrivninger</t>
  </si>
  <si>
    <t>Andre driftskostnader</t>
  </si>
  <si>
    <t>-Andre driftskostnader</t>
  </si>
  <si>
    <t>Driftsresultat</t>
  </si>
  <si>
    <t>Skyldige renter IB</t>
  </si>
  <si>
    <t>Betalte renter</t>
  </si>
  <si>
    <t>-Rentekostnader</t>
  </si>
  <si>
    <t>Resultat</t>
  </si>
  <si>
    <t>Skyldige renter UB</t>
  </si>
  <si>
    <t>4.16</t>
  </si>
  <si>
    <t>Lønnskostnad</t>
  </si>
  <si>
    <t>Arbeidsgiveravgift</t>
  </si>
  <si>
    <t>Grunnlag for arbeidsgiveravgift (lønn og feriepenger)</t>
  </si>
  <si>
    <t>Feriepenger</t>
  </si>
  <si>
    <t>Lønn utbetalt</t>
  </si>
  <si>
    <t>4.17</t>
  </si>
  <si>
    <t>Varesalg (inkl. mva.)</t>
  </si>
  <si>
    <t>Varekjøp (inkl. mva.)</t>
  </si>
  <si>
    <t>Skyldig mva. IB</t>
  </si>
  <si>
    <t>Utgående mva.</t>
  </si>
  <si>
    <t>Inngående mva.</t>
  </si>
  <si>
    <t>Skyldig mva. UB</t>
  </si>
  <si>
    <t>Betalt mva</t>
  </si>
  <si>
    <t xml:space="preserve">   </t>
  </si>
  <si>
    <t>4.19</t>
  </si>
  <si>
    <t>Historisk kost</t>
  </si>
  <si>
    <t>Lineære avskrivninger, levetid 10 år</t>
  </si>
  <si>
    <t>År 1</t>
  </si>
  <si>
    <t>År 2</t>
  </si>
  <si>
    <t>År 3</t>
  </si>
  <si>
    <t>År 4</t>
  </si>
  <si>
    <t>År 5</t>
  </si>
  <si>
    <t>Bokført verdi IB</t>
  </si>
  <si>
    <t>Bokført verdi UB</t>
  </si>
  <si>
    <t>Saldoavskrivninger, sats:</t>
  </si>
  <si>
    <t>Brutto timelønn til den ansatte</t>
  </si>
  <si>
    <t>Sum timekostnad for bedriften</t>
  </si>
  <si>
    <t>Årlig lønnskostnad</t>
  </si>
  <si>
    <t>+ tillegg for bevegelige helligdager</t>
  </si>
  <si>
    <t>Feriepengegrunnlag</t>
  </si>
  <si>
    <t>+ feriepenger</t>
  </si>
  <si>
    <t>Arbeidsgiveravgiftsgrunnlag</t>
  </si>
  <si>
    <t>+ Arbeidsgiveravgift (Sone 1)</t>
  </si>
  <si>
    <t xml:space="preserve"> · antall arbeidstimer i et år</t>
  </si>
  <si>
    <t>4.13</t>
  </si>
  <si>
    <t>Alternativ metode:</t>
  </si>
  <si>
    <t>Total ant timer</t>
  </si>
  <si>
    <t>Historisk kost:</t>
  </si>
  <si>
    <t>Timer år 1</t>
  </si>
  <si>
    <t>Timer år 2</t>
  </si>
  <si>
    <t>Timer år 3</t>
  </si>
  <si>
    <t>År 6</t>
  </si>
  <si>
    <t>År 7</t>
  </si>
  <si>
    <t>År 8</t>
  </si>
  <si>
    <t>År 9</t>
  </si>
  <si>
    <t>År 10</t>
  </si>
  <si>
    <t>4.25</t>
  </si>
  <si>
    <t>Inkjøpspris med mva.:</t>
  </si>
  <si>
    <t>Mva.:</t>
  </si>
  <si>
    <t>Inkjøpspris uten mva.:</t>
  </si>
  <si>
    <t xml:space="preserve">  = Avskrivningsgrunnlag</t>
  </si>
  <si>
    <t xml:space="preserve">a) </t>
  </si>
  <si>
    <t>b)   Lineære avskrivninger</t>
  </si>
  <si>
    <t xml:space="preserve">     Skattemessige saldoavskrivninger</t>
  </si>
  <si>
    <t>4.26</t>
  </si>
  <si>
    <t xml:space="preserve"> Årssiffermetoden</t>
  </si>
  <si>
    <t>Andel</t>
  </si>
  <si>
    <t>Avskrivning</t>
  </si>
  <si>
    <t xml:space="preserve">   Progressive avskrivninger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</si>
</sst>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quotePrefix="1" applyNumberFormat="1" applyFont="1"/>
    <xf numFmtId="164" fontId="0" fillId="0" borderId="0" xfId="1" applyNumberFormat="1" applyFont="1"/>
    <xf numFmtId="164" fontId="0" fillId="0" borderId="1" xfId="1" quotePrefix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2" fillId="0" borderId="2" xfId="1" applyNumberFormat="1" applyFont="1" applyBorder="1"/>
    <xf numFmtId="43" fontId="0" fillId="0" borderId="0" xfId="1" applyNumberFormat="1" applyFont="1"/>
    <xf numFmtId="43" fontId="2" fillId="0" borderId="0" xfId="1" applyNumberFormat="1" applyFont="1"/>
    <xf numFmtId="0" fontId="0" fillId="0" borderId="0" xfId="0" quotePrefix="1"/>
    <xf numFmtId="43" fontId="0" fillId="0" borderId="0" xfId="1" applyFont="1"/>
    <xf numFmtId="9" fontId="0" fillId="0" borderId="0" xfId="2" applyFont="1"/>
    <xf numFmtId="2" fontId="0" fillId="0" borderId="0" xfId="0" applyNumberFormat="1"/>
    <xf numFmtId="0" fontId="0" fillId="0" borderId="1" xfId="0" quotePrefix="1" applyBorder="1"/>
    <xf numFmtId="10" fontId="0" fillId="0" borderId="1" xfId="2" applyNumberFormat="1" applyFont="1" applyBorder="1"/>
    <xf numFmtId="2" fontId="0" fillId="0" borderId="1" xfId="0" applyNumberFormat="1" applyBorder="1"/>
    <xf numFmtId="164" fontId="2" fillId="0" borderId="0" xfId="1" applyNumberFormat="1" applyFont="1"/>
    <xf numFmtId="165" fontId="0" fillId="0" borderId="0" xfId="1" applyNumberFormat="1" applyFont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164" fontId="0" fillId="2" borderId="8" xfId="1" applyNumberFormat="1" applyFont="1" applyFill="1" applyBorder="1"/>
    <xf numFmtId="164" fontId="0" fillId="2" borderId="9" xfId="1" applyNumberFormat="1" applyFont="1" applyFill="1" applyBorder="1"/>
    <xf numFmtId="43" fontId="0" fillId="2" borderId="10" xfId="1" applyNumberFormat="1" applyFont="1" applyFill="1" applyBorder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5" sqref="B15"/>
    </sheetView>
  </sheetViews>
  <sheetFormatPr baseColWidth="10" defaultRowHeight="15" x14ac:dyDescent="0.25"/>
  <cols>
    <col min="1" max="1" width="36" customWidth="1"/>
  </cols>
  <sheetData>
    <row r="1" spans="1:3" x14ac:dyDescent="0.25">
      <c r="A1" s="9" t="s">
        <v>56</v>
      </c>
    </row>
    <row r="3" spans="1:3" x14ac:dyDescent="0.25">
      <c r="A3" t="s">
        <v>47</v>
      </c>
      <c r="C3" s="12">
        <v>125</v>
      </c>
    </row>
    <row r="4" spans="1:3" x14ac:dyDescent="0.25">
      <c r="A4" s="13" t="s">
        <v>50</v>
      </c>
      <c r="B4" s="14">
        <v>4.4999999999999998E-2</v>
      </c>
      <c r="C4" s="15">
        <f>B4*C3</f>
        <v>5.625</v>
      </c>
    </row>
    <row r="5" spans="1:3" x14ac:dyDescent="0.25">
      <c r="A5" t="s">
        <v>51</v>
      </c>
      <c r="C5" s="12">
        <f>SUM(C3:C4)</f>
        <v>130.625</v>
      </c>
    </row>
    <row r="6" spans="1:3" x14ac:dyDescent="0.25">
      <c r="A6" s="13" t="s">
        <v>52</v>
      </c>
      <c r="B6" s="14">
        <v>0.12</v>
      </c>
      <c r="C6" s="15">
        <f>B6*C5</f>
        <v>15.674999999999999</v>
      </c>
    </row>
    <row r="7" spans="1:3" x14ac:dyDescent="0.25">
      <c r="A7" t="s">
        <v>53</v>
      </c>
      <c r="C7" s="12">
        <f>SUM(C5:C6)</f>
        <v>146.30000000000001</v>
      </c>
    </row>
    <row r="8" spans="1:3" x14ac:dyDescent="0.25">
      <c r="A8" s="13" t="s">
        <v>54</v>
      </c>
      <c r="B8" s="14">
        <v>0.14099999999999999</v>
      </c>
      <c r="C8" s="15">
        <f>B8*C7</f>
        <v>20.628299999999999</v>
      </c>
    </row>
    <row r="9" spans="1:3" x14ac:dyDescent="0.25">
      <c r="A9" t="s">
        <v>48</v>
      </c>
      <c r="C9" s="12">
        <f>SUM(C7:C8)</f>
        <v>166.92830000000001</v>
      </c>
    </row>
    <row r="10" spans="1:3" x14ac:dyDescent="0.25">
      <c r="A10" s="9" t="s">
        <v>55</v>
      </c>
      <c r="B10">
        <v>1695</v>
      </c>
      <c r="C10" s="12"/>
    </row>
    <row r="11" spans="1:3" x14ac:dyDescent="0.25">
      <c r="A11" t="s">
        <v>49</v>
      </c>
      <c r="C11" s="10">
        <f>B10*C9</f>
        <v>282943.46850000002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" sqref="C1"/>
    </sheetView>
  </sheetViews>
  <sheetFormatPr baseColWidth="10" defaultRowHeight="15" x14ac:dyDescent="0.25"/>
  <cols>
    <col min="1" max="1" width="22.7109375" style="2" customWidth="1"/>
    <col min="2" max="2" width="11.42578125" style="2"/>
    <col min="3" max="3" width="5.42578125" style="2" customWidth="1"/>
    <col min="4" max="4" width="22.5703125" style="2" customWidth="1"/>
    <col min="5" max="5" width="11.42578125" style="2" customWidth="1"/>
    <col min="6" max="16384" width="11.42578125" style="2"/>
  </cols>
  <sheetData>
    <row r="1" spans="1:5" x14ac:dyDescent="0.25">
      <c r="A1" s="1" t="s">
        <v>0</v>
      </c>
    </row>
    <row r="3" spans="1:5" x14ac:dyDescent="0.25">
      <c r="A3" s="18" t="s">
        <v>1</v>
      </c>
      <c r="B3" s="19">
        <v>250000</v>
      </c>
      <c r="D3" s="2" t="s">
        <v>3</v>
      </c>
      <c r="E3" s="2">
        <f>B5-B3+B4</f>
        <v>8300000</v>
      </c>
    </row>
    <row r="4" spans="1:5" x14ac:dyDescent="0.25">
      <c r="A4" s="20" t="s">
        <v>4</v>
      </c>
      <c r="B4" s="21">
        <v>190000</v>
      </c>
      <c r="D4" s="1" t="s">
        <v>8</v>
      </c>
      <c r="E4" s="2">
        <f>B8+B6-B7</f>
        <v>3600000</v>
      </c>
    </row>
    <row r="5" spans="1:5" x14ac:dyDescent="0.25">
      <c r="A5" s="20" t="s">
        <v>2</v>
      </c>
      <c r="B5" s="21">
        <v>8360000</v>
      </c>
      <c r="D5" s="1" t="s">
        <v>10</v>
      </c>
      <c r="E5" s="2">
        <f>B9</f>
        <v>2100000</v>
      </c>
    </row>
    <row r="6" spans="1:5" x14ac:dyDescent="0.25">
      <c r="A6" s="20" t="s">
        <v>5</v>
      </c>
      <c r="B6" s="21">
        <v>90000</v>
      </c>
      <c r="D6" s="1" t="s">
        <v>12</v>
      </c>
      <c r="E6" s="2">
        <f>B10</f>
        <v>600000</v>
      </c>
    </row>
    <row r="7" spans="1:5" x14ac:dyDescent="0.25">
      <c r="A7" s="20" t="s">
        <v>6</v>
      </c>
      <c r="B7" s="21">
        <v>70000</v>
      </c>
      <c r="D7" s="3" t="s">
        <v>14</v>
      </c>
      <c r="E7" s="4">
        <f>B11</f>
        <v>300000</v>
      </c>
    </row>
    <row r="8" spans="1:5" x14ac:dyDescent="0.25">
      <c r="A8" s="20" t="s">
        <v>7</v>
      </c>
      <c r="B8" s="21">
        <v>3580000</v>
      </c>
      <c r="D8" s="2" t="s">
        <v>15</v>
      </c>
      <c r="E8" s="2">
        <f>E3-SUM(E4:E7)</f>
        <v>1700000</v>
      </c>
    </row>
    <row r="9" spans="1:5" x14ac:dyDescent="0.25">
      <c r="A9" s="20" t="s">
        <v>9</v>
      </c>
      <c r="B9" s="21">
        <v>2100000</v>
      </c>
      <c r="D9" s="3" t="s">
        <v>18</v>
      </c>
      <c r="E9" s="4">
        <f>B14-B12+B13</f>
        <v>700000</v>
      </c>
    </row>
    <row r="10" spans="1:5" x14ac:dyDescent="0.25">
      <c r="A10" s="20" t="s">
        <v>11</v>
      </c>
      <c r="B10" s="21">
        <v>600000</v>
      </c>
      <c r="D10" s="5" t="s">
        <v>19</v>
      </c>
      <c r="E10" s="6">
        <f>E8-E9</f>
        <v>1000000</v>
      </c>
    </row>
    <row r="11" spans="1:5" x14ac:dyDescent="0.25">
      <c r="A11" s="20" t="s">
        <v>13</v>
      </c>
      <c r="B11" s="21">
        <v>300000</v>
      </c>
    </row>
    <row r="12" spans="1:5" x14ac:dyDescent="0.25">
      <c r="A12" s="20" t="s">
        <v>16</v>
      </c>
      <c r="B12" s="21">
        <v>20000</v>
      </c>
    </row>
    <row r="13" spans="1:5" x14ac:dyDescent="0.25">
      <c r="A13" s="20" t="s">
        <v>20</v>
      </c>
      <c r="B13" s="21">
        <v>30000</v>
      </c>
    </row>
    <row r="14" spans="1:5" x14ac:dyDescent="0.25">
      <c r="A14" s="22" t="s">
        <v>17</v>
      </c>
      <c r="B14" s="23">
        <v>690000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baseColWidth="10" defaultRowHeight="15" x14ac:dyDescent="0.25"/>
  <cols>
    <col min="1" max="1" width="51.5703125" style="2" customWidth="1"/>
    <col min="2" max="2" width="17.42578125" style="2" customWidth="1"/>
    <col min="3" max="16384" width="11.42578125" style="2"/>
  </cols>
  <sheetData>
    <row r="1" spans="1:2" x14ac:dyDescent="0.25">
      <c r="A1" s="1" t="s">
        <v>21</v>
      </c>
    </row>
    <row r="3" spans="1:2" x14ac:dyDescent="0.25">
      <c r="A3" s="24" t="s">
        <v>22</v>
      </c>
      <c r="B3" s="25">
        <v>800000</v>
      </c>
    </row>
    <row r="4" spans="1:2" x14ac:dyDescent="0.25">
      <c r="A4" s="2" t="s">
        <v>23</v>
      </c>
      <c r="B4" s="7">
        <f>B5*0.141</f>
        <v>98860.648553900086</v>
      </c>
    </row>
    <row r="5" spans="1:2" x14ac:dyDescent="0.25">
      <c r="A5" s="2" t="s">
        <v>24</v>
      </c>
      <c r="B5" s="7">
        <f>B3/1.141</f>
        <v>701139.35144609993</v>
      </c>
    </row>
    <row r="6" spans="1:2" x14ac:dyDescent="0.25">
      <c r="A6" s="2" t="s">
        <v>25</v>
      </c>
      <c r="B6" s="7">
        <f>B7*0.12</f>
        <v>75122.073369224992</v>
      </c>
    </row>
    <row r="7" spans="1:2" x14ac:dyDescent="0.25">
      <c r="A7" s="2" t="s">
        <v>26</v>
      </c>
      <c r="B7" s="8">
        <f>B5/1.12</f>
        <v>626017.27807687491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9" sqref="B9"/>
    </sheetView>
  </sheetViews>
  <sheetFormatPr baseColWidth="10" defaultRowHeight="15" x14ac:dyDescent="0.25"/>
  <cols>
    <col min="1" max="1" width="20.85546875" style="2" customWidth="1"/>
    <col min="2" max="2" width="11.7109375" style="2" bestFit="1" customWidth="1"/>
    <col min="3" max="16384" width="11.42578125" style="2"/>
  </cols>
  <sheetData>
    <row r="1" spans="1:5" x14ac:dyDescent="0.25">
      <c r="A1" s="1" t="s">
        <v>27</v>
      </c>
    </row>
    <row r="3" spans="1:5" x14ac:dyDescent="0.25">
      <c r="A3" s="2" t="s">
        <v>28</v>
      </c>
      <c r="B3" s="2">
        <v>90000000</v>
      </c>
    </row>
    <row r="4" spans="1:5" x14ac:dyDescent="0.25">
      <c r="A4" s="2" t="s">
        <v>29</v>
      </c>
      <c r="B4" s="2">
        <v>72000000</v>
      </c>
    </row>
    <row r="7" spans="1:5" x14ac:dyDescent="0.25">
      <c r="A7" s="2" t="s">
        <v>30</v>
      </c>
      <c r="B7" s="2">
        <v>550000</v>
      </c>
    </row>
    <row r="8" spans="1:5" x14ac:dyDescent="0.25">
      <c r="A8" s="2" t="s">
        <v>31</v>
      </c>
      <c r="B8" s="2">
        <f>0.25*B3/1.25</f>
        <v>18000000</v>
      </c>
    </row>
    <row r="9" spans="1:5" x14ac:dyDescent="0.25">
      <c r="A9" s="2" t="s">
        <v>32</v>
      </c>
      <c r="B9" s="2">
        <f>0.25*B4/1.25</f>
        <v>14400000</v>
      </c>
    </row>
    <row r="10" spans="1:5" x14ac:dyDescent="0.25">
      <c r="A10" s="2" t="s">
        <v>34</v>
      </c>
      <c r="B10" s="2">
        <v>4000000</v>
      </c>
    </row>
    <row r="11" spans="1:5" x14ac:dyDescent="0.25">
      <c r="A11" s="2" t="s">
        <v>33</v>
      </c>
      <c r="B11" s="2">
        <f>B7+B8-B9-B10</f>
        <v>150000</v>
      </c>
      <c r="E11" s="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C11" sqref="C11"/>
    </sheetView>
  </sheetViews>
  <sheetFormatPr baseColWidth="10" defaultRowHeight="15" x14ac:dyDescent="0.25"/>
  <cols>
    <col min="1" max="1" width="14.7109375" style="2" customWidth="1"/>
    <col min="2" max="2" width="17.28515625" style="2" customWidth="1"/>
    <col min="3" max="3" width="11.42578125" style="2"/>
    <col min="4" max="4" width="18" style="2" customWidth="1"/>
    <col min="5" max="16384" width="11.42578125" style="2"/>
  </cols>
  <sheetData>
    <row r="1" spans="1:4" x14ac:dyDescent="0.25">
      <c r="A1" s="1" t="s">
        <v>36</v>
      </c>
    </row>
    <row r="3" spans="1:4" x14ac:dyDescent="0.25">
      <c r="A3" s="2" t="s">
        <v>37</v>
      </c>
      <c r="B3" s="2">
        <v>270000</v>
      </c>
    </row>
    <row r="5" spans="1:4" x14ac:dyDescent="0.25">
      <c r="A5" s="2" t="s">
        <v>38</v>
      </c>
    </row>
    <row r="6" spans="1:4" x14ac:dyDescent="0.25">
      <c r="B6" s="2" t="s">
        <v>44</v>
      </c>
      <c r="C6" s="2" t="s">
        <v>79</v>
      </c>
      <c r="D6" s="2" t="s">
        <v>45</v>
      </c>
    </row>
    <row r="7" spans="1:4" x14ac:dyDescent="0.25">
      <c r="A7" s="2" t="s">
        <v>39</v>
      </c>
      <c r="B7" s="2">
        <f>B3</f>
        <v>270000</v>
      </c>
      <c r="C7" s="2">
        <f>$B$3/10</f>
        <v>27000</v>
      </c>
      <c r="D7" s="2">
        <f>B7-C7</f>
        <v>243000</v>
      </c>
    </row>
    <row r="8" spans="1:4" x14ac:dyDescent="0.25">
      <c r="A8" s="2" t="s">
        <v>40</v>
      </c>
      <c r="B8" s="2">
        <f>D7</f>
        <v>243000</v>
      </c>
      <c r="C8" s="2">
        <f t="shared" ref="C8:C11" si="0">$B$3/10</f>
        <v>27000</v>
      </c>
      <c r="D8" s="2">
        <f t="shared" ref="D8:D11" si="1">B8-C8</f>
        <v>216000</v>
      </c>
    </row>
    <row r="9" spans="1:4" x14ac:dyDescent="0.25">
      <c r="A9" s="2" t="s">
        <v>41</v>
      </c>
      <c r="B9" s="2">
        <f t="shared" ref="B9:B11" si="2">D8</f>
        <v>216000</v>
      </c>
      <c r="C9" s="2">
        <f t="shared" si="0"/>
        <v>27000</v>
      </c>
      <c r="D9" s="2">
        <f t="shared" si="1"/>
        <v>189000</v>
      </c>
    </row>
    <row r="10" spans="1:4" x14ac:dyDescent="0.25">
      <c r="A10" s="2" t="s">
        <v>42</v>
      </c>
      <c r="B10" s="2">
        <f t="shared" si="2"/>
        <v>189000</v>
      </c>
      <c r="C10" s="2">
        <f t="shared" si="0"/>
        <v>27000</v>
      </c>
      <c r="D10" s="2">
        <f t="shared" si="1"/>
        <v>162000</v>
      </c>
    </row>
    <row r="11" spans="1:4" x14ac:dyDescent="0.25">
      <c r="A11" s="2" t="s">
        <v>43</v>
      </c>
      <c r="B11" s="2">
        <f t="shared" si="2"/>
        <v>162000</v>
      </c>
      <c r="C11" s="2">
        <f t="shared" si="0"/>
        <v>27000</v>
      </c>
      <c r="D11" s="2">
        <f t="shared" si="1"/>
        <v>135000</v>
      </c>
    </row>
    <row r="13" spans="1:4" x14ac:dyDescent="0.25">
      <c r="A13" s="2" t="s">
        <v>46</v>
      </c>
      <c r="C13" s="11">
        <v>0.2</v>
      </c>
    </row>
    <row r="14" spans="1:4" x14ac:dyDescent="0.25">
      <c r="B14" s="2" t="s">
        <v>44</v>
      </c>
      <c r="C14" s="2" t="s">
        <v>79</v>
      </c>
      <c r="D14" s="2" t="s">
        <v>45</v>
      </c>
    </row>
    <row r="15" spans="1:4" x14ac:dyDescent="0.25">
      <c r="A15" s="2" t="s">
        <v>39</v>
      </c>
      <c r="B15" s="2">
        <f>B3</f>
        <v>270000</v>
      </c>
      <c r="C15" s="2">
        <f>$C$13*B15</f>
        <v>54000</v>
      </c>
      <c r="D15" s="2">
        <f>B15-C15</f>
        <v>216000</v>
      </c>
    </row>
    <row r="16" spans="1:4" x14ac:dyDescent="0.25">
      <c r="A16" s="2" t="s">
        <v>40</v>
      </c>
      <c r="B16" s="2">
        <f>D15</f>
        <v>216000</v>
      </c>
      <c r="C16" s="2">
        <f t="shared" ref="C16:C19" si="3">$C$13*B16</f>
        <v>43200</v>
      </c>
      <c r="D16" s="2">
        <f t="shared" ref="D16:D19" si="4">B16-C16</f>
        <v>172800</v>
      </c>
    </row>
    <row r="17" spans="1:4" x14ac:dyDescent="0.25">
      <c r="A17" s="2" t="s">
        <v>41</v>
      </c>
      <c r="B17" s="2">
        <f t="shared" ref="B17:B19" si="5">D16</f>
        <v>172800</v>
      </c>
      <c r="C17" s="2">
        <f t="shared" si="3"/>
        <v>34560</v>
      </c>
      <c r="D17" s="2">
        <f t="shared" si="4"/>
        <v>138240</v>
      </c>
    </row>
    <row r="18" spans="1:4" x14ac:dyDescent="0.25">
      <c r="A18" s="2" t="s">
        <v>42</v>
      </c>
      <c r="B18" s="2">
        <f t="shared" si="5"/>
        <v>138240</v>
      </c>
      <c r="C18" s="2">
        <f t="shared" si="3"/>
        <v>27648</v>
      </c>
      <c r="D18" s="2">
        <f t="shared" si="4"/>
        <v>110592</v>
      </c>
    </row>
    <row r="19" spans="1:4" x14ac:dyDescent="0.25">
      <c r="A19" s="2" t="s">
        <v>43</v>
      </c>
      <c r="B19" s="2">
        <f t="shared" si="5"/>
        <v>110592</v>
      </c>
      <c r="C19" s="2">
        <f t="shared" si="3"/>
        <v>22118.400000000001</v>
      </c>
      <c r="D19" s="2">
        <f t="shared" si="4"/>
        <v>88473.600000000006</v>
      </c>
    </row>
    <row r="22" spans="1:4" x14ac:dyDescent="0.25">
      <c r="A22" s="2" t="s">
        <v>57</v>
      </c>
    </row>
    <row r="23" spans="1:4" x14ac:dyDescent="0.25">
      <c r="A23" s="2" t="s">
        <v>59</v>
      </c>
      <c r="B23" s="2">
        <f>B3</f>
        <v>270000</v>
      </c>
    </row>
    <row r="24" spans="1:4" x14ac:dyDescent="0.25">
      <c r="A24" s="2" t="s">
        <v>58</v>
      </c>
      <c r="B24" s="2">
        <v>24000</v>
      </c>
    </row>
    <row r="25" spans="1:4" x14ac:dyDescent="0.25">
      <c r="A25" s="2" t="s">
        <v>60</v>
      </c>
      <c r="B25" s="2">
        <v>600</v>
      </c>
    </row>
    <row r="26" spans="1:4" x14ac:dyDescent="0.25">
      <c r="A26" s="2" t="s">
        <v>61</v>
      </c>
      <c r="B26" s="2">
        <v>900</v>
      </c>
    </row>
    <row r="27" spans="1:4" x14ac:dyDescent="0.25">
      <c r="A27" s="2" t="s">
        <v>62</v>
      </c>
      <c r="B27" s="2">
        <v>1500</v>
      </c>
    </row>
    <row r="29" spans="1:4" x14ac:dyDescent="0.25">
      <c r="B29" s="2" t="s">
        <v>44</v>
      </c>
      <c r="C29" s="2" t="s">
        <v>79</v>
      </c>
      <c r="D29" s="2" t="s">
        <v>45</v>
      </c>
    </row>
    <row r="30" spans="1:4" x14ac:dyDescent="0.25">
      <c r="A30" s="2" t="s">
        <v>39</v>
      </c>
      <c r="B30" s="2">
        <f>B23</f>
        <v>270000</v>
      </c>
      <c r="C30" s="2">
        <f>$B$23*(B25/$B$24)</f>
        <v>6750</v>
      </c>
      <c r="D30" s="2">
        <f>B30-C30</f>
        <v>263250</v>
      </c>
    </row>
    <row r="31" spans="1:4" x14ac:dyDescent="0.25">
      <c r="A31" s="2" t="s">
        <v>40</v>
      </c>
      <c r="B31" s="2">
        <f>D30</f>
        <v>263250</v>
      </c>
      <c r="C31" s="2">
        <f t="shared" ref="C31:C32" si="6">$B$23*(B26/$B$24)</f>
        <v>10125</v>
      </c>
      <c r="D31" s="2">
        <f t="shared" ref="D31:D34" si="7">B31-C31</f>
        <v>253125</v>
      </c>
    </row>
    <row r="32" spans="1:4" x14ac:dyDescent="0.25">
      <c r="A32" s="2" t="s">
        <v>41</v>
      </c>
      <c r="B32" s="2">
        <f t="shared" ref="B32:B34" si="8">D31</f>
        <v>253125</v>
      </c>
      <c r="C32" s="2">
        <f t="shared" si="6"/>
        <v>16875</v>
      </c>
      <c r="D32" s="2">
        <f t="shared" si="7"/>
        <v>236250</v>
      </c>
    </row>
    <row r="33" spans="1:4" x14ac:dyDescent="0.25">
      <c r="A33" s="2" t="s">
        <v>42</v>
      </c>
      <c r="B33" s="2">
        <f t="shared" si="8"/>
        <v>236250</v>
      </c>
      <c r="C33" s="2">
        <f>$B$33/7</f>
        <v>33750</v>
      </c>
      <c r="D33" s="2">
        <f t="shared" si="7"/>
        <v>202500</v>
      </c>
    </row>
    <row r="34" spans="1:4" x14ac:dyDescent="0.25">
      <c r="A34" s="2" t="s">
        <v>43</v>
      </c>
      <c r="B34" s="2">
        <f t="shared" si="8"/>
        <v>202500</v>
      </c>
      <c r="C34" s="2">
        <f>$B$33/7</f>
        <v>33750</v>
      </c>
      <c r="D34" s="2">
        <f t="shared" si="7"/>
        <v>168750</v>
      </c>
    </row>
    <row r="35" spans="1:4" x14ac:dyDescent="0.25">
      <c r="A35" s="2" t="s">
        <v>63</v>
      </c>
      <c r="B35" s="2">
        <f t="shared" ref="B35:B39" si="9">D34</f>
        <v>168750</v>
      </c>
      <c r="C35" s="2">
        <f t="shared" ref="C35:C39" si="10">$B$33/7</f>
        <v>33750</v>
      </c>
      <c r="D35" s="2">
        <f t="shared" ref="D35:D39" si="11">B35-C35</f>
        <v>135000</v>
      </c>
    </row>
    <row r="36" spans="1:4" x14ac:dyDescent="0.25">
      <c r="A36" s="2" t="s">
        <v>64</v>
      </c>
      <c r="B36" s="2">
        <f t="shared" si="9"/>
        <v>135000</v>
      </c>
      <c r="C36" s="2">
        <f t="shared" si="10"/>
        <v>33750</v>
      </c>
      <c r="D36" s="2">
        <f t="shared" si="11"/>
        <v>101250</v>
      </c>
    </row>
    <row r="37" spans="1:4" x14ac:dyDescent="0.25">
      <c r="A37" s="2" t="s">
        <v>65</v>
      </c>
      <c r="B37" s="2">
        <f t="shared" si="9"/>
        <v>101250</v>
      </c>
      <c r="C37" s="2">
        <f t="shared" si="10"/>
        <v>33750</v>
      </c>
      <c r="D37" s="2">
        <f t="shared" si="11"/>
        <v>67500</v>
      </c>
    </row>
    <row r="38" spans="1:4" x14ac:dyDescent="0.25">
      <c r="A38" s="2" t="s">
        <v>66</v>
      </c>
      <c r="B38" s="2">
        <f t="shared" si="9"/>
        <v>67500</v>
      </c>
      <c r="C38" s="2">
        <f t="shared" si="10"/>
        <v>33750</v>
      </c>
      <c r="D38" s="2">
        <f t="shared" si="11"/>
        <v>33750</v>
      </c>
    </row>
    <row r="39" spans="1:4" x14ac:dyDescent="0.25">
      <c r="A39" s="2" t="s">
        <v>67</v>
      </c>
      <c r="B39" s="2">
        <f t="shared" si="9"/>
        <v>33750</v>
      </c>
      <c r="C39" s="2">
        <f t="shared" si="10"/>
        <v>33750</v>
      </c>
      <c r="D39" s="2">
        <f t="shared" si="1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2" sqref="D12"/>
    </sheetView>
  </sheetViews>
  <sheetFormatPr baseColWidth="10" defaultRowHeight="15" x14ac:dyDescent="0.25"/>
  <cols>
    <col min="1" max="1" width="11.42578125" style="2"/>
    <col min="2" max="2" width="16.42578125" style="2" customWidth="1"/>
    <col min="3" max="3" width="13" style="2" customWidth="1"/>
    <col min="4" max="16384" width="11.42578125" style="2"/>
  </cols>
  <sheetData>
    <row r="1" spans="1:4" x14ac:dyDescent="0.25">
      <c r="A1" s="1" t="s">
        <v>68</v>
      </c>
    </row>
    <row r="2" spans="1:4" x14ac:dyDescent="0.25">
      <c r="A2" s="1"/>
    </row>
    <row r="3" spans="1:4" x14ac:dyDescent="0.25">
      <c r="A3" s="2" t="s">
        <v>73</v>
      </c>
    </row>
    <row r="4" spans="1:4" x14ac:dyDescent="0.25">
      <c r="A4" s="2" t="s">
        <v>69</v>
      </c>
      <c r="C4" s="2">
        <v>2447500</v>
      </c>
    </row>
    <row r="5" spans="1:4" x14ac:dyDescent="0.25">
      <c r="A5" s="2" t="s">
        <v>70</v>
      </c>
      <c r="C5" s="2">
        <f>0.25*C6</f>
        <v>489500</v>
      </c>
    </row>
    <row r="6" spans="1:4" x14ac:dyDescent="0.25">
      <c r="A6" s="2" t="s">
        <v>71</v>
      </c>
      <c r="C6" s="2">
        <f>C4/1.25</f>
        <v>1958000</v>
      </c>
      <c r="D6" s="2" t="s">
        <v>72</v>
      </c>
    </row>
    <row r="8" spans="1:4" x14ac:dyDescent="0.25">
      <c r="A8" s="2" t="s">
        <v>74</v>
      </c>
    </row>
    <row r="9" spans="1:4" x14ac:dyDescent="0.25">
      <c r="B9" s="2" t="s">
        <v>44</v>
      </c>
      <c r="C9" s="2" t="s">
        <v>79</v>
      </c>
      <c r="D9" s="2" t="s">
        <v>45</v>
      </c>
    </row>
    <row r="10" spans="1:4" x14ac:dyDescent="0.25">
      <c r="A10" s="2" t="s">
        <v>39</v>
      </c>
      <c r="B10" s="2">
        <f>$C$6</f>
        <v>1958000</v>
      </c>
      <c r="C10" s="2">
        <f>$C$6/5</f>
        <v>391600</v>
      </c>
      <c r="D10" s="2">
        <f>B10-C10</f>
        <v>1566400</v>
      </c>
    </row>
    <row r="11" spans="1:4" x14ac:dyDescent="0.25">
      <c r="A11" s="2" t="s">
        <v>40</v>
      </c>
      <c r="B11" s="2">
        <f>D10</f>
        <v>1566400</v>
      </c>
      <c r="C11" s="16">
        <f t="shared" ref="C11:C14" si="0">$C$6/5</f>
        <v>391600</v>
      </c>
      <c r="D11" s="2">
        <f t="shared" ref="D11:D14" si="1">B11-C11</f>
        <v>1174800</v>
      </c>
    </row>
    <row r="12" spans="1:4" x14ac:dyDescent="0.25">
      <c r="A12" s="2" t="s">
        <v>41</v>
      </c>
      <c r="B12" s="2">
        <f t="shared" ref="B12:B14" si="2">D11</f>
        <v>1174800</v>
      </c>
      <c r="C12" s="2">
        <f t="shared" si="0"/>
        <v>391600</v>
      </c>
      <c r="D12" s="16">
        <f t="shared" si="1"/>
        <v>783200</v>
      </c>
    </row>
    <row r="13" spans="1:4" x14ac:dyDescent="0.25">
      <c r="A13" s="2" t="s">
        <v>42</v>
      </c>
      <c r="B13" s="2">
        <f t="shared" si="2"/>
        <v>783200</v>
      </c>
      <c r="C13" s="2">
        <f t="shared" si="0"/>
        <v>391600</v>
      </c>
      <c r="D13" s="2">
        <f t="shared" si="1"/>
        <v>391600</v>
      </c>
    </row>
    <row r="14" spans="1:4" x14ac:dyDescent="0.25">
      <c r="A14" s="2" t="s">
        <v>43</v>
      </c>
      <c r="B14" s="2">
        <f t="shared" si="2"/>
        <v>391600</v>
      </c>
      <c r="C14" s="2">
        <f t="shared" si="0"/>
        <v>391600</v>
      </c>
      <c r="D14" s="2">
        <f t="shared" si="1"/>
        <v>0</v>
      </c>
    </row>
    <row r="16" spans="1:4" x14ac:dyDescent="0.25">
      <c r="A16" s="2" t="s">
        <v>75</v>
      </c>
      <c r="D16" s="11">
        <v>0.2</v>
      </c>
    </row>
    <row r="17" spans="1:4" x14ac:dyDescent="0.25">
      <c r="B17" s="2" t="s">
        <v>44</v>
      </c>
      <c r="C17" s="2" t="s">
        <v>79</v>
      </c>
      <c r="D17" s="2" t="s">
        <v>45</v>
      </c>
    </row>
    <row r="18" spans="1:4" x14ac:dyDescent="0.25">
      <c r="A18" s="2" t="s">
        <v>39</v>
      </c>
      <c r="B18" s="2">
        <f>$C$6</f>
        <v>1958000</v>
      </c>
      <c r="C18" s="2">
        <f>$D$16*B18</f>
        <v>391600</v>
      </c>
      <c r="D18" s="2">
        <f>B18-C18</f>
        <v>1566400</v>
      </c>
    </row>
    <row r="19" spans="1:4" x14ac:dyDescent="0.25">
      <c r="A19" s="2" t="s">
        <v>40</v>
      </c>
      <c r="B19" s="2">
        <f>D18</f>
        <v>1566400</v>
      </c>
      <c r="C19" s="16">
        <f t="shared" ref="C19:C22" si="3">$D$16*B19</f>
        <v>313280</v>
      </c>
      <c r="D19" s="2">
        <f t="shared" ref="D19:D22" si="4">B19-C19</f>
        <v>1253120</v>
      </c>
    </row>
    <row r="20" spans="1:4" x14ac:dyDescent="0.25">
      <c r="A20" s="2" t="s">
        <v>41</v>
      </c>
      <c r="B20" s="2">
        <f t="shared" ref="B20:B22" si="5">D19</f>
        <v>1253120</v>
      </c>
      <c r="C20" s="2">
        <f t="shared" si="3"/>
        <v>250624</v>
      </c>
      <c r="D20" s="16">
        <f t="shared" si="4"/>
        <v>1002496</v>
      </c>
    </row>
    <row r="21" spans="1:4" x14ac:dyDescent="0.25">
      <c r="A21" s="2" t="s">
        <v>42</v>
      </c>
      <c r="B21" s="2">
        <f t="shared" si="5"/>
        <v>1002496</v>
      </c>
      <c r="C21" s="2">
        <f t="shared" si="3"/>
        <v>200499.20000000001</v>
      </c>
      <c r="D21" s="2">
        <f t="shared" si="4"/>
        <v>801996.80000000005</v>
      </c>
    </row>
    <row r="22" spans="1:4" x14ac:dyDescent="0.25">
      <c r="A22" s="2" t="s">
        <v>43</v>
      </c>
      <c r="B22" s="2">
        <f t="shared" si="5"/>
        <v>801996.80000000005</v>
      </c>
      <c r="C22" s="2">
        <f t="shared" si="3"/>
        <v>160399.36000000002</v>
      </c>
      <c r="D22" s="2">
        <f t="shared" si="4"/>
        <v>641597.44000000006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2" sqref="C2"/>
    </sheetView>
  </sheetViews>
  <sheetFormatPr baseColWidth="10" defaultRowHeight="15" x14ac:dyDescent="0.25"/>
  <cols>
    <col min="1" max="1" width="8.42578125" style="2" customWidth="1"/>
    <col min="2" max="2" width="16.42578125" style="2" customWidth="1"/>
    <col min="3" max="3" width="13" style="2" customWidth="1"/>
    <col min="4" max="4" width="12.85546875" style="2" customWidth="1"/>
    <col min="5" max="16384" width="11.42578125" style="2"/>
  </cols>
  <sheetData>
    <row r="1" spans="1:4" x14ac:dyDescent="0.25">
      <c r="A1" s="1" t="s">
        <v>76</v>
      </c>
    </row>
    <row r="2" spans="1:4" x14ac:dyDescent="0.25">
      <c r="A2" s="1"/>
    </row>
    <row r="3" spans="1:4" x14ac:dyDescent="0.25">
      <c r="A3" s="2" t="s">
        <v>73</v>
      </c>
    </row>
    <row r="4" spans="1:4" x14ac:dyDescent="0.25">
      <c r="A4" s="2" t="s">
        <v>69</v>
      </c>
      <c r="C4" s="2">
        <v>3343750</v>
      </c>
    </row>
    <row r="5" spans="1:4" x14ac:dyDescent="0.25">
      <c r="A5" s="2" t="s">
        <v>70</v>
      </c>
      <c r="C5" s="2">
        <f>0.25*C6</f>
        <v>668750</v>
      </c>
    </row>
    <row r="6" spans="1:4" x14ac:dyDescent="0.25">
      <c r="A6" s="2" t="s">
        <v>71</v>
      </c>
      <c r="C6" s="2">
        <f>C4/1.25</f>
        <v>2675000</v>
      </c>
      <c r="D6" s="2" t="s">
        <v>72</v>
      </c>
    </row>
    <row r="8" spans="1:4" x14ac:dyDescent="0.25">
      <c r="A8" s="2" t="s">
        <v>74</v>
      </c>
    </row>
    <row r="9" spans="1:4" x14ac:dyDescent="0.25">
      <c r="B9" s="2" t="s">
        <v>44</v>
      </c>
      <c r="C9" s="2" t="s">
        <v>79</v>
      </c>
      <c r="D9" s="2" t="s">
        <v>45</v>
      </c>
    </row>
    <row r="10" spans="1:4" x14ac:dyDescent="0.25">
      <c r="A10" s="2" t="s">
        <v>39</v>
      </c>
      <c r="B10" s="2">
        <f>$C$6</f>
        <v>2675000</v>
      </c>
      <c r="C10" s="2">
        <f>$C$6/5</f>
        <v>535000</v>
      </c>
      <c r="D10" s="2">
        <f>B10-C10</f>
        <v>2140000</v>
      </c>
    </row>
    <row r="11" spans="1:4" x14ac:dyDescent="0.25">
      <c r="A11" s="2" t="s">
        <v>40</v>
      </c>
      <c r="B11" s="2">
        <f>D10</f>
        <v>2140000</v>
      </c>
      <c r="C11" s="16">
        <f t="shared" ref="C11:C14" si="0">$C$6/5</f>
        <v>535000</v>
      </c>
      <c r="D11" s="2">
        <f t="shared" ref="D11:D14" si="1">B11-C11</f>
        <v>1605000</v>
      </c>
    </row>
    <row r="12" spans="1:4" x14ac:dyDescent="0.25">
      <c r="A12" s="2" t="s">
        <v>41</v>
      </c>
      <c r="B12" s="2">
        <f t="shared" ref="B12:B14" si="2">D11</f>
        <v>1605000</v>
      </c>
      <c r="C12" s="2">
        <f t="shared" si="0"/>
        <v>535000</v>
      </c>
      <c r="D12" s="16">
        <f t="shared" si="1"/>
        <v>1070000</v>
      </c>
    </row>
    <row r="13" spans="1:4" x14ac:dyDescent="0.25">
      <c r="A13" s="2" t="s">
        <v>42</v>
      </c>
      <c r="B13" s="2">
        <f t="shared" si="2"/>
        <v>1070000</v>
      </c>
      <c r="C13" s="2">
        <f t="shared" si="0"/>
        <v>535000</v>
      </c>
      <c r="D13" s="2">
        <f t="shared" si="1"/>
        <v>535000</v>
      </c>
    </row>
    <row r="14" spans="1:4" x14ac:dyDescent="0.25">
      <c r="A14" s="2" t="s">
        <v>43</v>
      </c>
      <c r="B14" s="2">
        <f t="shared" si="2"/>
        <v>535000</v>
      </c>
      <c r="C14" s="2">
        <f t="shared" si="0"/>
        <v>535000</v>
      </c>
      <c r="D14" s="2">
        <f t="shared" si="1"/>
        <v>0</v>
      </c>
    </row>
    <row r="16" spans="1:4" x14ac:dyDescent="0.25">
      <c r="A16" s="2" t="s">
        <v>75</v>
      </c>
      <c r="D16" s="11">
        <v>0.2</v>
      </c>
    </row>
    <row r="17" spans="1:5" x14ac:dyDescent="0.25">
      <c r="B17" s="2" t="s">
        <v>44</v>
      </c>
      <c r="C17" s="2" t="s">
        <v>79</v>
      </c>
      <c r="D17" s="2" t="s">
        <v>45</v>
      </c>
    </row>
    <row r="18" spans="1:5" x14ac:dyDescent="0.25">
      <c r="A18" s="2" t="s">
        <v>39</v>
      </c>
      <c r="B18" s="2">
        <f>$C$6</f>
        <v>2675000</v>
      </c>
      <c r="C18" s="2">
        <f>$D$16*B18</f>
        <v>535000</v>
      </c>
      <c r="D18" s="2">
        <f>B18-C18</f>
        <v>2140000</v>
      </c>
    </row>
    <row r="19" spans="1:5" x14ac:dyDescent="0.25">
      <c r="A19" s="2" t="s">
        <v>40</v>
      </c>
      <c r="B19" s="2">
        <f>D18</f>
        <v>2140000</v>
      </c>
      <c r="C19" s="16">
        <f t="shared" ref="C19:C22" si="3">$D$16*B19</f>
        <v>428000</v>
      </c>
      <c r="D19" s="2">
        <f t="shared" ref="D19:D22" si="4">B19-C19</f>
        <v>1712000</v>
      </c>
    </row>
    <row r="20" spans="1:5" x14ac:dyDescent="0.25">
      <c r="A20" s="2" t="s">
        <v>41</v>
      </c>
      <c r="B20" s="2">
        <f t="shared" ref="B20:B22" si="5">D19</f>
        <v>1712000</v>
      </c>
      <c r="C20" s="2">
        <f t="shared" si="3"/>
        <v>342400</v>
      </c>
      <c r="D20" s="16">
        <f t="shared" si="4"/>
        <v>1369600</v>
      </c>
    </row>
    <row r="21" spans="1:5" x14ac:dyDescent="0.25">
      <c r="A21" s="2" t="s">
        <v>42</v>
      </c>
      <c r="B21" s="2">
        <f t="shared" si="5"/>
        <v>1369600</v>
      </c>
      <c r="C21" s="2">
        <f t="shared" si="3"/>
        <v>273920</v>
      </c>
      <c r="D21" s="2">
        <f t="shared" si="4"/>
        <v>1095680</v>
      </c>
    </row>
    <row r="22" spans="1:5" x14ac:dyDescent="0.25">
      <c r="A22" s="2" t="s">
        <v>43</v>
      </c>
      <c r="B22" s="2">
        <f t="shared" si="5"/>
        <v>1095680</v>
      </c>
      <c r="C22" s="2">
        <f t="shared" si="3"/>
        <v>219136</v>
      </c>
      <c r="D22" s="2">
        <f t="shared" si="4"/>
        <v>876544</v>
      </c>
    </row>
    <row r="24" spans="1:5" x14ac:dyDescent="0.25">
      <c r="A24" s="2" t="s">
        <v>77</v>
      </c>
      <c r="D24" s="11"/>
    </row>
    <row r="25" spans="1:5" x14ac:dyDescent="0.25">
      <c r="B25" s="2" t="s">
        <v>44</v>
      </c>
      <c r="C25" s="2" t="s">
        <v>78</v>
      </c>
      <c r="D25" s="2" t="s">
        <v>79</v>
      </c>
      <c r="E25" s="2" t="s">
        <v>45</v>
      </c>
    </row>
    <row r="26" spans="1:5" x14ac:dyDescent="0.25">
      <c r="A26" s="2" t="s">
        <v>39</v>
      </c>
      <c r="B26" s="2">
        <f>$C$6</f>
        <v>2675000</v>
      </c>
      <c r="C26" s="17">
        <f>5/15</f>
        <v>0.33333333333333331</v>
      </c>
      <c r="D26" s="2">
        <f>C26*$B$26</f>
        <v>891666.66666666663</v>
      </c>
      <c r="E26" s="2">
        <f>B26-D26</f>
        <v>1783333.3333333335</v>
      </c>
    </row>
    <row r="27" spans="1:5" x14ac:dyDescent="0.25">
      <c r="A27" s="2" t="s">
        <v>40</v>
      </c>
      <c r="B27" s="2">
        <f>E26</f>
        <v>1783333.3333333335</v>
      </c>
      <c r="C27" s="17">
        <f>4/15</f>
        <v>0.26666666666666666</v>
      </c>
      <c r="D27" s="16">
        <f t="shared" ref="D27:D30" si="6">C27*$B$26</f>
        <v>713333.33333333337</v>
      </c>
      <c r="E27" s="2">
        <f>B27-D27</f>
        <v>1070000</v>
      </c>
    </row>
    <row r="28" spans="1:5" x14ac:dyDescent="0.25">
      <c r="A28" s="2" t="s">
        <v>41</v>
      </c>
      <c r="B28" s="2">
        <f>E27</f>
        <v>1070000</v>
      </c>
      <c r="C28" s="17">
        <f>3/15</f>
        <v>0.2</v>
      </c>
      <c r="D28" s="2">
        <f t="shared" si="6"/>
        <v>535000</v>
      </c>
      <c r="E28" s="16">
        <f>B28-D28</f>
        <v>535000</v>
      </c>
    </row>
    <row r="29" spans="1:5" x14ac:dyDescent="0.25">
      <c r="A29" s="2" t="s">
        <v>42</v>
      </c>
      <c r="B29" s="2">
        <f>E28</f>
        <v>535000</v>
      </c>
      <c r="C29" s="17">
        <f>2/15</f>
        <v>0.13333333333333333</v>
      </c>
      <c r="D29" s="2">
        <f t="shared" si="6"/>
        <v>356666.66666666669</v>
      </c>
      <c r="E29" s="2">
        <f>B29-D29</f>
        <v>178333.33333333331</v>
      </c>
    </row>
    <row r="30" spans="1:5" x14ac:dyDescent="0.25">
      <c r="A30" s="2" t="s">
        <v>43</v>
      </c>
      <c r="B30" s="2">
        <f>E29</f>
        <v>178333.33333333331</v>
      </c>
      <c r="C30" s="17">
        <f>1/15</f>
        <v>6.6666666666666666E-2</v>
      </c>
      <c r="D30" s="2">
        <f t="shared" si="6"/>
        <v>178333.33333333334</v>
      </c>
      <c r="E30" s="2">
        <f>B30-D30</f>
        <v>0</v>
      </c>
    </row>
    <row r="32" spans="1:5" x14ac:dyDescent="0.25">
      <c r="A32" s="2" t="s">
        <v>80</v>
      </c>
      <c r="D32" s="11"/>
    </row>
    <row r="33" spans="1:5" x14ac:dyDescent="0.25">
      <c r="B33" s="2" t="s">
        <v>44</v>
      </c>
      <c r="C33" s="2" t="s">
        <v>78</v>
      </c>
      <c r="D33" s="2" t="s">
        <v>79</v>
      </c>
      <c r="E33" s="2" t="s">
        <v>45</v>
      </c>
    </row>
    <row r="34" spans="1:5" x14ac:dyDescent="0.25">
      <c r="A34" s="2" t="s">
        <v>39</v>
      </c>
      <c r="B34" s="2">
        <f>$C$6</f>
        <v>2675000</v>
      </c>
      <c r="C34" s="11">
        <v>0.1</v>
      </c>
      <c r="D34" s="2">
        <f>C34*$B$34</f>
        <v>267500</v>
      </c>
      <c r="E34" s="2">
        <f>B34-D34</f>
        <v>2407500</v>
      </c>
    </row>
    <row r="35" spans="1:5" x14ac:dyDescent="0.25">
      <c r="A35" s="2" t="s">
        <v>40</v>
      </c>
      <c r="B35" s="2">
        <f>E34</f>
        <v>2407500</v>
      </c>
      <c r="C35" s="11">
        <v>0.15</v>
      </c>
      <c r="D35" s="2">
        <f t="shared" ref="D35:D38" si="7">C35*$B$34</f>
        <v>401250</v>
      </c>
      <c r="E35" s="2">
        <f>B35-D35</f>
        <v>2006250</v>
      </c>
    </row>
    <row r="36" spans="1:5" x14ac:dyDescent="0.25">
      <c r="A36" s="2" t="s">
        <v>41</v>
      </c>
      <c r="B36" s="2">
        <f>E35</f>
        <v>2006250</v>
      </c>
      <c r="C36" s="11">
        <v>0.2</v>
      </c>
      <c r="D36" s="2">
        <f t="shared" si="7"/>
        <v>535000</v>
      </c>
      <c r="E36" s="16">
        <f>B36-D36</f>
        <v>1471250</v>
      </c>
    </row>
    <row r="37" spans="1:5" x14ac:dyDescent="0.25">
      <c r="A37" s="2" t="s">
        <v>42</v>
      </c>
      <c r="B37" s="2">
        <f>E36</f>
        <v>1471250</v>
      </c>
      <c r="C37" s="11">
        <v>0.25</v>
      </c>
      <c r="D37" s="2">
        <f t="shared" si="7"/>
        <v>668750</v>
      </c>
      <c r="E37" s="2">
        <f>B37-D37</f>
        <v>802500</v>
      </c>
    </row>
    <row r="38" spans="1:5" x14ac:dyDescent="0.25">
      <c r="A38" s="2" t="s">
        <v>43</v>
      </c>
      <c r="B38" s="2">
        <f>E37</f>
        <v>802500</v>
      </c>
      <c r="C38" s="11">
        <v>0.3</v>
      </c>
      <c r="D38" s="2">
        <f t="shared" si="7"/>
        <v>802500</v>
      </c>
      <c r="E38" s="2">
        <f>B38-D38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4.13</vt:lpstr>
      <vt:lpstr>4.15</vt:lpstr>
      <vt:lpstr>4.16</vt:lpstr>
      <vt:lpstr>4.17</vt:lpstr>
      <vt:lpstr>4.19</vt:lpstr>
      <vt:lpstr>4.25</vt:lpstr>
      <vt:lpstr>4.26</vt:lpstr>
    </vt:vector>
  </TitlesOfParts>
  <Company>Høgskolen i Nord-Trøndelag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Helbæk Morten</dc:creator>
  <cp:lastModifiedBy>Helbæk Morten</cp:lastModifiedBy>
  <dcterms:created xsi:type="dcterms:W3CDTF">2014-11-23T11:37:30Z</dcterms:created>
  <dcterms:modified xsi:type="dcterms:W3CDTF">2015-01-05T06:39:42Z</dcterms:modified>
</cp:coreProperties>
</file>