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Data" sheetId="1" state="visible" r:id="rId1"/>
  </sheets>
  <definedNames/>
  <calcPr calcId="191029" fullCalcOnLoad="1"/>
</workbook>
</file>

<file path=xl/styles.xml><?xml version="1.0" encoding="utf-8"?>
<styleSheet xmlns="http://schemas.openxmlformats.org/spreadsheetml/2006/main">
  <numFmts count="2">
    <numFmt numFmtId="164" formatCode="yyyy\-mm\-dd\ h:mm:ss"/>
    <numFmt numFmtId="165" formatCode="yyyy-mm-dd h:mm:ss"/>
  </numFmts>
  <fonts count="3">
    <font>
      <name val="Calibri"/>
      <family val="2"/>
      <color theme="1"/>
      <sz val="11"/>
      <scheme val="minor"/>
    </font>
    <font>
      <name val="Calibri"/>
      <family val="2"/>
      <b val="1"/>
      <color theme="0"/>
      <sz val="11"/>
      <scheme val="minor"/>
    </font>
    <font>
      <name val="Calibri"/>
      <family val="2"/>
      <color theme="10"/>
      <sz val="11"/>
      <u val="single"/>
      <scheme val="minor"/>
    </font>
  </fonts>
  <fills count="3">
    <fill>
      <patternFill/>
    </fill>
    <fill>
      <patternFill patternType="gray125"/>
    </fill>
    <fill>
      <patternFill patternType="solid">
        <fgColor theme="4"/>
        <bgColor theme="4"/>
      </patternFill>
    </fill>
  </fills>
  <borders count="4">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s>
  <cellStyleXfs count="2">
    <xf numFmtId="0" fontId="0" fillId="0" borderId="0"/>
    <xf numFmtId="0" fontId="2" fillId="0" borderId="0"/>
  </cellStyleXfs>
  <cellXfs count="9">
    <xf numFmtId="0" fontId="0" fillId="0" borderId="0" pivotButton="0" quotePrefix="0" xfId="0"/>
    <xf numFmtId="14" fontId="1" fillId="2" borderId="1" pivotButton="0" quotePrefix="0" xfId="0"/>
    <xf numFmtId="0" fontId="1" fillId="2" borderId="2" pivotButton="0" quotePrefix="0" xfId="0"/>
    <xf numFmtId="0" fontId="1" fillId="2" borderId="2" applyAlignment="1" pivotButton="0" quotePrefix="0" xfId="0">
      <alignment wrapText="1"/>
    </xf>
    <xf numFmtId="0" fontId="1" fillId="2" borderId="3" pivotButton="0" quotePrefix="0" xfId="0"/>
    <xf numFmtId="164" fontId="0" fillId="0" borderId="0" pivotButton="0" quotePrefix="0" xfId="0"/>
    <xf numFmtId="0" fontId="2" fillId="0" borderId="0" pivotButton="0" quotePrefix="0" xfId="1"/>
    <xf numFmtId="164" fontId="0" fillId="0" borderId="0" pivotButton="0" quotePrefix="0" xfId="0"/>
    <xf numFmtId="165"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443"/>
  <sheetViews>
    <sheetView tabSelected="1" topLeftCell="A76" workbookViewId="0">
      <selection activeCell="A94" sqref="A92:G94"/>
    </sheetView>
  </sheetViews>
  <sheetFormatPr baseColWidth="8" defaultRowHeight="15"/>
  <cols>
    <col width="19.7109375" customWidth="1" min="1" max="1"/>
    <col width="18.140625" customWidth="1" min="2" max="2"/>
    <col width="19.42578125" customWidth="1" min="3" max="3"/>
    <col width="13" customWidth="1" min="4" max="4"/>
    <col width="39.5703125" customWidth="1" min="6" max="6"/>
  </cols>
  <sheetData>
    <row r="1">
      <c r="A1" s="1" t="inlineStr">
        <is>
          <t>Date</t>
        </is>
      </c>
      <c r="B1" s="2" t="inlineStr">
        <is>
          <t>Contract</t>
        </is>
      </c>
      <c r="C1" s="2" t="inlineStr">
        <is>
          <t>Supplier</t>
        </is>
      </c>
      <c r="D1" s="2" t="inlineStr">
        <is>
          <t>Invoice No.</t>
        </is>
      </c>
      <c r="E1" s="2" t="inlineStr">
        <is>
          <t>Hire /Purchase</t>
        </is>
      </c>
      <c r="F1" s="3" t="inlineStr">
        <is>
          <t>Item</t>
        </is>
      </c>
      <c r="G1" s="4" t="inlineStr">
        <is>
          <t>Invoice net</t>
        </is>
      </c>
    </row>
    <row r="2">
      <c r="A2" s="7" t="n">
        <v>44531</v>
      </c>
      <c r="B2" t="inlineStr">
        <is>
          <t>21786</t>
        </is>
      </c>
      <c r="C2" t="inlineStr">
        <is>
          <t>Allfix - Christchurch</t>
        </is>
      </c>
      <c r="D2">
        <f>HYPERLINK("M:\Contracts Folder/21 Contracts/21786 AECC University College/Commercial/CVR's/Invoice Consolidation/Invoice Archive/Dec 2021/1774244.pdf", "1774244")</f>
        <v/>
      </c>
      <c r="E2" t="inlineStr">
        <is>
          <t>Purchase</t>
        </is>
      </c>
      <c r="F2" t="inlineStr">
        <is>
          <t>JCP 
Vinylester 
High 
Load 
Resin 410ml 
JFV380SF 
- 
ETA 
Option 
1 8.35 0.00 6 1 50.10 1</t>
        </is>
      </c>
      <c r="G2" t="n">
        <v>122.1</v>
      </c>
    </row>
    <row r="3">
      <c r="A3" s="7" t="n">
        <v>44451</v>
      </c>
      <c r="B3" t="inlineStr">
        <is>
          <t>21787</t>
        </is>
      </c>
      <c r="C3" t="inlineStr">
        <is>
          <t>Doonans</t>
        </is>
      </c>
      <c r="D3">
        <f>HYPERLINK("M:\Contracts Folder/21 Contracts/21787 Mercery Road Phase 2, Weymouth/Commercial/CVR's/Invoice Consolidation/Invoice Archive/Sep 2021/A9773.pdf", "A9773")</f>
        <v/>
      </c>
      <c r="E3" t="inlineStr">
        <is>
          <t>Purchase</t>
        </is>
      </c>
      <c r="F3" t="inlineStr">
        <is>
          <t>1.50 123.00 M3 
READYMIX 
P300 
ST4 
(
20MM
)</t>
        </is>
      </c>
      <c r="G3" t="n">
        <v>123</v>
      </c>
    </row>
    <row r="4">
      <c r="A4" s="7" t="n">
        <v>44481</v>
      </c>
      <c r="B4" t="inlineStr">
        <is>
          <t>21787</t>
        </is>
      </c>
      <c r="C4" t="inlineStr">
        <is>
          <t>HILLS 
QUARRY 
PRODUCTS 
HOUSE
, 
COUNTY 
ROAD
, 
SWINDON 
LTD</t>
        </is>
      </c>
      <c r="D4">
        <f>HYPERLINK("M:\Contracts Folder/21 Contracts/21787 Mercery Road Phase 2, Weymouth/Commercial/CVR's/Invoice Consolidation/Invoice Archive/Oct 2021/339473.pdf", "339473")</f>
        <v/>
      </c>
      <c r="E4" t="inlineStr">
        <is>
          <t>Hire</t>
        </is>
      </c>
      <c r="F4" t="inlineStr">
        <is>
          <t>C32
/
40 
DC 
2 
CINIA
+
SR 
20mm 
S3 
WRA
Minimum 
cement 
content
: 
320
Water 
cement 
ratio
: 
0.55 CH
-
420439
-
WF 
Woodsford 2.00 98.00 196.00</t>
        </is>
      </c>
      <c r="G4" t="n">
        <v>3283</v>
      </c>
    </row>
    <row r="5">
      <c r="A5" s="7" t="n">
        <v>44389</v>
      </c>
      <c r="B5" t="inlineStr">
        <is>
          <t>18719</t>
        </is>
      </c>
      <c r="C5" t="inlineStr">
        <is>
          <t>Vp plc</t>
        </is>
      </c>
      <c r="D5">
        <f>HYPERLINK("M:\Contracts Folder/18 Contracts/18719 RKE Extension, Herriard/Commercial/CVR's/Invoice Consolidation/Invoice Archive/Jul 2021/3096303.pdf", "3096303")</f>
        <v/>
      </c>
      <c r="E5" t="inlineStr">
        <is>
          <t>Purchase</t>
        </is>
      </c>
      <c r="F5" t="inlineStr">
        <is>
          <t>1 
x 
Transport 
Delivery 
Charge 
- 
UK 325.00</t>
        </is>
      </c>
      <c r="G5" t="n">
        <v>325</v>
      </c>
    </row>
    <row r="6">
      <c r="A6" s="7" t="n">
        <v>44578</v>
      </c>
      <c r="B6" t="inlineStr">
        <is>
          <t>21786</t>
        </is>
      </c>
      <c r="C6" t="inlineStr">
        <is>
          <t>Tarmac Trading Limited</t>
        </is>
      </c>
      <c r="D6">
        <f>HYPERLINK("M:\Contracts Folder/21 Contracts/21786 AECC University College/Commercial/CVR's/Invoice Consolidation/Invoice Archive/Jan 2022/9044683946.pdf", "9044683946")</f>
        <v/>
      </c>
      <c r="E6" t="inlineStr">
        <is>
          <t>Purchase</t>
        </is>
      </c>
      <c r="F6" t="inlineStr">
        <is>
          <t>2.000</t>
        </is>
      </c>
      <c r="G6" t="n">
        <v>221.5</v>
      </c>
    </row>
    <row r="7">
      <c r="A7" s="7" t="n">
        <v>44585</v>
      </c>
      <c r="B7" t="inlineStr">
        <is>
          <t>21787</t>
        </is>
      </c>
      <c r="C7" t="inlineStr">
        <is>
          <t>JDP Dorchester</t>
        </is>
      </c>
      <c r="D7">
        <f>HYPERLINK("M:\Contracts Folder/21 Contracts/21787 Mercery Road Phase 2, Weymouth/Commercial/CVR's/Invoice Consolidation/Invoice Archive/Jan 2022/25/11959286.pdf", "25/11959286")</f>
        <v/>
      </c>
      <c r="E7" t="inlineStr">
        <is>
          <t>Purchase</t>
        </is>
      </c>
      <c r="F7" t="inlineStr">
        <is>
          <t>36 EA 65.88 640.35 01024DLMR 450MM DIAX 235MM DEEP CHAMBER
RISER (20034178)</t>
        </is>
      </c>
      <c r="G7" t="n">
        <v>640.35</v>
      </c>
    </row>
    <row r="8">
      <c r="A8" s="7" t="n">
        <v>44585</v>
      </c>
      <c r="B8" t="inlineStr">
        <is>
          <t>21787</t>
        </is>
      </c>
      <c r="C8" t="inlineStr">
        <is>
          <t>JDP Dorchester</t>
        </is>
      </c>
      <c r="D8">
        <f>HYPERLINK("M:\Contracts Folder/21 Contracts/21787 Mercery Road Phase 2, Weymouth/Commercial/CVR's/Invoice Consolidation/Invoice Archive/Jan 2022/25/11959285.pdf", "25/11959285")</f>
        <v/>
      </c>
      <c r="E8" t="inlineStr">
        <is>
          <t>Purchase</t>
        </is>
      </c>
      <c r="F8" t="inlineStr">
        <is>
          <t>12 EA 39.67 109.49 010264DT 160 X 110MM LEVEL INVERT TAPER
(20036016)</t>
        </is>
      </c>
      <c r="G8" t="n">
        <v>1496.87</v>
      </c>
    </row>
    <row r="9">
      <c r="A9" s="7" t="n">
        <v>44582</v>
      </c>
      <c r="B9" t="inlineStr">
        <is>
          <t>21787</t>
        </is>
      </c>
      <c r="C9" t="inlineStr">
        <is>
          <t>Doonans</t>
        </is>
      </c>
      <c r="D9">
        <f>HYPERLINK("M:\Contracts Folder/21 Contracts/21787 Mercery Road Phase 2, Weymouth/Commercial/CVR's/Invoice Consolidation/Invoice Archive/Jan 2022/A10345.pdf", "A10345")</f>
        <v/>
      </c>
      <c r="E9" t="inlineStr">
        <is>
          <t>Purchase</t>
        </is>
      </c>
      <c r="F9" t="inlineStr">
        <is>
          <t>310.00 4 M3 READYMIX P220 (20MM) DELIVERED MIXER</t>
        </is>
      </c>
      <c r="G9" t="n">
        <v>310</v>
      </c>
    </row>
    <row r="10">
      <c r="A10" s="7" t="n">
        <v>44540</v>
      </c>
      <c r="B10" t="inlineStr">
        <is>
          <t>21785</t>
        </is>
      </c>
      <c r="C10" t="inlineStr">
        <is>
          <t>One Point Survey Equipment</t>
        </is>
      </c>
      <c r="D10">
        <f>HYPERLINK("M:\Contracts Folder/21 Contracts/21785 Plymouth City Centre/Commercial/CVR's/Invoice Consolidation/Invoice Archive/Dec 2021/E75185.pdf", "E75185")</f>
        <v/>
      </c>
      <c r="E10" t="inlineStr">
        <is>
          <t>Hire</t>
        </is>
      </c>
      <c r="F10" t="inlineStr">
        <is>
          <t>01/12/2021 09/12/2021 MSA ALTAIR 4XR (GM201). £30.00 per week for 1 week, 2 days (hire complete) 42.00</t>
        </is>
      </c>
      <c r="G10" t="n">
        <v>133</v>
      </c>
    </row>
    <row r="11">
      <c r="A11" t="inlineStr">
        <is>
          <t>2006-01-01 00:00:00</t>
        </is>
      </c>
      <c r="B11" t="inlineStr">
        <is>
          <t>21786</t>
        </is>
      </c>
      <c r="C11" t="inlineStr">
        <is>
          <t>Linwood Sawmill Limited</t>
        </is>
      </c>
      <c r="D11">
        <f>HYPERLINK("M:\Contracts Folder/21 Contracts/21786 AECC University College/Commercial/CVR's/Invoice Consolidation/Invoice Archive/Jan 2006/2006.pdf", "2006")</f>
        <v/>
      </c>
      <c r="E11" t="inlineStr">
        <is>
          <t>Purchase</t>
        </is>
      </c>
      <c r="F11" t="inlineStr">
        <is>
          <t>75 9.24 693.00 50LM 65x100mm to match boarding previously supplied.
Planed Sweet To supply surface dried PAR.
Chestnut
75LM 50x50mm to match boarding previously supplied.</t>
        </is>
      </c>
      <c r="G11" t="n">
        <v>1385.5</v>
      </c>
    </row>
    <row r="12">
      <c r="A12" t="inlineStr">
        <is>
          <t>2022-01-24 00:00:00</t>
        </is>
      </c>
      <c r="B12" t="inlineStr">
        <is>
          <t>21786</t>
        </is>
      </c>
      <c r="C12" t="inlineStr">
        <is>
          <t>New Milton Concrete Limited</t>
        </is>
      </c>
      <c r="D12">
        <f>HYPERLINK("M:\Contracts Folder/21 Contracts/21786 AECC University College/Commercial/CVR's/Invoice Consolidation/Invoice Archive/Jan 2022/INNMC11075.pdf", "INNMC11075")</f>
        <v/>
      </c>
      <c r="E12" t="inlineStr">
        <is>
          <t>Hire</t>
        </is>
      </c>
      <c r="F12" t="inlineStr">
        <is>
          <t>1 27.50 27,50</t>
        </is>
      </c>
      <c r="G12" t="n">
        <v>77.87</v>
      </c>
    </row>
    <row r="13">
      <c r="A13" t="inlineStr">
        <is>
          <t>2022-01-19 00:00:00</t>
        </is>
      </c>
      <c r="B13" t="inlineStr">
        <is>
          <t>21786</t>
        </is>
      </c>
      <c r="C13" t="inlineStr">
        <is>
          <t>SYDENHAMS</t>
        </is>
      </c>
      <c r="D13">
        <f>HYPERLINK("M:\Contracts Folder/21 Contracts/21786 AECC University College/Commercial/CVR's/Invoice Consolidation/Invoice Archive/Jan 2022/16129986.pdf", "16129986")</f>
        <v/>
      </c>
      <c r="E13" t="inlineStr">
        <is>
          <t>Purchase</t>
        </is>
      </c>
      <c r="F13" t="inlineStr">
        <is>
          <t>2 STADIUM BB3/BL 3 GALLON BUILDERS BUCKET BLUE 3.42 6.84</t>
        </is>
      </c>
      <c r="G13" t="n">
        <v>71.09999999999999</v>
      </c>
    </row>
    <row r="14">
      <c r="A14" s="7" t="n">
        <v>44574</v>
      </c>
      <c r="B14" t="inlineStr">
        <is>
          <t>21786</t>
        </is>
      </c>
      <c r="C14" t="inlineStr">
        <is>
          <t>Travis Perkins Bournemouth Windham Road</t>
        </is>
      </c>
      <c r="D14">
        <f>HYPERLINK("M:\Contracts Folder/21 Contracts/21786 AECC University College/Commercial/CVR's/Invoice Consolidation/Invoice Archive/Jan 2022/9162 AQF035.pdf", "9162 AQF035")</f>
        <v/>
      </c>
      <c r="E14" t="inlineStr">
        <is>
          <t>Purchase</t>
        </is>
      </c>
      <c r="F14" t="inlineStr">
        <is>
          <t>EACH EACH</t>
        </is>
      </c>
      <c r="G14" t="n">
        <v>141.9</v>
      </c>
    </row>
    <row r="15">
      <c r="A15" s="7" t="n">
        <v>44743</v>
      </c>
      <c r="B15" t="inlineStr">
        <is>
          <t>21787</t>
        </is>
      </c>
      <c r="C15" t="inlineStr">
        <is>
          <t>Brandon Hire Ltd</t>
        </is>
      </c>
      <c r="D15">
        <f>HYPERLINK("M:\Contracts Folder/21 Contracts/21787 Mercery Road Phase 2, Weymouth/Commercial/CVR's/Invoice Consolidation/Invoice Archive/Jul 2022/10632801.pdf", "10632801")</f>
        <v/>
      </c>
      <c r="E15" t="inlineStr">
        <is>
          <t>Hire</t>
        </is>
      </c>
      <c r="F15" t="n">
        <v>20</v>
      </c>
      <c r="G15" t="n">
        <v>26.48</v>
      </c>
    </row>
    <row r="16">
      <c r="A16" s="7" t="n">
        <v>44682</v>
      </c>
      <c r="B16" t="inlineStr">
        <is>
          <t>21787</t>
        </is>
      </c>
      <c r="C16" t="inlineStr">
        <is>
          <t>Brandon Hire Ltd</t>
        </is>
      </c>
      <c r="D16">
        <f>HYPERLINK("M:\Contracts Folder/21 Contracts/21787 Mercery Road Phase 2, Weymouth/Commercial/CVR's/Invoice Consolidation/Invoice Archive/May 2022/10628452.pdf", "10628452")</f>
        <v/>
      </c>
      <c r="E16" t="inlineStr">
        <is>
          <t>Hire</t>
        </is>
      </c>
      <c r="F16" t="inlineStr">
        <is>
          <t>20.00</t>
        </is>
      </c>
      <c r="G16" t="n">
        <v>20.22</v>
      </c>
    </row>
    <row r="17">
      <c r="A17" s="7" t="n">
        <v>44713</v>
      </c>
      <c r="B17" t="inlineStr">
        <is>
          <t>21781</t>
        </is>
      </c>
      <c r="C17" t="inlineStr">
        <is>
          <t>Brandon Hire Ltd</t>
        </is>
      </c>
      <c r="D17">
        <f>HYPERLINK("M:\Contracts Folder/21 Contracts/21781 W&amp;S Recycling, Poole/Commercial/CVR's/Invoice Consolidation/Invoice Archive/Jun 2022/10630231.pdf", "10630231")</f>
        <v/>
      </c>
      <c r="E17" t="inlineStr">
        <is>
          <t>Hire</t>
        </is>
      </c>
      <c r="F17" t="inlineStr">
        <is>
          <t>1 2" Layflat Delivery Hose 20ft 2 days 3.71 2.97</t>
        </is>
      </c>
      <c r="G17" t="n">
        <v>22.75</v>
      </c>
    </row>
    <row r="18">
      <c r="A18" s="7" t="n">
        <v>44574</v>
      </c>
      <c r="B18" t="inlineStr">
        <is>
          <t>21787</t>
        </is>
      </c>
      <c r="C18" t="inlineStr">
        <is>
          <t>Brandon Hire Ltd</t>
        </is>
      </c>
      <c r="D18">
        <f>HYPERLINK("M:\Contracts Folder/21 Contracts/21787 Mercery Road Phase 2, Weymouth/Commercial/CVR's/Invoice Consolidation/Invoice Archive/Jan 2022/10643602.pdf", "10643602")</f>
        <v/>
      </c>
      <c r="E18" t="inlineStr">
        <is>
          <t>Hire</t>
        </is>
      </c>
      <c r="F18" t="inlineStr">
        <is>
          <t>1 Transport Tools Collection 3.00 3.00</t>
        </is>
      </c>
      <c r="G18" t="n">
        <v>48.11</v>
      </c>
    </row>
    <row r="19">
      <c r="A19" s="7" t="n">
        <v>44574</v>
      </c>
      <c r="B19" t="inlineStr">
        <is>
          <t>21786</t>
        </is>
      </c>
      <c r="C19" t="inlineStr">
        <is>
          <t>Travis Perkins Bournemouth Windham Road</t>
        </is>
      </c>
      <c r="D19">
        <f>HYPERLINK("M:\Contracts Folder/21 Contracts/21786 AECC University College/Commercial/CVR's/Invoice Consolidation/Invoice Archive/Jan 2022/9162 AQF050.pdf", "9162 AQF050")</f>
        <v/>
      </c>
      <c r="E19" t="inlineStr">
        <is>
          <t>Purchase</t>
        </is>
      </c>
      <c r="F19" t="inlineStr">
        <is>
          <t>PD EDENHALL CONCRETE COMMON 22N SOLID
863319 BRICK 65MM PK= 400/432/448 863319 136.00 400
EACH 0.34 EACH</t>
        </is>
      </c>
      <c r="G19" t="n">
        <v>136</v>
      </c>
    </row>
    <row r="20">
      <c r="A20" s="7" t="n">
        <v>44585</v>
      </c>
      <c r="B20" t="inlineStr">
        <is>
          <t>21787</t>
        </is>
      </c>
      <c r="C20" t="inlineStr">
        <is>
          <t>G Crook &amp; Sons Wardon Hill Business Park</t>
        </is>
      </c>
      <c r="D20">
        <f>HYPERLINK("M:\Contracts Folder/21 Contracts/21787 Mercery Road Phase 2, Weymouth/Commercial/CVR's/Invoice Consolidation/Invoice Archive/Jan 2022/359847.pdf", "359847")</f>
        <v/>
      </c>
      <c r="E20" t="inlineStr">
        <is>
          <t>Purchase</t>
        </is>
      </c>
      <c r="F20" t="inlineStr">
        <is>
          <t>53.10 tonnes @
21.50 per tonne 1141.65 20.00 228.33</t>
        </is>
      </c>
      <c r="G20" t="n">
        <v>1642.07</v>
      </c>
    </row>
    <row r="21">
      <c r="A21" s="7" t="n">
        <v>44586</v>
      </c>
      <c r="B21" t="inlineStr">
        <is>
          <t>21787</t>
        </is>
      </c>
      <c r="C21" t="inlineStr">
        <is>
          <t>Doonans</t>
        </is>
      </c>
      <c r="D21">
        <f>HYPERLINK("M:\Contracts Folder/21 Contracts/21787 Mercery Road Phase 2, Weymouth/Commercial/CVR's/Invoice Consolidation/Invoice Archive/Jan 2022/A10410.pdf", "A10410")</f>
        <v/>
      </c>
      <c r="E21" t="inlineStr">
        <is>
          <t>Purchase</t>
        </is>
      </c>
      <c r="F21" t="inlineStr">
        <is>
          <t>158.00 2 M3 READYMIX P250 ST2 (20MM) DELIVERED MIXER</t>
        </is>
      </c>
      <c r="G21" t="n">
        <v>158</v>
      </c>
    </row>
    <row r="22">
      <c r="A22" s="7" t="n">
        <v>44585</v>
      </c>
      <c r="B22" t="inlineStr">
        <is>
          <t>21787</t>
        </is>
      </c>
      <c r="C22" t="inlineStr">
        <is>
          <t>Doonans</t>
        </is>
      </c>
      <c r="D22">
        <f>HYPERLINK("M:\Contracts Folder/21 Contracts/21787 Mercery Road Phase 2, Weymouth/Commercial/CVR's/Invoice Consolidation/Invoice Archive/Jan 2022/A10381.pdf", "A10381")</f>
        <v/>
      </c>
      <c r="E22" t="inlineStr">
        <is>
          <t>Purchase</t>
        </is>
      </c>
      <c r="F22" t="inlineStr">
        <is>
          <t>316.00 M3 READYMIX P250 ST2 (20MM) DELIVERED MIXER
RECEIVED
27 JAN 2022</t>
        </is>
      </c>
      <c r="G22" t="n">
        <v>316</v>
      </c>
    </row>
    <row r="23">
      <c r="A23" s="7" t="n">
        <v>44578</v>
      </c>
      <c r="B23" t="inlineStr">
        <is>
          <t>21786</t>
        </is>
      </c>
      <c r="C23" t="inlineStr">
        <is>
          <t>Brandon Hire Station Bournemouth</t>
        </is>
      </c>
      <c r="D23">
        <f>HYPERLINK("M:\Contracts Folder/21 Contracts/21786 AECC University College/Commercial/CVR's/Invoice Consolidation/Invoice Archive/Jan 2022/10650549.pdf", "10650549")</f>
        <v/>
      </c>
      <c r="E23" t="inlineStr">
        <is>
          <t>Hire</t>
        </is>
      </c>
      <c r="F23" t="inlineStr">
        <is>
          <t>5.00</t>
        </is>
      </c>
      <c r="G23" t="n">
        <v>108.37</v>
      </c>
    </row>
    <row r="24">
      <c r="A24" s="7" t="n">
        <v>44578</v>
      </c>
      <c r="B24" t="inlineStr">
        <is>
          <t>21786</t>
        </is>
      </c>
      <c r="C24" t="inlineStr">
        <is>
          <t>Brandon Hire Station Bournemouth</t>
        </is>
      </c>
      <c r="D24">
        <f>HYPERLINK("M:\Contracts Folder/21 Contracts/21786 AECC University College/Commercial/CVR's/Invoice Consolidation/Invoice Archive/Jan 2022/10650548.pdf", "10650548")</f>
        <v/>
      </c>
      <c r="E24" t="inlineStr">
        <is>
          <t>Hire</t>
        </is>
      </c>
      <c r="F24" t="inlineStr">
        <is>
          <t>20 2 wks 1.57 /Week 62.80</t>
        </is>
      </c>
      <c r="G24" t="n">
        <v>62.8</v>
      </c>
    </row>
    <row r="25">
      <c r="A25" s="7" t="n">
        <v>44574</v>
      </c>
      <c r="B25" t="inlineStr">
        <is>
          <t>21787</t>
        </is>
      </c>
      <c r="C25" t="inlineStr">
        <is>
          <t>Wolseley 
UK 
Limited</t>
        </is>
      </c>
      <c r="D25">
        <f>HYPERLINK("M:\Contracts Folder/21 Contracts/21787 Mercery Road Phase 2, Weymouth/Commercial/CVR's/Invoice Consolidation/Invoice Archive/Jan 2022/MPB 916130/2.pdf", "MPB 916130/2")</f>
        <v/>
      </c>
      <c r="E25" t="inlineStr">
        <is>
          <t>Purchase</t>
        </is>
      </c>
      <c r="F25" t="inlineStr">
        <is>
          <t>ACO 
MONODRAIN 
PD100 
END 
CAP 
GREY 2 H79811 EA 8.710 20.00 17.42</t>
        </is>
      </c>
      <c r="G25" t="n">
        <v>456.6</v>
      </c>
    </row>
    <row r="26">
      <c r="A26" s="7" t="n">
        <v>44582</v>
      </c>
      <c r="B26" t="inlineStr">
        <is>
          <t>21781</t>
        </is>
      </c>
      <c r="C26" t="inlineStr">
        <is>
          <t>Keyline Civils Specialist</t>
        </is>
      </c>
      <c r="D26">
        <f>HYPERLINK("M:\Contracts Folder/21 Contracts/21781 W&amp;S Recycling, Poole/Commercial/CVR's/Invoice Consolidation/Invoice Archive/Jan 2022/1203 AIK043.pdf", "1203 AIK043")</f>
        <v/>
      </c>
      <c r="E26" t="inlineStr">
        <is>
          <t>Purchase</t>
        </is>
      </c>
      <c r="F26" t="inlineStr">
        <is>
          <t>EACH EACH</t>
        </is>
      </c>
      <c r="G26" t="n">
        <v>128.68</v>
      </c>
    </row>
    <row r="27">
      <c r="A27" s="7" t="n">
        <v>44580</v>
      </c>
      <c r="B27" t="inlineStr">
        <is>
          <t>21781</t>
        </is>
      </c>
      <c r="C27" t="inlineStr">
        <is>
          <t>Keyline Civils Specialist</t>
        </is>
      </c>
      <c r="D27">
        <f>HYPERLINK("M:\Contracts Folder/21 Contracts/21781 W&amp;S Recycling, Poole/Commercial/CVR's/Invoice Consolidation/Invoice Archive/Jan 2022/1203 AIJ966.pdf", "1203 AIJ966")</f>
        <v/>
      </c>
      <c r="E27" t="inlineStr">
        <is>
          <t>Purchase</t>
        </is>
      </c>
      <c r="F27" t="inlineStr">
        <is>
          <t>EACH EACH</t>
        </is>
      </c>
      <c r="G27" t="n">
        <v>812.6</v>
      </c>
    </row>
    <row r="28">
      <c r="A28" s="7" t="n">
        <v>44579</v>
      </c>
      <c r="B28" t="inlineStr">
        <is>
          <t>21781</t>
        </is>
      </c>
      <c r="C28" t="inlineStr">
        <is>
          <t>Keyline Civils Specialist</t>
        </is>
      </c>
      <c r="D28">
        <f>HYPERLINK("M:\Contracts Folder/21 Contracts/21781 W&amp;S Recycling, Poole/Commercial/CVR's/Invoice Consolidation/Invoice Archive/Jan 2022/1203 AIJ918.pdf", "1203 AIJ918")</f>
        <v/>
      </c>
      <c r="E28" t="inlineStr">
        <is>
          <t>Purchase</t>
        </is>
      </c>
      <c r="F28" t="inlineStr">
        <is>
          <t>EACH EACH</t>
        </is>
      </c>
      <c r="G28" t="n">
        <v>1147.5</v>
      </c>
    </row>
    <row r="29">
      <c r="A29" s="7" t="n">
        <v>44585</v>
      </c>
      <c r="B29" t="inlineStr">
        <is>
          <t>21787</t>
        </is>
      </c>
      <c r="C29" t="inlineStr">
        <is>
          <t>Doonans</t>
        </is>
      </c>
      <c r="D29">
        <f>HYPERLINK("M:\Contracts Folder/21 Contracts/21787 Mercery Road Phase 2, Weymouth/Commercial/CVR's/Invoice Consolidation/Invoice Archive/Jan 2022/A10382.pdf", "A10382")</f>
        <v/>
      </c>
      <c r="E29" t="inlineStr">
        <is>
          <t>Purchase</t>
        </is>
      </c>
      <c r="F29" t="inlineStr">
        <is>
          <t>474.00 6 M3 READYMIX P250 ST2 (20MM) DELIVERED MIXER</t>
        </is>
      </c>
      <c r="G29" t="n">
        <v>474</v>
      </c>
    </row>
    <row r="30">
      <c r="A30" s="7" t="n">
        <v>44582</v>
      </c>
      <c r="B30" t="inlineStr">
        <is>
          <t>21787</t>
        </is>
      </c>
      <c r="C30" t="inlineStr">
        <is>
          <t>Doonans</t>
        </is>
      </c>
      <c r="D30">
        <f>HYPERLINK("M:\Contracts Folder/21 Contracts/21787 Mercery Road Phase 2, Weymouth/Commercial/CVR's/Invoice Consolidation/Invoice Archive/Jan 2022/A10346.pdf", "A10346")</f>
        <v/>
      </c>
      <c r="E30" t="inlineStr">
        <is>
          <t>Purchase</t>
        </is>
      </c>
      <c r="F30" t="inlineStr">
        <is>
          <t>474.00 6 M3 READYMIX P250 ST2 (20MM) DELIVERED MIXER</t>
        </is>
      </c>
      <c r="G30" t="n">
        <v>474</v>
      </c>
    </row>
    <row r="31">
      <c r="A31" s="7" t="n">
        <v>44586</v>
      </c>
      <c r="B31" t="inlineStr">
        <is>
          <t>21787</t>
        </is>
      </c>
      <c r="C31" t="inlineStr">
        <is>
          <t>Doonans</t>
        </is>
      </c>
      <c r="D31">
        <f>HYPERLINK("M:\Contracts Folder/21 Contracts/21787 Mercery Road Phase 2, Weymouth/Commercial/CVR's/Invoice Consolidation/Invoice Archive/Jan 2022/A10427.pdf", "A10427")</f>
        <v/>
      </c>
      <c r="E31" t="inlineStr">
        <is>
          <t>Purchase</t>
        </is>
      </c>
      <c r="F31" t="inlineStr">
        <is>
          <t>387.50 5 M3 READYMIX P220 (20MM) DELIVERED MIXER</t>
        </is>
      </c>
      <c r="G31" t="n">
        <v>387.5</v>
      </c>
    </row>
    <row r="32">
      <c r="A32" s="7" t="n">
        <v>44582</v>
      </c>
      <c r="B32" t="inlineStr">
        <is>
          <t>21787</t>
        </is>
      </c>
      <c r="C32" t="inlineStr">
        <is>
          <t>Doonans</t>
        </is>
      </c>
      <c r="D32">
        <f>HYPERLINK("M:\Contracts Folder/21 Contracts/21787 Mercery Road Phase 2, Weymouth/Commercial/CVR's/Invoice Consolidation/Invoice Archive/Jan 2022/A10347.pdf", "A10347")</f>
        <v/>
      </c>
      <c r="E32" t="inlineStr">
        <is>
          <t>Purchase</t>
        </is>
      </c>
      <c r="F32" t="inlineStr">
        <is>
          <t>465.00 6 M3 READYMIX P220 (20MM) DELIVERED MIXER</t>
        </is>
      </c>
      <c r="G32" t="n">
        <v>465</v>
      </c>
    </row>
    <row r="33">
      <c r="A33" s="7" t="n">
        <v>44587</v>
      </c>
      <c r="B33" t="inlineStr">
        <is>
          <t>19761</t>
        </is>
      </c>
      <c r="C33" t="inlineStr">
        <is>
          <t>JDP Dorchester</t>
        </is>
      </c>
      <c r="D33">
        <f>HYPERLINK("M:\Contracts Folder/19 Contracts/19761 Tradebe Inutec B49, Winfrith/Commercial/CVR's/Invoice Consolidation/Invoice Archive/Jan 2022/25/11960712.pdf", "25/11960712")</f>
        <v/>
      </c>
      <c r="E33" t="inlineStr">
        <is>
          <t>Purchase</t>
        </is>
      </c>
      <c r="F33" t="inlineStr">
        <is>
          <t>1 EA 66.15 17.86 01024DLMCR 450MM PP LOCKING COVER &amp; FRAME
3.5T ROUND</t>
        </is>
      </c>
      <c r="G33" t="n">
        <v>53.44</v>
      </c>
    </row>
    <row r="34">
      <c r="A34" s="7" t="n">
        <v>44587</v>
      </c>
      <c r="B34" t="inlineStr">
        <is>
          <t>21787</t>
        </is>
      </c>
      <c r="C34" t="inlineStr">
        <is>
          <t>Doonans</t>
        </is>
      </c>
      <c r="D34">
        <f>HYPERLINK("M:\Contracts Folder/21 Contracts/21787 Mercery Road Phase 2, Weymouth/Commercial/CVR's/Invoice Consolidation/Invoice Archive/Jan 2022/A10454.pdf", "A10454")</f>
        <v/>
      </c>
      <c r="E34" t="inlineStr">
        <is>
          <t>Purchase</t>
        </is>
      </c>
      <c r="F34" t="inlineStr">
        <is>
          <t>155.00 M3 READYMIX P220 (20MM) DELIVERED MIXER</t>
        </is>
      </c>
      <c r="G34" t="n">
        <v>155</v>
      </c>
    </row>
    <row r="35">
      <c r="A35" s="7" t="n">
        <v>44581</v>
      </c>
      <c r="B35" t="inlineStr">
        <is>
          <t>21787</t>
        </is>
      </c>
      <c r="C35" t="inlineStr">
        <is>
          <t>G Crook &amp; Sons Wardon Hill Business Park</t>
        </is>
      </c>
      <c r="D35">
        <f>HYPERLINK("M:\Contracts Folder/21 Contracts/21787 Mercery Road Phase 2, Weymouth/Commercial/CVR's/Invoice Consolidation/Invoice Archive/Jan 2022/AC043964.pdf", "AC043964")</f>
        <v/>
      </c>
      <c r="E35" t="inlineStr">
        <is>
          <t>Purchase</t>
        </is>
      </c>
      <c r="F35" t="inlineStr">
        <is>
          <t>PUNCTUREDUMP
SERVICE CHARGE
Jobsheet 41424 DUMPER REPAIR SERVICE CHARGE 1 1 27.00 36.00 27.00 36.00</t>
        </is>
      </c>
      <c r="G35" t="n">
        <v>63</v>
      </c>
    </row>
    <row r="36">
      <c r="A36" t="inlineStr">
        <is>
          <t>2022-01-18 00:00:00</t>
        </is>
      </c>
      <c r="B36" t="inlineStr">
        <is>
          <t>21787</t>
        </is>
      </c>
      <c r="C36" t="inlineStr">
        <is>
          <t>Keyline</t>
        </is>
      </c>
      <c r="D36">
        <f>HYPERLINK("M:\Contracts Folder/21 Contracts/21787 Mercery Road Phase 2, Weymouth/Commercial/CVR's/Invoice Consolidation/Invoice Archive/Jan 2022/2203 AIK023.pdf", "2203 AIK023")</f>
        <v/>
      </c>
      <c r="E36" t="inlineStr">
        <is>
          <t>Purchase</t>
        </is>
      </c>
      <c r="F36" t="inlineStr">
        <is>
          <t>Prestressed Horizontal Panel SL 160mm x
1000mm x 2471mm</t>
        </is>
      </c>
      <c r="G36" t="n">
        <v>130.44</v>
      </c>
    </row>
    <row r="37">
      <c r="A37" t="inlineStr">
        <is>
          <t>2022-01-21 00:00:00</t>
        </is>
      </c>
      <c r="B37" t="inlineStr">
        <is>
          <t>21796</t>
        </is>
      </c>
      <c r="C37" t="inlineStr">
        <is>
          <t>Lockhams Recycling</t>
        </is>
      </c>
      <c r="D37">
        <f>HYPERLINK("M:\Contracts Folder/21 Contracts/21796 Haslar Marina/Commercial/CVR's/Invoice Consolidation/Invoice Archive/Jan 2022/INV-3843.pdf", "INV-3843")</f>
        <v/>
      </c>
      <c r="E37" t="inlineStr">
        <is>
          <t>Purchase</t>
        </is>
      </c>
      <c r="F37" t="inlineStr">
        <is>
          <t>5.00 550.00 2,750.00 MTN25560/25559/25558/25557/25556 MUCKAWAYS
NON HAZ FROM HAZLAR MARINA</t>
        </is>
      </c>
      <c r="G37" t="n">
        <v>2750</v>
      </c>
    </row>
    <row r="38">
      <c r="A38" t="inlineStr">
        <is>
          <t>2022-01-14 00:00:00</t>
        </is>
      </c>
      <c r="B38" t="inlineStr">
        <is>
          <t>19743</t>
        </is>
      </c>
      <c r="C38" t="inlineStr">
        <is>
          <t>TRAVIS PERKINS TRADING CO. LTD</t>
        </is>
      </c>
      <c r="D38">
        <f>HYPERLINK("M:\Contracts Folder/19 Contracts/19743 Concorde Way, Segensworth/Commercial/CVR's/Invoice Consolidation/Invoice Archive/Jan 2022/003.pdf", "003")</f>
        <v/>
      </c>
      <c r="E38" t="inlineStr">
        <is>
          <t>Hire</t>
        </is>
      </c>
      <c r="F38" t="inlineStr">
        <is>
          <t>TRAVIS PERKINS TOOL HIRE CENTRES</t>
        </is>
      </c>
      <c r="G38" t="n">
        <v>25.96</v>
      </c>
    </row>
    <row r="39">
      <c r="A39" t="inlineStr">
        <is>
          <t>2022-01-24 00:00:00</t>
        </is>
      </c>
      <c r="B39" t="inlineStr">
        <is>
          <t>21787</t>
        </is>
      </c>
      <c r="C39" t="inlineStr">
        <is>
          <t>G Crook &amp; Sons Wardon Hill Business Park</t>
        </is>
      </c>
      <c r="D39">
        <f>HYPERLINK("M:\Contracts Folder/21 Contracts/21787 Mercery Road Phase 2, Weymouth/Commercial/CVR's/Invoice Consolidation/Invoice Archive/Jan 2022/359906.pdf", "359906")</f>
        <v/>
      </c>
      <c r="E39" t="inlineStr">
        <is>
          <t>Purchase</t>
        </is>
      </c>
      <c r="F39" t="inlineStr">
        <is>
          <t>29.40 tonnes @
19.70 per tonne 579.18 115.84</t>
        </is>
      </c>
      <c r="G39" t="n">
        <v>1527.33</v>
      </c>
    </row>
    <row r="40">
      <c r="A40" t="inlineStr">
        <is>
          <t>2022-01-21 00:00:00</t>
        </is>
      </c>
      <c r="B40" t="inlineStr">
        <is>
          <t>21796</t>
        </is>
      </c>
      <c r="C40" t="inlineStr">
        <is>
          <t>Lochams Recycling</t>
        </is>
      </c>
      <c r="D40">
        <f>HYPERLINK("M:\Contracts Folder/21 Contracts/21796 Haslar Marina/Commercial/CVR's/Invoice Consolidation/Invoice Archive/Jan 2022/INV-3843.pdf", "INV-3843")</f>
        <v/>
      </c>
      <c r="E40" t="inlineStr">
        <is>
          <t>Purchase</t>
        </is>
      </c>
      <c r="F40" t="inlineStr">
        <is>
          <t>5.00 550.00 2,750.00 MTN25560/25559/25558/25557/25556 MUCKAWAYS
NON HAZ FROM HAZLAR MARINA</t>
        </is>
      </c>
      <c r="G40" t="n">
        <v>2750</v>
      </c>
    </row>
    <row r="41">
      <c r="A41" t="inlineStr">
        <is>
          <t>2022-01-18 00:00:00</t>
        </is>
      </c>
      <c r="B41" t="inlineStr">
        <is>
          <t>21786</t>
        </is>
      </c>
      <c r="C41" t="inlineStr">
        <is>
          <t>Brandon Hire Station Bournemouth</t>
        </is>
      </c>
      <c r="D41">
        <f>HYPERLINK("M:\Contracts Folder/21 Contracts/21786 AECC University College/Commercial/CVR's/Invoice Consolidation/Invoice Archive/Jan 2022/10652813.pdf", "10652813")</f>
        <v/>
      </c>
      <c r="E41" t="inlineStr">
        <is>
          <t>Hire</t>
        </is>
      </c>
      <c r="F41" t="inlineStr">
        <is>
          <t>20.00</t>
        </is>
      </c>
      <c r="G41" t="n">
        <v>82.08</v>
      </c>
    </row>
    <row r="42">
      <c r="A42" t="inlineStr">
        <is>
          <t>2022-01-20 00:00:00</t>
        </is>
      </c>
      <c r="B42" t="inlineStr">
        <is>
          <t>21787</t>
        </is>
      </c>
      <c r="C42" t="inlineStr">
        <is>
          <t>Certas Energy Ltd</t>
        </is>
      </c>
      <c r="D42">
        <f>HYPERLINK("M:\Contracts Folder/21 Contracts/21787 Mercery Road Phase 2, Weymouth/Commercial/CVR's/Invoice Consolidation/Invoice Archive/Jan 2022/6748343.pdf", "6748343")</f>
        <v/>
      </c>
      <c r="E42" t="inlineStr">
        <is>
          <t>Purchase</t>
        </is>
      </c>
      <c r="F42" t="inlineStr">
        <is>
          <t>THIS FUEL IS NOT TO BE USED AS ROAD FUEL</t>
        </is>
      </c>
      <c r="G42" t="n">
        <v>66.48</v>
      </c>
    </row>
    <row r="43">
      <c r="A43" s="7" t="n">
        <v>44586</v>
      </c>
      <c r="B43" t="inlineStr">
        <is>
          <t>21785</t>
        </is>
      </c>
      <c r="C43" t="inlineStr">
        <is>
          <t>Mabey Hire Limited</t>
        </is>
      </c>
      <c r="D43">
        <f>HYPERLINK("M:\Contracts Folder/21 Contracts/21785 Plymouth City Centre/Commercial/CVR's/Invoice Consolidation/Invoice Archive/Jan 2022/8290728.pdf", "8290728")</f>
        <v/>
      </c>
      <c r="E43" t="inlineStr">
        <is>
          <t>Hire</t>
        </is>
      </c>
      <c r="F43" t="inlineStr">
        <is>
          <t>20.00</t>
        </is>
      </c>
      <c r="G43" t="n">
        <v>478</v>
      </c>
    </row>
    <row r="44">
      <c r="A44" s="7" t="n">
        <v>44583</v>
      </c>
      <c r="B44" t="inlineStr">
        <is>
          <t>21796</t>
        </is>
      </c>
      <c r="C44" t="inlineStr">
        <is>
          <t>Hanson Aggregates</t>
        </is>
      </c>
      <c r="D44">
        <f>HYPERLINK("M:\Contracts Folder/21 Contracts/21796 Haslar Marina/Commercial/CVR's/Invoice Consolidation/Invoice Archive/Jan 2022/1985018938.pdf", "1985018938")</f>
        <v/>
      </c>
      <c r="E44" t="inlineStr">
        <is>
          <t>Purchase</t>
        </is>
      </c>
      <c r="F44" t="inlineStr">
        <is>
          <t>RC40/50XF 20 340 0.45 CEMI S3 RC40/50XF 20 340 0. CEMI S3 M3 7.500 119.45 895.88</t>
        </is>
      </c>
      <c r="G44" t="n">
        <v>15</v>
      </c>
    </row>
    <row r="45">
      <c r="A45" s="7" t="n">
        <v>44574</v>
      </c>
      <c r="B45" t="inlineStr">
        <is>
          <t>21796</t>
        </is>
      </c>
      <c r="C45" t="inlineStr">
        <is>
          <t>Travis Perkins Fareham</t>
        </is>
      </c>
      <c r="D45">
        <f>HYPERLINK("M:\Contracts Folder/21 Contracts/21796 Haslar Marina/Commercial/CVR's/Invoice Consolidation/Invoice Archive/Jan 2022/2480 ADT451.pdf", "2480 ADT451")</f>
        <v/>
      </c>
      <c r="E45" t="inlineStr">
        <is>
          <t>Purchase</t>
        </is>
      </c>
      <c r="F45" t="inlineStr">
        <is>
          <t>206954 TREATED TIMBER 19X38MMX4.8M &amp; 39.80 10
EACH 3.98 EACH</t>
        </is>
      </c>
      <c r="G45" t="n">
        <v>39.8</v>
      </c>
    </row>
    <row r="46">
      <c r="A46" s="7" t="n">
        <v>44575</v>
      </c>
      <c r="B46" t="inlineStr">
        <is>
          <t>21796</t>
        </is>
      </c>
      <c r="C46" t="inlineStr">
        <is>
          <t>Travis Perkins Fareham</t>
        </is>
      </c>
      <c r="D46">
        <f>HYPERLINK("M:\Contracts Folder/21 Contracts/21796 Haslar Marina/Commercial/CVR's/Invoice Consolidation/Invoice Archive/Jan 2022/2480 ADT517.pdf", "2480 ADT517")</f>
        <v/>
      </c>
      <c r="E46" t="inlineStr">
        <is>
          <t>Purchase</t>
        </is>
      </c>
      <c r="F46" t="inlineStr">
        <is>
          <t>EACH EACH</t>
        </is>
      </c>
      <c r="G46" t="n">
        <v>5.36</v>
      </c>
    </row>
    <row r="47">
      <c r="A47" s="7" t="n">
        <v>44575</v>
      </c>
      <c r="B47" t="inlineStr">
        <is>
          <t>21785</t>
        </is>
      </c>
      <c r="C47" t="inlineStr">
        <is>
          <t xml:space="preserve">TP Travis Perkins
</t>
        </is>
      </c>
      <c r="D47">
        <f>HYPERLINK("M:\Contracts Folder/21 Contracts/21785 Plymouth City Centre/Commercial/CVR's/Invoice Consolidation/Invoice Archive/Jan 2022/9169 APO075.pdf", "9169 APO075")</f>
        <v/>
      </c>
      <c r="E47" t="inlineStr">
        <is>
          <t>Purchase</t>
        </is>
      </c>
      <c r="F47" t="inlineStr">
        <is>
          <t>EACH EACH</t>
        </is>
      </c>
      <c r="G47" t="n">
        <v>54.65</v>
      </c>
    </row>
    <row r="48">
      <c r="A48" s="7" t="n">
        <v>44587</v>
      </c>
      <c r="B48" t="inlineStr">
        <is>
          <t>21796</t>
        </is>
      </c>
      <c r="C48" t="inlineStr">
        <is>
          <t>One Point Survey Equipment</t>
        </is>
      </c>
      <c r="D48">
        <f>HYPERLINK("M:\Contracts Folder/21 Contracts/21796 Haslar Marina/Commercial/CVR's/Invoice Consolidation/Invoice Archive/Jan 2022/76592.pdf", "76592")</f>
        <v/>
      </c>
      <c r="E48" t="inlineStr">
        <is>
          <t>Purchase</t>
        </is>
      </c>
      <c r="F48" t="inlineStr">
        <is>
          <t>Collection 7.50</t>
        </is>
      </c>
      <c r="G48" t="n">
        <v>103.5</v>
      </c>
    </row>
    <row r="49">
      <c r="A49" s="7" t="n">
        <v>44581</v>
      </c>
      <c r="B49" t="inlineStr">
        <is>
          <t>21785</t>
        </is>
      </c>
      <c r="C49" t="inlineStr">
        <is>
          <t>Wolseley 
UK 
Limited</t>
        </is>
      </c>
      <c r="D49">
        <f>HYPERLINK("M:\Contracts Folder/21 Contracts/21785 Plymouth City Centre/Commercial/CVR's/Invoice Consolidation/Invoice Archive/Jan 2022/8009 0575.pdf", "8009 0575")</f>
        <v/>
      </c>
      <c r="E49" t="inlineStr">
        <is>
          <t>Purchase</t>
        </is>
      </c>
      <c r="F49" t="inlineStr">
        <is>
          <t>W91004 HOR 
300MM 
STEEL 
TEST 
PLUG 
+ 
BRASS 
CAP EA 20.750 NETT 20.00 41.50 2</t>
        </is>
      </c>
      <c r="G49" t="n">
        <v>151.03</v>
      </c>
    </row>
    <row r="50">
      <c r="A50" t="inlineStr">
        <is>
          <t>2022-01-14 00:00:00</t>
        </is>
      </c>
      <c r="B50" t="inlineStr">
        <is>
          <t>21796</t>
        </is>
      </c>
      <c r="C50" t="inlineStr">
        <is>
          <t>Travis Perkins</t>
        </is>
      </c>
      <c r="D50">
        <f>HYPERLINK("M:\Contracts Folder/21 Contracts/21796 Haslar Marina/Commercial/CVR's/Invoice Consolidation/Invoice Archive/Jan 2022/2480 ADT518.pdf", "2480 ADT518")</f>
        <v/>
      </c>
      <c r="E50" t="inlineStr">
        <is>
          <t>Purchase</t>
        </is>
      </c>
      <c r="F50" t="inlineStr">
        <is>
          <t>TUB</t>
        </is>
      </c>
      <c r="G50" t="n">
        <v>24.91</v>
      </c>
    </row>
    <row r="51">
      <c r="A51" t="inlineStr">
        <is>
          <t>2022-01-13 00:00:00</t>
        </is>
      </c>
      <c r="B51" t="inlineStr">
        <is>
          <t>21785</t>
        </is>
      </c>
      <c r="C51" t="inlineStr">
        <is>
          <t>Travis Perkins</t>
        </is>
      </c>
      <c r="D51">
        <f>HYPERLINK("M:\Contracts Folder/21 Contracts/21785 Plymouth City Centre/Commercial/CVR's/Invoice Consolidation/Invoice Archive/Jan 2022/9169 APN904.pdf", "9169 APN904")</f>
        <v/>
      </c>
      <c r="E51" t="inlineStr">
        <is>
          <t>Purchase</t>
        </is>
      </c>
      <c r="F51" t="inlineStr">
        <is>
          <t>EACH</t>
        </is>
      </c>
      <c r="G51" t="n">
        <v>370.68</v>
      </c>
    </row>
    <row r="52">
      <c r="A52" t="inlineStr">
        <is>
          <t>2022-01-17 00:00:00</t>
        </is>
      </c>
      <c r="B52" t="inlineStr">
        <is>
          <t>21796</t>
        </is>
      </c>
      <c r="C52" t="inlineStr">
        <is>
          <t>TRAVIS PERKINS TRADING CO. LTD</t>
        </is>
      </c>
      <c r="D52">
        <f>HYPERLINK("M:\Contracts Folder/21 Contracts/21796 Haslar Marina/Commercial/CVR's/Invoice Consolidation/Invoice Archive/Jan 2022/2482 S03331.pdf", "2482 S03331")</f>
        <v/>
      </c>
      <c r="E52" t="inlineStr">
        <is>
          <t>Purchase</t>
        </is>
      </c>
      <c r="F52" t="inlineStr">
        <is>
          <t>1869 1 CONCRETE EASY FLOAT DAYS 67.00 53.60</t>
        </is>
      </c>
      <c r="G52" t="n">
        <v>53.6</v>
      </c>
    </row>
    <row r="53">
      <c r="A53" t="inlineStr">
        <is>
          <t>2022-01-23 00:00:00</t>
        </is>
      </c>
      <c r="B53" t="inlineStr">
        <is>
          <t>21796</t>
        </is>
      </c>
      <c r="C53" t="inlineStr">
        <is>
          <t xml:space="preserve">WASTE MANAGEMENT
</t>
        </is>
      </c>
      <c r="D53">
        <f>HYPERLINK("M:\Contracts Folder/21 Contracts/21796 Haslar Marina/Commercial/CVR's/Invoice Consolidation/Invoice Archive/Jan 2022/481307.pdf", "481307")</f>
        <v/>
      </c>
      <c r="E53" t="inlineStr">
        <is>
          <t>Purchase</t>
        </is>
      </c>
      <c r="F53" t="inlineStr">
        <is>
          <t>Tonne Type 1 Limestone 22.90 428.69 18.720</t>
        </is>
      </c>
      <c r="G53" t="n">
        <v>7000.97</v>
      </c>
    </row>
    <row r="54">
      <c r="A54" t="inlineStr">
        <is>
          <t>2022-01-23 00:00:00</t>
        </is>
      </c>
      <c r="B54" t="inlineStr">
        <is>
          <t>21796</t>
        </is>
      </c>
      <c r="C54" t="inlineStr">
        <is>
          <t xml:space="preserve">WASTE MANAGEMENT
</t>
        </is>
      </c>
      <c r="D54">
        <f>HYPERLINK("M:\Contracts Folder/21 Contracts/21796 Haslar Marina/Commercial/CVR's/Invoice Consolidation/Invoice Archive/Jan 2022/481675.pdf", "481675")</f>
        <v/>
      </c>
      <c r="E54" t="inlineStr">
        <is>
          <t>Purchase</t>
        </is>
      </c>
      <c r="F54" t="inlineStr">
        <is>
          <t>Each-Road Brush Arisings HY20BLJ 1 110.00 110.00</t>
        </is>
      </c>
      <c r="G54" t="n">
        <v>275</v>
      </c>
    </row>
    <row r="55">
      <c r="A55" t="inlineStr">
        <is>
          <t>2022-01-19 00:00:00</t>
        </is>
      </c>
      <c r="B55" t="inlineStr">
        <is>
          <t>21796</t>
        </is>
      </c>
      <c r="C55" t="inlineStr">
        <is>
          <t>Certas Energy Ltd</t>
        </is>
      </c>
      <c r="D55">
        <f>HYPERLINK("M:\Contracts Folder/21 Contracts/21796 Haslar Marina/Commercial/CVR's/Invoice Consolidation/Invoice Archive/Jan 2022/6741774.pdf", "6741774")</f>
        <v/>
      </c>
      <c r="E55" t="inlineStr">
        <is>
          <t>Purchase</t>
        </is>
      </c>
      <c r="F55" t="inlineStr">
        <is>
          <t>THIS FUEL IS NOT TO BE USED AS ROAD FUEL</t>
        </is>
      </c>
      <c r="G55" t="n">
        <v>387.21</v>
      </c>
    </row>
    <row r="56">
      <c r="A56" s="7" t="n">
        <v>44586</v>
      </c>
      <c r="B56" t="inlineStr">
        <is>
          <t>21786</t>
        </is>
      </c>
      <c r="C56" t="inlineStr">
        <is>
          <t>Allfix - Christchurch</t>
        </is>
      </c>
      <c r="D56">
        <f>HYPERLINK("M:\Contracts Folder/21 Contracts/21786 AECC University College/Commercial/CVR's/Invoice Consolidation/Invoice Archive/Jan 2022/1780133.pdf", "1780133")</f>
        <v/>
      </c>
      <c r="E56" t="inlineStr">
        <is>
          <t>Purchase</t>
        </is>
      </c>
      <c r="F56" t="inlineStr">
        <is>
          <t>DRILL 1200 36.00 100 432.00 ASF37 5.5 X 150 5PT HEX SELF</t>
        </is>
      </c>
      <c r="G56" t="n">
        <v>432</v>
      </c>
    </row>
    <row r="57">
      <c r="A57" s="7" t="n">
        <v>44585</v>
      </c>
      <c r="B57" t="inlineStr">
        <is>
          <t>21787</t>
        </is>
      </c>
      <c r="C57" t="inlineStr">
        <is>
          <t>Bradfords Building Supplies Ltd</t>
        </is>
      </c>
      <c r="D57">
        <f>HYPERLINK("M:\Contracts Folder/21 Contracts/21787 Mercery Road Phase 2, Weymouth/Commercial/CVR's/Invoice Consolidation/Invoice Archive/Jan 2022/71874082.pdf", "71874082")</f>
        <v/>
      </c>
      <c r="E57" t="inlineStr">
        <is>
          <t>Purchase</t>
        </is>
      </c>
      <c r="F57" t="inlineStr">
        <is>
          <t>03_11682 ea</t>
        </is>
      </c>
      <c r="G57" t="n">
        <v>226.7</v>
      </c>
    </row>
    <row r="58">
      <c r="A58" s="7" t="n">
        <v>44589</v>
      </c>
      <c r="B58" t="inlineStr">
        <is>
          <t>21787</t>
        </is>
      </c>
      <c r="C58" t="inlineStr">
        <is>
          <t>HILLS QUARRY PRODUCTS LTD</t>
        </is>
      </c>
      <c r="D58">
        <f>HYPERLINK("M:\Contracts Folder/21 Contracts/21787 Mercery Road Phase 2, Weymouth/Commercial/CVR's/Invoice Consolidation/Invoice Archive/Jan 2022/340628.pdf", "340628")</f>
        <v/>
      </c>
      <c r="E58" t="inlineStr">
        <is>
          <t>Hire</t>
        </is>
      </c>
      <c r="F58" t="inlineStr">
        <is>
          <t>C32/40 DC 2 CIIIA+SR 20mm S3 WRA
Minimum cement content: 320
Water cement ratio: 0.55 CH-423424-WF Woodsford 1.00 98.00 98.00</t>
        </is>
      </c>
      <c r="G58" t="n">
        <v>2024.5</v>
      </c>
    </row>
    <row r="59">
      <c r="A59" t="inlineStr">
        <is>
          <t>2022-01-25 00:00:00</t>
        </is>
      </c>
      <c r="B59" t="inlineStr">
        <is>
          <t>21785</t>
        </is>
      </c>
      <c r="C59" t="inlineStr">
        <is>
          <t>Time Lapse UK</t>
        </is>
      </c>
      <c r="D59">
        <f>HYPERLINK("M:\Contracts Folder/21 Contracts/21785 Plymouth City Centre/Commercial/CVR's/Invoice Consolidation/Invoice Archive/Jan 2022/7956364.pdf", "7956364")</f>
        <v/>
      </c>
      <c r="E59" t="inlineStr">
        <is>
          <t>Purchase</t>
        </is>
      </c>
      <c r="F59" t="inlineStr">
        <is>
          <t>1.00 0.00</t>
        </is>
      </c>
      <c r="G59" t="n">
        <v>1975</v>
      </c>
    </row>
    <row r="60">
      <c r="A60" t="inlineStr">
        <is>
          <t>2022-01-24 00:00:00</t>
        </is>
      </c>
      <c r="B60" t="inlineStr">
        <is>
          <t>21785</t>
        </is>
      </c>
      <c r="C60" t="inlineStr">
        <is>
          <t>Wolseley</t>
        </is>
      </c>
      <c r="D60">
        <f>HYPERLINK("M:\Contracts Folder/21 Contracts/21785 Plymouth City Centre/Commercial/CVR's/Invoice Consolidation/Invoice Archive/Jan 2022/QBM 907671/1.pdf", "QBM 907671/1")</f>
        <v/>
      </c>
      <c r="E60" t="inlineStr">
        <is>
          <t>Purchase</t>
        </is>
      </c>
      <c r="F60" t="inlineStr">
        <is>
          <t>A
/
001 HAULAGE 
COST 1 EA 25.000 20.00 25.00</t>
        </is>
      </c>
      <c r="G60" t="n">
        <v>400.34</v>
      </c>
    </row>
    <row r="61">
      <c r="A61" t="inlineStr">
        <is>
          <t>2022-01-27 00:00:00</t>
        </is>
      </c>
      <c r="B61" t="inlineStr">
        <is>
          <t>21796</t>
        </is>
      </c>
      <c r="C61" t="inlineStr">
        <is>
          <t>RESAPOL</t>
        </is>
      </c>
      <c r="D61">
        <f>HYPERLINK("M:\Contracts Folder/21 Contracts/21796 Haslar Marina/Commercial/CVR's/Invoice Consolidation/Invoice Archive/Jan 2022/0000349327.pdf", "0000349327")</f>
        <v/>
      </c>
      <c r="E61" t="inlineStr">
        <is>
          <t>Purchase</t>
        </is>
      </c>
      <c r="F61" t="inlineStr">
        <is>
          <t>Carriage Charge 12.00 1 12.00</t>
        </is>
      </c>
      <c r="G61" t="n">
        <v>48.5</v>
      </c>
    </row>
    <row r="62">
      <c r="A62" t="inlineStr">
        <is>
          <t>2022-01-27 00:00:00</t>
        </is>
      </c>
      <c r="B62" t="inlineStr">
        <is>
          <t>21781</t>
        </is>
      </c>
      <c r="C62" t="inlineStr">
        <is>
          <t>Build Energy</t>
        </is>
      </c>
      <c r="D62">
        <f>HYPERLINK("M:\Contracts Folder/21 Contracts/21781 W&amp;S Recycling, Poole/Commercial/CVR's/Invoice Consolidation/Invoice Archive/Jan 2022/INV-104739.pdf", "INV-104739")</f>
        <v/>
      </c>
      <c r="E62" t="inlineStr">
        <is>
          <t>Purchase</t>
        </is>
      </c>
      <c r="F62" t="inlineStr">
        <is>
          <t>0.25 5,500.00 1,375.00 BREEAM NC 2018 Design &amp; Procurement Assessment
Scope &amp; Deliverables:
* Conduct Design Team Meeting
*Produce and regularly update evidence tracker showing
evidence required
* Provide template letters and proformas to assist with
evidence production
* Lodgement of BRE Design Stage certificate</t>
        </is>
      </c>
      <c r="G62" t="n">
        <v>1375</v>
      </c>
    </row>
    <row r="63">
      <c r="A63" t="inlineStr">
        <is>
          <t>2022-01-17 00:00:00</t>
        </is>
      </c>
      <c r="B63" t="inlineStr">
        <is>
          <t>21786</t>
        </is>
      </c>
      <c r="C63" t="inlineStr">
        <is>
          <t>Tarmac</t>
        </is>
      </c>
      <c r="D63">
        <f>HYPERLINK("M:\Contracts Folder/21 Contracts/21786 AECC University College/Commercial/CVR's/Invoice Consolidation/Invoice Archive/Jan 2022/9044710875.pdf", "9044710875")</f>
        <v/>
      </c>
      <c r="E63" t="inlineStr">
        <is>
          <t>Purchase</t>
        </is>
      </c>
      <c r="F63" t="inlineStr">
        <is>
          <t>7.400</t>
        </is>
      </c>
      <c r="G63" t="n">
        <v>537.83</v>
      </c>
    </row>
    <row r="64">
      <c r="A64" t="inlineStr">
        <is>
          <t>2022-01-17 00:00:00</t>
        </is>
      </c>
      <c r="B64" t="inlineStr">
        <is>
          <t>21786</t>
        </is>
      </c>
      <c r="C64" t="inlineStr">
        <is>
          <t>Tarmac</t>
        </is>
      </c>
      <c r="D64">
        <f>HYPERLINK("M:\Contracts Folder/21 Contracts/21786 AECC University College/Commercial/CVR's/Invoice Consolidation/Invoice Archive/Jan 2022/9044710876.pdf", "9044710876")</f>
        <v/>
      </c>
      <c r="E64" t="inlineStr">
        <is>
          <t>Purchase</t>
        </is>
      </c>
      <c r="F64" t="inlineStr">
        <is>
          <t>TO RETURNED LOAD 7.400 2.72 20.13</t>
        </is>
      </c>
      <c r="G64" t="n">
        <v>285.78</v>
      </c>
    </row>
    <row r="65">
      <c r="A65" t="inlineStr">
        <is>
          <t>2022-01-17 00:00:00</t>
        </is>
      </c>
      <c r="B65" t="n">
        <v>21786</v>
      </c>
      <c r="C65" t="inlineStr">
        <is>
          <t>Error</t>
        </is>
      </c>
      <c r="D65">
        <f>HYPERLINK("M:\Contracts Folder/21 Contracts/21786 AECC University College/Commercial/CVR's/Invoice Consolidation/Invoice Archive/Jan 2022/9044710877.pdf", "9044710877")</f>
        <v/>
      </c>
      <c r="E65" t="inlineStr">
        <is>
          <t>Purchase</t>
        </is>
      </c>
      <c r="F65" t="inlineStr">
        <is>
          <t>DISPOSAL OF RETURNED COATED MATERIAL 2.340 75.00 175.50</t>
        </is>
      </c>
      <c r="G65" t="n">
        <v>175.5</v>
      </c>
    </row>
    <row r="66">
      <c r="A66" t="inlineStr">
        <is>
          <t>2022-01-21 00:00:00</t>
        </is>
      </c>
      <c r="B66" t="n">
        <v>21786</v>
      </c>
      <c r="C66" t="inlineStr">
        <is>
          <t>Wolseley 
UK 
Limited</t>
        </is>
      </c>
      <c r="D66" s="6">
        <f>HYPERLINK("M:\Contracts Folder/21 Contracts/21786 AECC University College/Commercial/CVR's/Invoice Consolidation/Invoice Archive/Jan 2022/INV-CRD.pdf", "INV-CRD")</f>
        <v/>
      </c>
      <c r="E66" t="inlineStr">
        <is>
          <t>Purchase</t>
        </is>
      </c>
      <c r="F66" t="inlineStr">
        <is>
          <t>MAR 
125X255MM 
6M 
HB2 
INT 
RAD 13 EA 10.401 H31151 20.00 135.21</t>
        </is>
      </c>
      <c r="G66" t="n">
        <v>135.21</v>
      </c>
    </row>
    <row r="67">
      <c r="A67" t="inlineStr">
        <is>
          <t>2022-01-24 00:00:00</t>
        </is>
      </c>
      <c r="B67" t="inlineStr">
        <is>
          <t>21787</t>
        </is>
      </c>
      <c r="C67" t="inlineStr">
        <is>
          <t>Error</t>
        </is>
      </c>
      <c r="D67">
        <f>HYPERLINK("M:\Contracts Folder/21 Contracts/21787 Mercery Road Phase 2, Weymouth/Commercial/CVR's/Invoice Consolidation/Invoice Archive/Jan 2022/MPB 916132/2.pdf", "MPB 916132/2")</f>
        <v/>
      </c>
      <c r="E67" t="inlineStr">
        <is>
          <t>Purchase</t>
        </is>
      </c>
      <c r="F67" t="inlineStr">
        <is>
          <t>TEB0750 23405 
D400 
HEEL 
GUARD 
500MM 
GRATE 37 EA 12.246 20.00 453.10</t>
        </is>
      </c>
      <c r="G67" t="n">
        <v>543.84</v>
      </c>
    </row>
    <row r="68">
      <c r="A68" s="7" t="n">
        <v>44587</v>
      </c>
      <c r="B68" t="inlineStr">
        <is>
          <t>21796</t>
        </is>
      </c>
      <c r="C68" t="inlineStr">
        <is>
          <t>Hanson Quarry Products Europe Ltd</t>
        </is>
      </c>
      <c r="D68">
        <f>HYPERLINK("M:\Contracts Folder/21 Contracts/21796 Haslar Marina/Commercial/CVR's/Invoice Consolidation/Invoice Archive/Jan 2022/1985026349.pdf", "1985026349")</f>
        <v/>
      </c>
      <c r="E68" t="inlineStr">
        <is>
          <t>Purchase</t>
        </is>
      </c>
      <c r="F68" t="inlineStr">
        <is>
          <t>7.67</t>
        </is>
      </c>
      <c r="G68" t="n">
        <v>23</v>
      </c>
    </row>
    <row r="69">
      <c r="A69" s="7" t="n">
        <v>44581</v>
      </c>
      <c r="B69" t="inlineStr">
        <is>
          <t>21796</t>
        </is>
      </c>
      <c r="C69" t="inlineStr">
        <is>
          <t>Travis Perkins Fareham</t>
        </is>
      </c>
      <c r="D69">
        <f>HYPERLINK("M:\Contracts Folder/21 Contracts/21796 Haslar Marina/Commercial/CVR's/Invoice Consolidation/Invoice Archive/Jan 2022/2480 ADT808.pdf", "2480 ADT808")</f>
        <v/>
      </c>
      <c r="E69" t="inlineStr">
        <is>
          <t>Purchase</t>
        </is>
      </c>
      <c r="F69" t="inlineStr">
        <is>
          <t>EACH EACH EACH</t>
        </is>
      </c>
      <c r="G69" t="n">
        <v>17.22</v>
      </c>
    </row>
    <row r="70">
      <c r="A70" s="7" t="n">
        <v>44580</v>
      </c>
      <c r="B70" t="inlineStr">
        <is>
          <t>21796</t>
        </is>
      </c>
      <c r="C70" t="inlineStr">
        <is>
          <t>Travis Perkins Fareham</t>
        </is>
      </c>
      <c r="D70">
        <f>HYPERLINK("M:\Contracts Folder/21 Contracts/21796 Haslar Marina/Commercial/CVR's/Invoice Consolidation/Invoice Archive/Jan 2022/2480 ADT738.pdf", "2480 ADT738")</f>
        <v/>
      </c>
      <c r="E70" t="inlineStr">
        <is>
          <t>Purchase</t>
        </is>
      </c>
      <c r="F70" t="inlineStr">
        <is>
          <t>EACH EACH</t>
        </is>
      </c>
      <c r="G70" t="n">
        <v>12.91</v>
      </c>
    </row>
    <row r="71">
      <c r="A71" s="7" t="n">
        <v>44578</v>
      </c>
      <c r="B71" t="inlineStr">
        <is>
          <t>21796</t>
        </is>
      </c>
      <c r="C71" t="inlineStr">
        <is>
          <t>Travis Perkins Fareham</t>
        </is>
      </c>
      <c r="D71">
        <f>HYPERLINK("M:\Contracts Folder/21 Contracts/21796 Haslar Marina/Commercial/CVR's/Invoice Consolidation/Invoice Archive/Jan 2022/2480 ADT612.pdf", "2480 ADT612")</f>
        <v/>
      </c>
      <c r="E71" t="inlineStr">
        <is>
          <t>Purchase</t>
        </is>
      </c>
      <c r="F71" t="inlineStr">
        <is>
          <t>938169 BALLAST BULK BAG 938169 50.34 1 50.34</t>
        </is>
      </c>
      <c r="G71" t="n">
        <v>50.34</v>
      </c>
    </row>
    <row r="72">
      <c r="A72" s="7" t="n">
        <v>44578</v>
      </c>
      <c r="B72" t="inlineStr">
        <is>
          <t>21796</t>
        </is>
      </c>
      <c r="C72" t="inlineStr">
        <is>
          <t>Travis Perkins Fareham</t>
        </is>
      </c>
      <c r="D72">
        <f>HYPERLINK("M:\Contracts Folder/21 Contracts/21796 Haslar Marina/Commercial/CVR's/Invoice Consolidation/Invoice Archive/Jan 2022/2480 ADT598.pdf", "2480 ADT598")</f>
        <v/>
      </c>
      <c r="E72" t="inlineStr">
        <is>
          <t>Purchase</t>
        </is>
      </c>
      <c r="F72" t="inlineStr">
        <is>
          <t>1 50.34 938169 BALLAST BULK BAG 50.34</t>
        </is>
      </c>
      <c r="G72" t="n">
        <v>120.24</v>
      </c>
    </row>
    <row r="73">
      <c r="A73" s="7" t="n">
        <v>44578</v>
      </c>
      <c r="B73" t="inlineStr">
        <is>
          <t>21796</t>
        </is>
      </c>
      <c r="C73" t="inlineStr">
        <is>
          <t xml:space="preserve">HY-TEN
</t>
        </is>
      </c>
      <c r="D73">
        <f>HYPERLINK("M:\Contracts Folder/21 Contracts/21796 Haslar Marina/Commercial/CVR's/Invoice Consolidation/Invoice Archive/Jan 2022/SIN481005.pdf", "SIN481005")</f>
        <v/>
      </c>
      <c r="E73" t="inlineStr">
        <is>
          <t>Purchase</t>
        </is>
      </c>
      <c r="F73" t="inlineStr">
        <is>
          <t>0.148</t>
        </is>
      </c>
      <c r="G73" t="n">
        <v>113</v>
      </c>
    </row>
    <row r="74">
      <c r="A74" s="7" t="n">
        <v>44585</v>
      </c>
      <c r="B74" t="inlineStr">
        <is>
          <t>21785</t>
        </is>
      </c>
      <c r="C74" t="inlineStr">
        <is>
          <t xml:space="preserve">TP Travis Perkins
</t>
        </is>
      </c>
      <c r="D74">
        <f>HYPERLINK("M:\Contracts Folder/21 Contracts/21785 Plymouth City Centre/Commercial/CVR's/Invoice Consolidation/Invoice Archive/Jan 2022/9169 APO945.pdf", "9169 APO945")</f>
        <v/>
      </c>
      <c r="E74" t="inlineStr">
        <is>
          <t>Purchase</t>
        </is>
      </c>
      <c r="F74" t="inlineStr">
        <is>
          <t>EACH EACH</t>
        </is>
      </c>
      <c r="G74" t="n">
        <v>120.6</v>
      </c>
    </row>
    <row r="75">
      <c r="A75" s="7" t="n">
        <v>44581</v>
      </c>
      <c r="B75" t="inlineStr">
        <is>
          <t>21796</t>
        </is>
      </c>
      <c r="C75" t="inlineStr">
        <is>
          <t>Travis Perkins Fareham</t>
        </is>
      </c>
      <c r="D75">
        <f>HYPERLINK("M:\Contracts Folder/21 Contracts/21796 Haslar Marina/Commercial/CVR's/Invoice Consolidation/Invoice Archive/Jan 2022/2480 ADT853.pdf", "2480 ADT853")</f>
        <v/>
      </c>
      <c r="E75" t="inlineStr">
        <is>
          <t>Purchase</t>
        </is>
      </c>
      <c r="F75" t="inlineStr">
        <is>
          <t>929795 4TRADE RND WIRE NAIL 75MM BRIGHT 2 1/2KG 929795 12.22 1 12.22</t>
        </is>
      </c>
      <c r="G75" t="n">
        <v>12.22</v>
      </c>
    </row>
    <row r="76">
      <c r="A76" s="7" t="n">
        <v>44589</v>
      </c>
      <c r="B76" t="inlineStr">
        <is>
          <t>21781</t>
        </is>
      </c>
      <c r="C76" t="inlineStr">
        <is>
          <t>Dance-Reeves Limited</t>
        </is>
      </c>
      <c r="D76">
        <f>HYPERLINK("M:\Contracts Folder/21 Contracts/21781 W&amp;S Recycling, Poole/Commercial/CVR's/Invoice Consolidation/Invoice Archive/Jan 2022/16485.pdf", "16485")</f>
        <v/>
      </c>
      <c r="E76" t="inlineStr">
        <is>
          <t>Purchase</t>
        </is>
      </c>
      <c r="F76" t="inlineStr">
        <is>
          <t>This invoice is subject to domestic reverse charge rules
Customer to pay output tax of £388.69 to HMRC 0.00 0.00</t>
        </is>
      </c>
      <c r="G76" t="n">
        <v>1943.46</v>
      </c>
    </row>
    <row r="77">
      <c r="A77" s="7" t="n">
        <v>44590</v>
      </c>
      <c r="B77" t="inlineStr">
        <is>
          <t>21787</t>
        </is>
      </c>
      <c r="C77" t="inlineStr">
        <is>
          <t>Celsa Manufacturing, UK</t>
        </is>
      </c>
      <c r="D77">
        <f>HYPERLINK("M:\Contracts Folder/21 Contracts/21787 Mercery Road Phase 2, Weymouth/Commercial/CVR's/Invoice Consolidation/Invoice Archive/Jan 2022/3590329076.pdf", "3590329076")</f>
        <v/>
      </c>
      <c r="E77" t="inlineStr">
        <is>
          <t>Purchase</t>
        </is>
      </c>
      <c r="F77" t="inlineStr">
        <is>
          <t>KZ01101CARFAB Carriage Fabric 1 Unit 75.00 20.00 75.00</t>
        </is>
      </c>
      <c r="G77" t="n">
        <v>3364.94</v>
      </c>
    </row>
    <row r="78">
      <c r="A78" s="7" t="n">
        <v>44571</v>
      </c>
      <c r="B78" t="inlineStr">
        <is>
          <t>21786</t>
        </is>
      </c>
      <c r="C78" t="inlineStr">
        <is>
          <t>Travis Perkins Poole</t>
        </is>
      </c>
      <c r="D78">
        <f>HYPERLINK("M:\Contracts Folder/21 Contracts/21786 AECC University College/Commercial/CVR's/Invoice Consolidation/Invoice Archive/Jan 2022/9049 AIJ742.pdf", "9049 AIJ742")</f>
        <v/>
      </c>
      <c r="E78" t="inlineStr">
        <is>
          <t>Purchase</t>
        </is>
      </c>
      <c r="F78" t="inlineStr">
        <is>
          <t>EACH EACH</t>
        </is>
      </c>
      <c r="G78" t="n">
        <v>942.72</v>
      </c>
    </row>
    <row r="79">
      <c r="A79" s="7" t="n">
        <v>44585</v>
      </c>
      <c r="B79" t="inlineStr">
        <is>
          <t>21786</t>
        </is>
      </c>
      <c r="C79" t="inlineStr">
        <is>
          <t>Travis Perkins Bournemouth Windham Road</t>
        </is>
      </c>
      <c r="D79">
        <f>HYPERLINK("M:\Contracts Folder/21 Contracts/21786 AECC University College/Commercial/CVR's/Invoice Consolidation/Invoice Archive/Jan 2022/9162 AQF677.pdf", "9162 AQF677")</f>
        <v/>
      </c>
      <c r="E79" t="inlineStr">
        <is>
          <t>Purchase</t>
        </is>
      </c>
      <c r="F79" t="inlineStr">
        <is>
          <t>EACH EACH</t>
        </is>
      </c>
      <c r="G79" t="n">
        <v>1370.99</v>
      </c>
    </row>
    <row r="80">
      <c r="A80" s="7" t="n">
        <v>44581</v>
      </c>
      <c r="B80" t="inlineStr">
        <is>
          <t>21781</t>
        </is>
      </c>
      <c r="C80" t="inlineStr">
        <is>
          <t>Travis Perkins Poole</t>
        </is>
      </c>
      <c r="D80">
        <f>HYPERLINK("M:\Contracts Folder/21 Contracts/21781 W&amp;S Recycling, Poole/Commercial/CVR's/Invoice Consolidation/Invoice Archive/Jan 2022/9048 AIJ645.pdf", "9048 AIJ645")</f>
        <v/>
      </c>
      <c r="E80" t="inlineStr">
        <is>
          <t>Purchase</t>
        </is>
      </c>
      <c r="F80" t="inlineStr">
        <is>
          <t>SHEET</t>
        </is>
      </c>
      <c r="G80" t="n">
        <v>574.13</v>
      </c>
    </row>
    <row r="81">
      <c r="A81" s="7" t="n">
        <v>44579</v>
      </c>
      <c r="B81" t="inlineStr">
        <is>
          <t>21786</t>
        </is>
      </c>
      <c r="C81" t="inlineStr">
        <is>
          <t>Travis Perkins Christchurch</t>
        </is>
      </c>
      <c r="D81">
        <f>HYPERLINK("M:\Contracts Folder/21 Contracts/21786 AECC University College/Commercial/CVR's/Invoice Consolidation/Invoice Archive/Jan 2022/3025 AWF485.pdf", "3025 AWF485")</f>
        <v/>
      </c>
      <c r="E81" t="inlineStr">
        <is>
          <t>Purchase</t>
        </is>
      </c>
      <c r="F81" t="inlineStr">
        <is>
          <t>767336 2440X1220X18MM 242.10 20 5 48.42</t>
        </is>
      </c>
      <c r="G81" t="n">
        <v>516.5599999999999</v>
      </c>
    </row>
    <row r="82">
      <c r="A82" s="7" t="n">
        <v>44579</v>
      </c>
      <c r="B82" t="inlineStr">
        <is>
          <t>21786</t>
        </is>
      </c>
      <c r="C82" t="inlineStr">
        <is>
          <t>Travis Perkins Christchurch</t>
        </is>
      </c>
      <c r="D82">
        <f>HYPERLINK("M:\Contracts Folder/21 Contracts/21786 AECC University College/Commercial/CVR's/Invoice Consolidation/Invoice Archive/Jan 2022/3025 AWF459.pdf", "3025 AWF459")</f>
        <v/>
      </c>
      <c r="E82" t="inlineStr">
        <is>
          <t>Purchase</t>
        </is>
      </c>
      <c r="F82" t="inlineStr">
        <is>
          <t>BOX</t>
        </is>
      </c>
      <c r="G82" t="n">
        <v>419.49</v>
      </c>
    </row>
    <row r="83">
      <c r="A83" s="7" t="n">
        <v>44589</v>
      </c>
      <c r="B83" t="inlineStr">
        <is>
          <t>21787</t>
        </is>
      </c>
      <c r="C83" t="inlineStr">
        <is>
          <t>Doonans</t>
        </is>
      </c>
      <c r="D83">
        <f>HYPERLINK("M:\Contracts Folder/21 Contracts/21787 Mercery Road Phase 2, Weymouth/Commercial/CVR's/Invoice Consolidation/Invoice Archive/Jan 2022/A10509.pdf", "A10509")</f>
        <v/>
      </c>
      <c r="E83" t="inlineStr">
        <is>
          <t>Purchase</t>
        </is>
      </c>
      <c r="F83" t="inlineStr">
        <is>
          <t>155.00 2 M3 READYMIX P220 (20MM) DELIVERED TIPPER</t>
        </is>
      </c>
      <c r="G83" t="n">
        <v>155</v>
      </c>
    </row>
    <row r="84">
      <c r="A84" s="7" t="n">
        <v>44582</v>
      </c>
      <c r="B84" t="inlineStr">
        <is>
          <t>21787</t>
        </is>
      </c>
      <c r="C84" t="inlineStr">
        <is>
          <t>Doonans</t>
        </is>
      </c>
      <c r="D84">
        <f>HYPERLINK("M:\Contracts Folder/21 Contracts/21787 Mercery Road Phase 2, Weymouth/Commercial/CVR's/Invoice Consolidation/Invoice Archive/Jan 2022/A10348.pdf", "A10348")</f>
        <v/>
      </c>
      <c r="E84" t="inlineStr">
        <is>
          <t>Purchase</t>
        </is>
      </c>
      <c r="F84" t="inlineStr">
        <is>
          <t>387.50 5 M3 READYMIX P220 (20MM) DELIVERED MIXER</t>
        </is>
      </c>
      <c r="G84" t="n">
        <v>387.5</v>
      </c>
    </row>
    <row r="85">
      <c r="A85" s="7" t="n">
        <v>44582</v>
      </c>
      <c r="B85" t="inlineStr">
        <is>
          <t>21787</t>
        </is>
      </c>
      <c r="C85" t="inlineStr">
        <is>
          <t>Doonans</t>
        </is>
      </c>
      <c r="D85">
        <f>HYPERLINK("M:\Contracts Folder/21 Contracts/21787 Mercery Road Phase 2, Weymouth/Commercial/CVR's/Invoice Consolidation/Invoice Archive/Jan 2022/A10349.pdf", "A10349")</f>
        <v/>
      </c>
      <c r="E85" t="inlineStr">
        <is>
          <t>Purchase</t>
        </is>
      </c>
      <c r="F85" t="inlineStr">
        <is>
          <t>6 M3 READYMIX P300 ST4 (10MM) DELIVERED MIXER M3 541.20</t>
        </is>
      </c>
      <c r="G85" t="n">
        <v>541.2</v>
      </c>
    </row>
    <row r="86">
      <c r="A86" s="7" t="n">
        <v>44590</v>
      </c>
      <c r="B86" t="inlineStr">
        <is>
          <t>21787</t>
        </is>
      </c>
      <c r="C86" t="inlineStr">
        <is>
          <t>Celsa Manufacturing, UK</t>
        </is>
      </c>
      <c r="D86">
        <f>HYPERLINK("M:\Contracts Folder/21 Contracts/21787 Mercery Road Phase 2, Weymouth/Commercial/CVR's/Invoice Consolidation/Invoice Archive/Jan 2022/3590329075.pdf", "3590329075")</f>
        <v/>
      </c>
      <c r="E86" t="inlineStr">
        <is>
          <t>Purchase</t>
        </is>
      </c>
      <c r="F86" t="inlineStr">
        <is>
          <t>KC03101BLA17 Black Annealed Tying Wire 17g Coil 1 Unit 18.00 18.00</t>
        </is>
      </c>
      <c r="G86" t="n">
        <v>318</v>
      </c>
    </row>
    <row r="87">
      <c r="A87" s="7" t="n">
        <v>44589</v>
      </c>
      <c r="B87" t="inlineStr">
        <is>
          <t>21786</t>
        </is>
      </c>
      <c r="C87" t="inlineStr">
        <is>
          <t>Select A Skip UK Ltd</t>
        </is>
      </c>
      <c r="D87">
        <f>HYPERLINK("M:\Contracts Folder/21 Contracts/21786 AECC University College/Commercial/CVR's/Invoice Consolidation/Invoice Archive/Jan 2022/799824.pdf", "799824")</f>
        <v/>
      </c>
      <c r="E87" t="inlineStr">
        <is>
          <t>Purchase</t>
        </is>
      </c>
      <c r="F87" t="inlineStr">
        <is>
          <t>6 yd exchange 1 245.00 245.00</t>
        </is>
      </c>
      <c r="G87" t="n">
        <v>805</v>
      </c>
    </row>
    <row r="88">
      <c r="A88" s="7" t="n">
        <v>44589</v>
      </c>
      <c r="B88" t="inlineStr">
        <is>
          <t>21787</t>
        </is>
      </c>
      <c r="C88" t="inlineStr">
        <is>
          <t>JDP Dorchester</t>
        </is>
      </c>
      <c r="D88">
        <f>HYPERLINK("M:\Contracts Folder/21 Contracts/21787 Mercery Road Phase 2, Weymouth/Commercial/CVR's/Invoice Consolidation/Invoice Archive/Jan 2022/25/11962066.pdf", "25/11962066")</f>
        <v/>
      </c>
      <c r="E88" t="inlineStr">
        <is>
          <t>Purchase</t>
        </is>
      </c>
      <c r="F88" t="inlineStr">
        <is>
          <t>1 EA 365.60 217.53 1601NW2020 4.5M X 100M NON WOVEN PREMIUM</t>
        </is>
      </c>
      <c r="G88" t="n">
        <v>217.53</v>
      </c>
    </row>
    <row r="89">
      <c r="A89" s="7" t="n">
        <v>44589</v>
      </c>
      <c r="B89" t="inlineStr">
        <is>
          <t>21786</t>
        </is>
      </c>
      <c r="C89" t="inlineStr">
        <is>
          <t xml:space="preserve">RANGER FIXINGS
</t>
        </is>
      </c>
      <c r="D89">
        <f>HYPERLINK("M:\Contracts Folder/21 Contracts/21786 AECC University College/Commercial/CVR's/Invoice Consolidation/Invoice Archive/Jan 2022/0000407224.pdf", "0000407224")</f>
        <v/>
      </c>
      <c r="E89" t="inlineStr">
        <is>
          <t>Purchase</t>
        </is>
      </c>
      <c r="F89" t="inlineStr">
        <is>
          <t>X 180 CSK YP WS 100 0.37 37.00 EACH</t>
        </is>
      </c>
      <c r="G89" t="n">
        <v>282</v>
      </c>
    </row>
    <row r="90">
      <c r="A90" s="7" t="n">
        <v>44581</v>
      </c>
      <c r="B90" t="inlineStr">
        <is>
          <t>21781</t>
        </is>
      </c>
      <c r="C90" t="inlineStr">
        <is>
          <t>Keyline Civils Specialist</t>
        </is>
      </c>
      <c r="D90">
        <f>HYPERLINK("M:\Contracts Folder/21 Contracts/21781 W&amp;S Recycling, Poole/Commercial/CVR's/Invoice Consolidation/Invoice Archive/Jan 2022/AIJ918.pdf", "AIJ918")</f>
        <v/>
      </c>
      <c r="E90" t="inlineStr">
        <is>
          <t>Purchase</t>
        </is>
      </c>
      <c r="F90" t="inlineStr">
        <is>
          <t>222.87 20 10.00 26.22 EACH POLYPIPE 150MMX90DEG RIDGIDUCT BLACK
LONG BENDS X0.61 RBDB150X90X0.61
A HANDLING/RESTOCK CHARGE MADE AT 15%</t>
        </is>
      </c>
      <c r="G90" t="n">
        <v>975.38</v>
      </c>
    </row>
    <row r="91">
      <c r="A91" s="7" t="n">
        <v>44580</v>
      </c>
      <c r="B91" t="inlineStr">
        <is>
          <t>21781</t>
        </is>
      </c>
      <c r="C91" t="inlineStr">
        <is>
          <t>Travis Perkins Bournemouth Wallisdown Road</t>
        </is>
      </c>
      <c r="D91">
        <f>HYPERLINK("M:\Contracts Folder/21 Contracts/21781 W&amp;S Recycling, Poole/Commercial/CVR's/Invoice Consolidation/Invoice Archive/Jan 2022/9270 AQN544.pdf", "9270 AQN544")</f>
        <v/>
      </c>
      <c r="E91" t="inlineStr">
        <is>
          <t>Purchase</t>
        </is>
      </c>
      <c r="F91" t="inlineStr">
        <is>
          <t>206904 TREATED TREATED 47X150MMX4.8M &amp; 275.50 10
EACH 27.55 EACH</t>
        </is>
      </c>
      <c r="G91" t="n">
        <v>275.5</v>
      </c>
    </row>
    <row r="92">
      <c r="A92" t="inlineStr">
        <is>
          <t>2022-01-18 00:00:00</t>
        </is>
      </c>
      <c r="B92" t="inlineStr">
        <is>
          <t>21796</t>
        </is>
      </c>
      <c r="C92" t="inlineStr">
        <is>
          <t>TP</t>
        </is>
      </c>
      <c r="D92">
        <f>HYPERLINK("M:\Contracts Folder/21 Contracts/21796 Haslar Marina/Commercial/CVR's/Invoice Consolidation/Invoice Archive/Jan 2022/2482 T02793.pdf", "2482 T02793")</f>
        <v/>
      </c>
      <c r="E92" t="inlineStr">
        <is>
          <t>Hire</t>
        </is>
      </c>
      <c r="F92" t="inlineStr">
        <is>
          <t>TRAVIS PERKINS TOOL HIRE CENTRES</t>
        </is>
      </c>
      <c r="G92" t="n">
        <v>135.23</v>
      </c>
    </row>
    <row r="93">
      <c r="A93" t="inlineStr">
        <is>
          <t>2022-01-20 00:00:00</t>
        </is>
      </c>
      <c r="B93" t="inlineStr">
        <is>
          <t>21785</t>
        </is>
      </c>
      <c r="C93" t="inlineStr">
        <is>
          <t>TP</t>
        </is>
      </c>
      <c r="D93">
        <f>HYPERLINK("M:\Contracts Folder/21 Contracts/21785 Plymouth City Centre/Commercial/CVR's/Invoice Consolidation/Invoice Archive/Jan 2022/0618 S06631.pdf", "0618 S06631")</f>
        <v/>
      </c>
      <c r="E93" t="inlineStr">
        <is>
          <t>Hire</t>
        </is>
      </c>
      <c r="F93" t="inlineStr">
        <is>
          <t>TRAVIS PERKINS TOOL HIRE CENTRES</t>
        </is>
      </c>
      <c r="G93" t="n">
        <v>337.04</v>
      </c>
    </row>
    <row r="94">
      <c r="A94" t="inlineStr">
        <is>
          <t>2022-01-20 00:00:00</t>
        </is>
      </c>
      <c r="B94" t="inlineStr">
        <is>
          <t>21785</t>
        </is>
      </c>
      <c r="C94" t="inlineStr">
        <is>
          <t xml:space="preserve">TP Travis Perkins
</t>
        </is>
      </c>
      <c r="D94">
        <f>HYPERLINK("M:\Contracts Folder/21 Contracts/21785 Plymouth City Centre/Commercial/CVR's/Invoice Consolidation/Invoice Archive/Jan 2022/9169 APO635.pdf", "9169 APO635")</f>
        <v/>
      </c>
      <c r="E94" t="inlineStr">
        <is>
          <t>Purchase</t>
        </is>
      </c>
      <c r="F94" t="inlineStr">
        <is>
          <t>4TRADE CLOUT NAIL EXTRA LARGE HEAD 20MM
347172 GALVANISED 1/2KG. 347172 2.34 1 2.34</t>
        </is>
      </c>
      <c r="G94" t="n">
        <v>2.34</v>
      </c>
    </row>
    <row r="95">
      <c r="A95" t="inlineStr">
        <is>
          <t>2022-01-18 00:00:00</t>
        </is>
      </c>
      <c r="B95" t="inlineStr">
        <is>
          <t>21785</t>
        </is>
      </c>
      <c r="C95" t="inlineStr">
        <is>
          <t>TP</t>
        </is>
      </c>
      <c r="D95">
        <f>HYPERLINK("M:\Contracts Folder/21 Contracts/21785 Plymouth City Centre/Commercial/CVR's/Invoice Consolidation/Invoice Archive/Jan 2022/9169 APO384.pdf", "9169 APO384")</f>
        <v/>
      </c>
      <c r="E95" t="inlineStr">
        <is>
          <t>Purchase</t>
        </is>
      </c>
      <c r="F95" t="inlineStr">
        <is>
          <t>EACH EACH</t>
        </is>
      </c>
      <c r="G95" t="n">
        <v>67.43000000000001</v>
      </c>
    </row>
    <row r="96">
      <c r="A96" t="inlineStr">
        <is>
          <t>2022-01-18 00:00:00</t>
        </is>
      </c>
      <c r="B96" t="inlineStr">
        <is>
          <t>21785</t>
        </is>
      </c>
      <c r="C96" t="inlineStr">
        <is>
          <t xml:space="preserve">TP Travis Perkins
</t>
        </is>
      </c>
      <c r="D96">
        <f>HYPERLINK("M:\Contracts Folder/21 Contracts/21785 Plymouth City Centre/Commercial/CVR's/Invoice Consolidation/Invoice Archive/Jan 2022/9169 APO371.pdf", "9169 APO371")</f>
        <v/>
      </c>
      <c r="E96" t="inlineStr">
        <is>
          <t>Purchase</t>
        </is>
      </c>
      <c r="F96" t="inlineStr">
        <is>
          <t>929798 12.32 1 TUB
12.32
TUB 12.32 20</t>
        </is>
      </c>
      <c r="G96" t="n">
        <v>170</v>
      </c>
    </row>
    <row r="97">
      <c r="A97" t="inlineStr">
        <is>
          <t>2022-10-01 00:00:00</t>
        </is>
      </c>
      <c r="B97" t="inlineStr">
        <is>
          <t>21786</t>
        </is>
      </c>
      <c r="C97" t="inlineStr">
        <is>
          <t>TP</t>
        </is>
      </c>
      <c r="D97">
        <f>HYPERLINK("M:\Contracts Folder/21 Contracts/21786 AECC University College/Commercial/CVR's/Invoice Consolidation/Invoice Archive/Oct 2022/9049 AIJ741.pdf", "9049 AIJ741")</f>
        <v/>
      </c>
      <c r="E97" t="inlineStr">
        <is>
          <t>Purchase</t>
        </is>
      </c>
      <c r="F97" t="inlineStr">
        <is>
          <t>EACH EACH</t>
        </is>
      </c>
      <c r="G97" t="n">
        <v>942.72</v>
      </c>
    </row>
    <row r="98">
      <c r="A98" t="inlineStr">
        <is>
          <t>2022-01-18 00:00:00</t>
        </is>
      </c>
      <c r="B98" t="inlineStr">
        <is>
          <t>21786</t>
        </is>
      </c>
      <c r="C98" t="inlineStr">
        <is>
          <t>Travis Perkins New Milton</t>
        </is>
      </c>
      <c r="D98">
        <f>HYPERLINK("M:\Contracts Folder/21 Contracts/21786 AECC University College/Commercial/CVR's/Invoice Consolidation/Invoice Archive/Jan 2022/3620 ARF707.pdf", "3620 ARF707")</f>
        <v/>
      </c>
      <c r="E98" t="inlineStr">
        <is>
          <t>Purchase</t>
        </is>
      </c>
      <c r="F98" t="inlineStr">
        <is>
          <t>KNAUF PLASTERBOARD ADHESIVE (BONDING
858293 COMPOUND) 25KG 258166 858293 29.28 4 7.32</t>
        </is>
      </c>
      <c r="G98" t="n">
        <v>29.28</v>
      </c>
    </row>
    <row r="99">
      <c r="A99" t="inlineStr">
        <is>
          <t>2022-01-28 00:00:00</t>
        </is>
      </c>
      <c r="B99" t="inlineStr">
        <is>
          <t>21786</t>
        </is>
      </c>
      <c r="C99" t="inlineStr">
        <is>
          <t>FIXINGS/FASTENERS/ABRASIVES</t>
        </is>
      </c>
      <c r="D99">
        <f>HYPERLINK("M:\Contracts Folder/21 Contracts/21786 AECC University College/Commercial/CVR's/Invoice Consolidation/Invoice Archive/Jan 2022/0000407222.pdf", "0000407222")</f>
        <v/>
      </c>
      <c r="E99" t="inlineStr">
        <is>
          <t>Purchase</t>
        </is>
      </c>
      <c r="F99" t="inlineStr">
        <is>
          <t>X 180 COUNTER SUNK TEK SCREWS 100 0.49 49.00</t>
        </is>
      </c>
      <c r="G99" t="n">
        <v>49</v>
      </c>
    </row>
    <row r="100">
      <c r="A100" t="inlineStr">
        <is>
          <t>2022-01-26 00:00:00</t>
        </is>
      </c>
      <c r="B100" t="inlineStr">
        <is>
          <t>21787</t>
        </is>
      </c>
      <c r="C100" t="inlineStr">
        <is>
          <t>G Crook &amp; Sons Wardon Hill Business Park</t>
        </is>
      </c>
      <c r="D100">
        <f>HYPERLINK("M:\Contracts Folder/21 Contracts/21787 Mercery Road Phase 2, Weymouth/Commercial/CVR's/Invoice Consolidation/Invoice Archive/Jan 2022/359980.pdf", "359980")</f>
        <v/>
      </c>
      <c r="E100" t="inlineStr">
        <is>
          <t>Purchase</t>
        </is>
      </c>
      <c r="F100" t="inlineStr">
        <is>
          <t>38.40 tonnes @
13.10 per tonne 503.04 100.61</t>
        </is>
      </c>
      <c r="G100" t="n">
        <v>1398.1</v>
      </c>
    </row>
    <row r="101">
      <c r="A101" t="inlineStr">
        <is>
          <t>2022-01-28 00:00:00</t>
        </is>
      </c>
      <c r="B101" t="inlineStr">
        <is>
          <t>21785</t>
        </is>
      </c>
      <c r="C101" t="inlineStr">
        <is>
          <t>DISPLANT</t>
        </is>
      </c>
      <c r="D101">
        <f>HYPERLINK("M:\Contracts Folder/21 Contracts/21785 Plymouth City Centre/Commercial/CVR's/Invoice Consolidation/Invoice Archive/Jan 2022/INV-0055.pdf", "INV-0055")</f>
        <v/>
      </c>
      <c r="E101" t="inlineStr">
        <is>
          <t>Purchase</t>
        </is>
      </c>
      <c r="F101" t="inlineStr">
        <is>
          <t>1.00 750.00 750.00 Plymouth city centre
Old town street
24/1/2022 half day road brushing £250
25/1/2022 half day road brushing £250
28/1/2022 half day road brushing £250</t>
        </is>
      </c>
      <c r="G101" t="n">
        <v>750</v>
      </c>
    </row>
    <row r="102">
      <c r="A102" s="8" t="n">
        <v>44592</v>
      </c>
      <c r="B102" t="inlineStr">
        <is>
          <t>21797</t>
        </is>
      </c>
      <c r="C102" t="inlineStr">
        <is>
          <t xml:space="preserve">Altis
</t>
        </is>
      </c>
      <c r="D102">
        <f>HYPERLINK("M:\Contracts Folder/21 Contracts/21797 Oldlands Farm Pump Station/Commercial/CVR's/Invoice Consolidation/Invoice Archive/Jan 2022/L733071.pdf", "L733071")</f>
        <v/>
      </c>
      <c r="E102" t="inlineStr">
        <is>
          <t>Purchase</t>
        </is>
      </c>
      <c r="F102" t="inlineStr">
        <is>
          <t>50.00 120.00</t>
        </is>
      </c>
      <c r="G102" t="n">
        <v>120</v>
      </c>
    </row>
    <row r="103">
      <c r="A103" s="8" t="n">
        <v>44588</v>
      </c>
      <c r="B103" t="inlineStr">
        <is>
          <t>17656</t>
        </is>
      </c>
      <c r="C103" t="inlineStr">
        <is>
          <t>Wolseley 
UK 
Limited</t>
        </is>
      </c>
      <c r="D103">
        <f>HYPERLINK("M:\Contracts Folder/17 Contracts/17656 Hall &amp; Woodhouse, Blandford/Commercial/CVR's/Invoice Consolidation/Invoice Archive/Jan 2022/QBM 117656/1.pdf", "QBM 117656/1")</f>
        <v/>
      </c>
      <c r="E103" t="inlineStr">
        <is>
          <t>Purchase</t>
        </is>
      </c>
      <c r="F103" t="inlineStr">
        <is>
          <t>BEE 
WARWICK 
WELLINGTON 
SIZE 
8 EA 13.741 1 BB7087 13.74 20.00</t>
        </is>
      </c>
      <c r="G103" t="n">
        <v>107.79</v>
      </c>
    </row>
    <row r="104">
      <c r="A104" s="8" t="n">
        <v>44590</v>
      </c>
      <c r="B104" t="inlineStr">
        <is>
          <t>21785</t>
        </is>
      </c>
      <c r="C104" t="inlineStr">
        <is>
          <t>Hanson Aggregates</t>
        </is>
      </c>
      <c r="D104">
        <f>HYPERLINK("M:\Contracts Folder/21 Contracts/21785 Plymouth City Centre/Commercial/CVR's/Invoice Consolidation/Invoice Archive/Jan 2022/1985032433.pdf", "1985032433")</f>
        <v/>
      </c>
      <c r="E104" t="inlineStr">
        <is>
          <t>Purchase</t>
        </is>
      </c>
      <c r="F104" t="inlineStr">
        <is>
          <t>AC 20 dense bin 100/150 rec HH 10.000 72.75 727.50</t>
        </is>
      </c>
      <c r="G104" t="n">
        <v>2186.87</v>
      </c>
    </row>
    <row r="105">
      <c r="A105" s="8" t="n">
        <v>44592</v>
      </c>
      <c r="B105" t="inlineStr">
        <is>
          <t>21785</t>
        </is>
      </c>
      <c r="C105" t="inlineStr">
        <is>
          <t>Select A Skip UK Ltd</t>
        </is>
      </c>
      <c r="D105">
        <f>HYPERLINK("M:\Contracts Folder/21 Contracts/21785 Plymouth City Centre/Commercial/CVR's/Invoice Consolidation/Invoice Archive/Jan 2022/800314.pdf", "800314")</f>
        <v/>
      </c>
      <c r="E105" t="inlineStr">
        <is>
          <t>Purchase</t>
        </is>
      </c>
      <c r="F105" t="inlineStr">
        <is>
          <t>4.6 22.95 105.57</t>
        </is>
      </c>
      <c r="G105" t="n">
        <v>105.57</v>
      </c>
    </row>
    <row r="106">
      <c r="A106" t="inlineStr">
        <is>
          <t>2022-01-27 00:00:00</t>
        </is>
      </c>
      <c r="B106" t="inlineStr">
        <is>
          <t>21785</t>
        </is>
      </c>
      <c r="C106" t="inlineStr">
        <is>
          <t>WOLSELEY</t>
        </is>
      </c>
      <c r="D106">
        <f>HYPERLINK("M:\Contracts Folder/21 Contracts/21785 Plymouth City Centre/Commercial/CVR's/Invoice Consolidation/Invoice Archive/Jan 2022/0 26 9924.pdf", "0 26 9924")</f>
        <v/>
      </c>
      <c r="E106" t="inlineStr">
        <is>
          <t>Purchase</t>
        </is>
      </c>
      <c r="F106" t="inlineStr">
        <is>
          <t>HAULAGE 
COST 1 EA 70.000 20.00 70.00</t>
        </is>
      </c>
      <c r="G106" t="n">
        <v>152.84</v>
      </c>
    </row>
    <row r="107">
      <c r="A107" t="inlineStr">
        <is>
          <t>2022-01-25 00:00:00</t>
        </is>
      </c>
      <c r="B107" t="inlineStr">
        <is>
          <t>21796</t>
        </is>
      </c>
      <c r="C107" t="inlineStr">
        <is>
          <t>WOLSELEY</t>
        </is>
      </c>
      <c r="D107">
        <f>HYPERLINK("M:\Contracts Folder/21 Contracts/21796 Haslar Marina/Commercial/CVR's/Invoice Consolidation/Invoice Archive/Jan 2022/8 0 1969 51.pdf", "8 0 1969 51")</f>
        <v/>
      </c>
      <c r="E107" t="inlineStr">
        <is>
          <t>Purchase</t>
        </is>
      </c>
      <c r="F107" t="inlineStr">
        <is>
          <t>BA3712 CAP 
225MMX30M 
DPC 
BLACK 
2000 6 EA 6.951 20.00 41.71</t>
        </is>
      </c>
      <c r="G107" t="n">
        <v>101.98</v>
      </c>
    </row>
    <row r="108">
      <c r="A108" t="inlineStr">
        <is>
          <t>2022-01-27 00:00:00</t>
        </is>
      </c>
      <c r="B108" t="inlineStr">
        <is>
          <t>21785</t>
        </is>
      </c>
      <c r="C108" t="inlineStr">
        <is>
          <t>WOLSELEY</t>
        </is>
      </c>
      <c r="D108">
        <f>HYPERLINK("M:\Contracts Folder/21 Contracts/21785 Plymouth City Centre/Commercial/CVR's/Invoice Consolidation/Invoice Archive/Jan 2022/QBM 907672/1.pdf", "QBM 907672/1")</f>
        <v/>
      </c>
      <c r="E108" t="inlineStr">
        <is>
          <t>Purchase</t>
        </is>
      </c>
      <c r="F108" t="inlineStr">
        <is>
          <t>HAULAGE 
COST 1 EA 70.000 20.00 70.00</t>
        </is>
      </c>
      <c r="G108" t="n">
        <v>764.23</v>
      </c>
    </row>
    <row r="109">
      <c r="A109" s="8" t="n">
        <v>44578</v>
      </c>
      <c r="B109" t="inlineStr">
        <is>
          <t>21781</t>
        </is>
      </c>
      <c r="C109" t="inlineStr">
        <is>
          <t xml:space="preserve">Poole
</t>
        </is>
      </c>
      <c r="D109">
        <f>HYPERLINK("M:\Contracts Folder/21 Contracts/21781 W&amp;S Recycling, Poole/Commercial/CVR's/Invoice Consolidation/Invoice Archive/Jan 2022/0623/00146022.pdf", "0623/00146022")</f>
        <v/>
      </c>
      <c r="E109" t="inlineStr">
        <is>
          <t>Purchase</t>
        </is>
      </c>
      <c r="F109" t="inlineStr">
        <is>
          <t>2.00 EA 6.52 EA 13.04</t>
        </is>
      </c>
      <c r="G109" t="n">
        <v>75.37</v>
      </c>
    </row>
    <row r="110">
      <c r="A110" s="8" t="n">
        <v>44578</v>
      </c>
      <c r="B110" t="inlineStr">
        <is>
          <t>21781</t>
        </is>
      </c>
      <c r="C110" t="inlineStr">
        <is>
          <t xml:space="preserve">Poole
</t>
        </is>
      </c>
      <c r="D110">
        <f>HYPERLINK("M:\Contracts Folder/21 Contracts/21781 W&amp;S Recycling, Poole/Commercial/CVR's/Invoice Consolidation/Invoice Archive/Jan 2022/0623/00146020.pdf", "0623/00146020")</f>
        <v/>
      </c>
      <c r="E110" t="inlineStr">
        <is>
          <t>Purchase</t>
        </is>
      </c>
      <c r="F110" t="inlineStr">
        <is>
          <t>2.00 BG BG 0.85 BG 1.70</t>
        </is>
      </c>
      <c r="G110" t="n">
        <v>94.58</v>
      </c>
    </row>
    <row r="111">
      <c r="A111" s="8" t="n">
        <v>44590</v>
      </c>
      <c r="B111" t="inlineStr">
        <is>
          <t>21787</t>
        </is>
      </c>
      <c r="C111" t="inlineStr">
        <is>
          <t>Eaton Transport Poole</t>
        </is>
      </c>
      <c r="D111">
        <f>HYPERLINK("M:\Contracts Folder/21 Contracts/21787 Mercery Road Phase 2, Weymouth/Commercial/CVR's/Invoice Consolidation/Invoice Archive/Jan 2022/0127553.pdf", "0127553")</f>
        <v/>
      </c>
      <c r="E111" t="inlineStr">
        <is>
          <t>Purchase</t>
        </is>
      </c>
      <c r="F111" t="inlineStr">
        <is>
          <t>100.00 Kg 84.42 WEYMOUTH
ND
DT3 5FA 16.88</t>
        </is>
      </c>
      <c r="G111" t="n">
        <v>84.42</v>
      </c>
    </row>
    <row r="112">
      <c r="A112" s="8" t="n">
        <v>44592</v>
      </c>
      <c r="B112" t="inlineStr">
        <is>
          <t>21787</t>
        </is>
      </c>
      <c r="C112" t="inlineStr">
        <is>
          <t>U-Drive Limited</t>
        </is>
      </c>
      <c r="D112">
        <f>HYPERLINK("M:\Contracts Folder/21 Contracts/21787 Mercery Road Phase 2, Weymouth/Commercial/CVR's/Invoice Consolidation/Invoice Archive/Jan 2022/590352.pdf", "590352")</f>
        <v/>
      </c>
      <c r="E112" t="inlineStr">
        <is>
          <t>Purchase</t>
        </is>
      </c>
      <c r="F112" t="inlineStr">
        <is>
          <t>Rental Customers Ins (18 x Days @ £13.65) 18 13.6500 245.70</t>
        </is>
      </c>
      <c r="G112" t="n">
        <v>245.7</v>
      </c>
    </row>
    <row r="113">
      <c r="A113" s="8" t="n">
        <v>44587</v>
      </c>
      <c r="B113" t="inlineStr">
        <is>
          <t>19761</t>
        </is>
      </c>
      <c r="C113" t="inlineStr">
        <is>
          <t>Aquatech Drain Services</t>
        </is>
      </c>
      <c r="D113">
        <f>HYPERLINK("M:\Contracts Folder/19 Contracts/19761 Tradebe Inutec B49, Winfrith/Commercial/CVR's/Invoice Consolidation/Invoice Archive/Jan 2022/INV-3891.pdf", "INV-3891")</f>
        <v/>
      </c>
      <c r="E113" t="inlineStr">
        <is>
          <t>Purchase</t>
        </is>
      </c>
      <c r="F113" t="inlineStr">
        <is>
          <t>1.00 990.00 990.00 To carry out repairs to the sewer at the sink hole.
£650+vat.</t>
        </is>
      </c>
      <c r="G113" t="n">
        <v>990</v>
      </c>
    </row>
    <row r="114">
      <c r="A114" s="8" t="n">
        <v>44592</v>
      </c>
      <c r="B114" t="inlineStr">
        <is>
          <t>21781</t>
        </is>
      </c>
      <c r="C114" t="inlineStr">
        <is>
          <t>Siteright Construction Supplies Limited</t>
        </is>
      </c>
      <c r="D114">
        <f>HYPERLINK("M:\Contracts Folder/21 Contracts/21781 W&amp;S Recycling, Poole/Commercial/CVR's/Invoice Consolidation/Invoice Archive/Jan 2022/102840.pdf", "102840")</f>
        <v/>
      </c>
      <c r="E114" t="inlineStr">
        <is>
          <t>Purchase</t>
        </is>
      </c>
      <c r="F114" t="inlineStr">
        <is>
          <t>1.000 DELIVERY ON TUESDAY 01/02/2022 0.000 0.00</t>
        </is>
      </c>
      <c r="G114" t="n">
        <v>508.75</v>
      </c>
    </row>
    <row r="115">
      <c r="A115" s="8" t="n">
        <v>44592</v>
      </c>
      <c r="B115" t="inlineStr">
        <is>
          <t>20768</t>
        </is>
      </c>
      <c r="C115" t="inlineStr">
        <is>
          <t>Soiltechnics Limited</t>
        </is>
      </c>
      <c r="D115">
        <f>HYPERLINK("M:\Contracts Folder/20 Contracts/20768 Travis Perkins, Exeter/Commercial/CVR's/Invoice Consolidation/Invoice Archive/Jan 2022/SINO12523.pdf", "SINO12523")</f>
        <v/>
      </c>
      <c r="E115" t="inlineStr">
        <is>
          <t>Purchase</t>
        </is>
      </c>
      <c r="F115" t="inlineStr">
        <is>
          <t>13,355.00</t>
        </is>
      </c>
      <c r="G115" t="n">
        <v>1145</v>
      </c>
    </row>
    <row r="116">
      <c r="A116" s="8" t="n">
        <v>44585</v>
      </c>
      <c r="B116" t="inlineStr">
        <is>
          <t>21786</t>
        </is>
      </c>
      <c r="C116" t="inlineStr">
        <is>
          <t>Tarmac Trading Limited</t>
        </is>
      </c>
      <c r="D116">
        <f>HYPERLINK("M:\Contracts Folder/21 Contracts/21786 AECC University College/Commercial/CVR's/Invoice Consolidation/Invoice Archive/Jan 2022/Invoice_270122_A_L.pdf", "Invoice_270122_A_L")</f>
        <v/>
      </c>
      <c r="E116" t="inlineStr">
        <is>
          <t>Purchase</t>
        </is>
      </c>
      <c r="F116" t="inlineStr">
        <is>
          <t>1.500</t>
        </is>
      </c>
      <c r="G116" t="n">
        <v>166.13</v>
      </c>
    </row>
    <row r="117">
      <c r="A117" s="8" t="n">
        <v>44592</v>
      </c>
      <c r="B117" t="inlineStr">
        <is>
          <t>21796</t>
        </is>
      </c>
      <c r="C117" t="inlineStr">
        <is>
          <t>Pro Mech Limited</t>
        </is>
      </c>
      <c r="D117">
        <f>HYPERLINK("M:\Contracts Folder/21 Contracts/21796 Haslar Marina/Commercial/CVR's/Invoice Consolidation/Invoice Archive/Jan 2022/170368.pdf", "170368")</f>
        <v/>
      </c>
      <c r="E117" t="inlineStr">
        <is>
          <t>Hire</t>
        </is>
      </c>
      <c r="F117" t="inlineStr">
        <is>
          <t>CHAIN/PM211119B 4 LEG 8mm 3m CHAINS 1.00 24 25.00 70.00</t>
        </is>
      </c>
      <c r="G117" t="n">
        <v>70</v>
      </c>
    </row>
    <row r="118">
      <c r="A118" s="8" t="n">
        <v>44592</v>
      </c>
      <c r="B118" t="inlineStr">
        <is>
          <t>21796</t>
        </is>
      </c>
      <c r="C118" t="inlineStr">
        <is>
          <t>Pro Mech Limited</t>
        </is>
      </c>
      <c r="D118">
        <f>HYPERLINK("M:\Contracts Folder/21 Contracts/21796 Haslar Marina/Commercial/CVR's/Invoice Consolidation/Invoice Archive/Jan 2022/170357.pdf", "170357")</f>
        <v/>
      </c>
      <c r="E118" t="inlineStr">
        <is>
          <t>Hire</t>
        </is>
      </c>
      <c r="F118" t="inlineStr">
        <is>
          <t>TCM TEST CUBE MOULDS 8.00 41 5.00 168.00</t>
        </is>
      </c>
      <c r="G118" t="n">
        <v>168</v>
      </c>
    </row>
    <row r="119">
      <c r="A119" s="8" t="n">
        <v>44592</v>
      </c>
      <c r="B119" t="inlineStr">
        <is>
          <t>21785</t>
        </is>
      </c>
      <c r="C119" t="inlineStr">
        <is>
          <t>Morris Leslie Plant Hire &amp; Sales</t>
        </is>
      </c>
      <c r="D119">
        <f>HYPERLINK("M:\Contracts Folder/21 Contracts/21785 Plymouth City Centre/Commercial/CVR's/Invoice Consolidation/Invoice Archive/Jan 2022/1000527858.pdf", "1000527858")</f>
        <v/>
      </c>
      <c r="E119" t="inlineStr">
        <is>
          <t>Hire</t>
        </is>
      </c>
      <c r="F119" t="inlineStr">
        <is>
          <t>720.00</t>
        </is>
      </c>
      <c r="G119" t="n">
        <v>720</v>
      </c>
    </row>
    <row r="120">
      <c r="A120" s="8" t="n">
        <v>44592</v>
      </c>
      <c r="B120" t="inlineStr">
        <is>
          <t>21785</t>
        </is>
      </c>
      <c r="C120" t="inlineStr">
        <is>
          <t>Morris Leslie Plant Hire &amp; Sales</t>
        </is>
      </c>
      <c r="D120">
        <f>HYPERLINK("M:\Contracts Folder/21 Contracts/21785 Plymouth City Centre/Commercial/CVR's/Invoice Consolidation/Invoice Archive/Jan 2022/1000527859.pdf", "1000527859")</f>
        <v/>
      </c>
      <c r="E120" t="inlineStr">
        <is>
          <t>Hire</t>
        </is>
      </c>
      <c r="F120" t="inlineStr">
        <is>
          <t>1.00 625.00 4 0 2,500.00 MLP12595 CAT 320GC 20T EXCAVATOR(2020)
(KEYPAD CODE 0099)</t>
        </is>
      </c>
      <c r="G120" t="n">
        <v>2520</v>
      </c>
    </row>
    <row r="121">
      <c r="A121" s="8" t="n">
        <v>44592</v>
      </c>
      <c r="B121" t="inlineStr">
        <is>
          <t>21785</t>
        </is>
      </c>
      <c r="C121" t="inlineStr">
        <is>
          <t>Morris Leslie Plant Hire &amp; Sales</t>
        </is>
      </c>
      <c r="D121">
        <f>HYPERLINK("M:\Contracts Folder/21 Contracts/21785 Plymouth City Centre/Commercial/CVR's/Invoice Consolidation/Invoice Archive/Jan 2022/1000527860.pdf", "1000527860")</f>
        <v/>
      </c>
      <c r="E121" t="inlineStr">
        <is>
          <t>Hire</t>
        </is>
      </c>
      <c r="F121" t="inlineStr">
        <is>
          <t>1,168.00</t>
        </is>
      </c>
      <c r="G121" t="n">
        <v>1168</v>
      </c>
    </row>
    <row r="122">
      <c r="A122" s="8" t="n">
        <v>44592</v>
      </c>
      <c r="B122" t="inlineStr">
        <is>
          <t>21785</t>
        </is>
      </c>
      <c r="C122" t="inlineStr">
        <is>
          <t>Morris Leslie Plant Hire &amp; Sales</t>
        </is>
      </c>
      <c r="D122">
        <f>HYPERLINK("M:\Contracts Folder/21 Contracts/21785 Plymouth City Centre/Commercial/CVR's/Invoice Consolidation/Invoice Archive/Jan 2022/1000527861.pdf", "1000527861")</f>
        <v/>
      </c>
      <c r="E122" t="inlineStr">
        <is>
          <t>Hire</t>
        </is>
      </c>
      <c r="F122" t="inlineStr">
        <is>
          <t>2000L Towable Water Bowser</t>
        </is>
      </c>
      <c r="G122" t="n">
        <v>123</v>
      </c>
    </row>
    <row r="123">
      <c r="A123" s="8" t="n">
        <v>44592</v>
      </c>
      <c r="B123" t="inlineStr">
        <is>
          <t>21785</t>
        </is>
      </c>
      <c r="C123" t="inlineStr">
        <is>
          <t>Morris Leslie Plant Hire &amp; Sales</t>
        </is>
      </c>
      <c r="D123">
        <f>HYPERLINK("M:\Contracts Folder/21 Contracts/21785 Plymouth City Centre/Commercial/CVR's/Invoice Consolidation/Invoice Archive/Jan 2022/1000527862.pdf", "1000527862")</f>
        <v/>
      </c>
      <c r="E123" t="inlineStr">
        <is>
          <t>Hire</t>
        </is>
      </c>
      <c r="F123" t="inlineStr">
        <is>
          <t>2,187.00</t>
        </is>
      </c>
      <c r="G123" t="n">
        <v>2187</v>
      </c>
    </row>
    <row r="124">
      <c r="A124" s="8" t="n">
        <v>44592</v>
      </c>
      <c r="B124" t="inlineStr">
        <is>
          <t>21785</t>
        </is>
      </c>
      <c r="C124" t="inlineStr">
        <is>
          <t>Morris Leslie Plant Hire &amp; Sales</t>
        </is>
      </c>
      <c r="D124">
        <f>HYPERLINK("M:\Contracts Folder/21 Contracts/21785 Plymouth City Centre/Commercial/CVR's/Invoice Consolidation/Invoice Archive/Jan 2022/1000527863.pdf", "1000527863")</f>
        <v/>
      </c>
      <c r="E124" t="inlineStr">
        <is>
          <t>Hire</t>
        </is>
      </c>
      <c r="F124" t="inlineStr">
        <is>
          <t>JCB HAMMERMASTER HM1350
Cont MLP2738 1.00 0 400.00 1,600.00</t>
        </is>
      </c>
      <c r="G124" t="n">
        <v>1600</v>
      </c>
    </row>
    <row r="125">
      <c r="A125" s="8" t="n">
        <v>44592</v>
      </c>
      <c r="B125" t="inlineStr">
        <is>
          <t>21785</t>
        </is>
      </c>
      <c r="C125" t="inlineStr">
        <is>
          <t>Morris Leslie Plant Hire &amp; Sales</t>
        </is>
      </c>
      <c r="D125">
        <f>HYPERLINK("M:\Contracts Folder/21 Contracts/21785 Plymouth City Centre/Commercial/CVR's/Invoice Consolidation/Invoice Archive/Jan 2022/1000527864.pdf", "1000527864")</f>
        <v/>
      </c>
      <c r="E125" t="inlineStr">
        <is>
          <t>Hire</t>
        </is>
      </c>
      <c r="F125" t="inlineStr">
        <is>
          <t>304/151 Delivery Charge</t>
        </is>
      </c>
      <c r="G125" t="n">
        <v>1705</v>
      </c>
    </row>
    <row r="126">
      <c r="A126" s="8" t="n">
        <v>44592</v>
      </c>
      <c r="B126" t="inlineStr">
        <is>
          <t>21785</t>
        </is>
      </c>
      <c r="C126" t="inlineStr">
        <is>
          <t>Morris Leslie Plant Hire &amp; Sales</t>
        </is>
      </c>
      <c r="D126">
        <f>HYPERLINK("M:\Contracts Folder/21 Contracts/21785 Plymouth City Centre/Commercial/CVR's/Invoice Consolidation/Invoice Archive/Jan 2022/1000527866.pdf", "1000527866")</f>
        <v/>
      </c>
      <c r="E126" t="inlineStr">
        <is>
          <t>Hire</t>
        </is>
      </c>
      <c r="F126" t="inlineStr">
        <is>
          <t>1.00 Collection Charge 125.00 125.00</t>
        </is>
      </c>
      <c r="G126" t="n">
        <v>1075</v>
      </c>
    </row>
    <row r="127">
      <c r="A127" s="8" t="n">
        <v>44592</v>
      </c>
      <c r="B127" t="inlineStr">
        <is>
          <t>21785</t>
        </is>
      </c>
      <c r="C127" t="inlineStr">
        <is>
          <t>Morris Leslie Plant Hire &amp; Sales</t>
        </is>
      </c>
      <c r="D127">
        <f>HYPERLINK("M:\Contracts Folder/21 Contracts/21785 Plymouth City Centre/Commercial/CVR's/Invoice Consolidation/Invoice Archive/Jan 2022/1000527867.pdf", "1000527867")</f>
        <v/>
      </c>
      <c r="E127" t="inlineStr">
        <is>
          <t>Hire</t>
        </is>
      </c>
      <c r="F127" t="inlineStr">
        <is>
          <t>452.50</t>
        </is>
      </c>
      <c r="G127" t="n">
        <v>452.5</v>
      </c>
    </row>
    <row r="128">
      <c r="A128" s="8" t="n">
        <v>44592</v>
      </c>
      <c r="B128" t="inlineStr">
        <is>
          <t>21796</t>
        </is>
      </c>
      <c r="C128" t="inlineStr">
        <is>
          <t>Morris Leslie Plant Hire Limited</t>
        </is>
      </c>
      <c r="D128">
        <f>HYPERLINK("M:\Contracts Folder/21 Contracts/21796 Haslar Marina/Commercial/CVR's/Invoice Consolidation/Invoice Archive/Jan 2022/1000529433.pdf", "1000529433")</f>
        <v/>
      </c>
      <c r="E128" t="inlineStr">
        <is>
          <t>Hire</t>
        </is>
      </c>
      <c r="F128" t="inlineStr">
        <is>
          <t>1 SEL28050 1.00 Hamm HD12VV Roller Belt Kit (2019) 4 120.44 0 481.76</t>
        </is>
      </c>
      <c r="G128" t="n">
        <v>3103.68</v>
      </c>
    </row>
    <row r="129">
      <c r="A129" s="8" t="n">
        <v>44592</v>
      </c>
      <c r="B129" t="inlineStr">
        <is>
          <t>21796</t>
        </is>
      </c>
      <c r="C129" t="inlineStr">
        <is>
          <t>Morris Leslie Plant Hire Limited</t>
        </is>
      </c>
      <c r="D129">
        <f>HYPERLINK("M:\Contracts Folder/21 Contracts/21796 Haslar Marina/Commercial/CVR's/Invoice Consolidation/Invoice Archive/Jan 2022/1000529434.pdf", "1000529434")</f>
        <v/>
      </c>
      <c r="E129" t="inlineStr">
        <is>
          <t>Hire</t>
        </is>
      </c>
      <c r="F129" t="inlineStr">
        <is>
          <t>SEL25705 1.00 0 320.00 1,280.00 Hyundai R60CR-9A HQH C/Guards
(2016)</t>
        </is>
      </c>
      <c r="G129" t="n">
        <v>1300</v>
      </c>
    </row>
    <row r="130">
      <c r="A130" s="8" t="n">
        <v>44592</v>
      </c>
      <c r="B130" t="inlineStr">
        <is>
          <t>21796</t>
        </is>
      </c>
      <c r="C130" t="inlineStr">
        <is>
          <t>Morris Leslie Plant Hire Limited</t>
        </is>
      </c>
      <c r="D130">
        <f>HYPERLINK("M:\Contracts Folder/21 Contracts/21796 Haslar Marina/Commercial/CVR's/Invoice Consolidation/Invoice Archive/Jan 2022/1000529452.pdf", "1000529452")</f>
        <v/>
      </c>
      <c r="E130" t="inlineStr">
        <is>
          <t>Hire</t>
        </is>
      </c>
      <c r="F130" t="inlineStr">
        <is>
          <t>1.00 1 60.00 60.00 Delivery Charge</t>
        </is>
      </c>
      <c r="G130" t="n">
        <v>1122.5</v>
      </c>
    </row>
    <row r="131">
      <c r="A131" s="8" t="n">
        <v>44592</v>
      </c>
      <c r="B131" t="inlineStr">
        <is>
          <t>21796</t>
        </is>
      </c>
      <c r="C131" t="inlineStr">
        <is>
          <t>Morris Leslie Plant Hire Limited</t>
        </is>
      </c>
      <c r="D131">
        <f>HYPERLINK("M:\Contracts Folder/21 Contracts/21796 Haslar Marina/Commercial/CVR's/Invoice Consolidation/Invoice Archive/Jan 2022/1000529455.pdf", "1000529455")</f>
        <v/>
      </c>
      <c r="E131" t="inlineStr">
        <is>
          <t>Hire</t>
        </is>
      </c>
      <c r="F131" t="inlineStr">
        <is>
          <t>Collection Charge 1.00 1 55.00 55.00</t>
        </is>
      </c>
      <c r="G131" t="n">
        <v>245</v>
      </c>
    </row>
    <row r="132">
      <c r="A132" s="8" t="n">
        <v>44592</v>
      </c>
      <c r="B132" t="inlineStr">
        <is>
          <t>21796</t>
        </is>
      </c>
      <c r="C132" t="inlineStr">
        <is>
          <t>Morris Leslie Plant Hire Limited</t>
        </is>
      </c>
      <c r="D132">
        <f>HYPERLINK("M:\Contracts Folder/21 Contracts/21796 Haslar Marina/Commercial/CVR's/Invoice Consolidation/Invoice Archive/Jan 2022/1000529459.pdf", "1000529459")</f>
        <v/>
      </c>
      <c r="E132" t="inlineStr">
        <is>
          <t>Hire</t>
        </is>
      </c>
      <c r="F132" t="inlineStr">
        <is>
          <t>220/150 Collection Charge 1.00 44.00 44.00</t>
        </is>
      </c>
      <c r="G132" t="n">
        <v>238</v>
      </c>
    </row>
    <row r="133">
      <c r="A133" s="8" t="n">
        <v>44592</v>
      </c>
      <c r="B133" t="inlineStr">
        <is>
          <t>21796</t>
        </is>
      </c>
      <c r="C133" t="inlineStr">
        <is>
          <t>One Point Survey Equipment</t>
        </is>
      </c>
      <c r="D133">
        <f>HYPERLINK("M:\Contracts Folder/21 Contracts/21796 Haslar Marina/Commercial/CVR's/Invoice Consolidation/Invoice Archive/Jan 2022/77149.pdf", "77149")</f>
        <v/>
      </c>
      <c r="E133" t="inlineStr">
        <is>
          <t>Hire</t>
        </is>
      </c>
      <c r="F133" t="inlineStr">
        <is>
          <t>RADIODETECTION GENERATOR 4 (GEN459). £15.00 per week for 4 weeks
(hire continues...) 60.00</t>
        </is>
      </c>
      <c r="G133" t="n">
        <v>120</v>
      </c>
    </row>
    <row r="134">
      <c r="A134" s="8" t="n">
        <v>44592</v>
      </c>
      <c r="B134" t="inlineStr">
        <is>
          <t>21785</t>
        </is>
      </c>
      <c r="C134" t="inlineStr">
        <is>
          <t>One Point Survey Equipment</t>
        </is>
      </c>
      <c r="D134">
        <f>HYPERLINK("M:\Contracts Folder/21 Contracts/21785 Plymouth City Centre/Commercial/CVR's/Invoice Consolidation/Invoice Archive/Jan 2022/E77330.pdf", "E77330")</f>
        <v/>
      </c>
      <c r="E134" t="inlineStr">
        <is>
          <t>Purchase</t>
        </is>
      </c>
      <c r="F134" t="inlineStr">
        <is>
          <t>Delivery 7.50</t>
        </is>
      </c>
      <c r="G134" t="n">
        <v>72.5</v>
      </c>
    </row>
    <row r="135">
      <c r="A135" s="8" t="n">
        <v>44592</v>
      </c>
      <c r="B135" t="inlineStr">
        <is>
          <t>21785</t>
        </is>
      </c>
      <c r="C135" t="inlineStr">
        <is>
          <t>One Point Survey Equipment</t>
        </is>
      </c>
      <c r="D135">
        <f>HYPERLINK("M:\Contracts Folder/21 Contracts/21785 Plymouth City Centre/Commercial/CVR's/Invoice Consolidation/Invoice Archive/Jan 2022/E77329.pdf", "E77329")</f>
        <v/>
      </c>
      <c r="E135" t="inlineStr">
        <is>
          <t>Purchase</t>
        </is>
      </c>
      <c r="F135" t="inlineStr">
        <is>
          <t>Delivery 7.50</t>
        </is>
      </c>
      <c r="G135" t="n">
        <v>235.5</v>
      </c>
    </row>
    <row r="136">
      <c r="A136" s="8" t="n">
        <v>44592</v>
      </c>
      <c r="B136" t="inlineStr">
        <is>
          <t>21785</t>
        </is>
      </c>
      <c r="C136" t="inlineStr">
        <is>
          <t>Hanson Aggregates</t>
        </is>
      </c>
      <c r="D136">
        <f>HYPERLINK("M:\Contracts Folder/21 Contracts/21785 Plymouth City Centre/Commercial/CVR's/Invoice Consolidation/Invoice Archive/Jan 2022/1985036247.pdf", "1985036247")</f>
        <v/>
      </c>
      <c r="E136" t="inlineStr">
        <is>
          <t>Purchase</t>
        </is>
      </c>
      <c r="F136" t="inlineStr">
        <is>
          <t>90.00</t>
        </is>
      </c>
      <c r="G136" t="n">
        <v>6</v>
      </c>
    </row>
    <row r="137">
      <c r="A137" s="8" t="n">
        <v>44592</v>
      </c>
      <c r="B137" t="inlineStr">
        <is>
          <t>21785</t>
        </is>
      </c>
      <c r="C137" t="inlineStr">
        <is>
          <t>Pickerings Hire Ltd</t>
        </is>
      </c>
      <c r="D137">
        <f>HYPERLINK("M:\Contracts Folder/21 Contracts/21785 Plymouth City Centre/Commercial/CVR's/Invoice Consolidation/Invoice Archive/Jan 2022/859826.pdf", "859826")</f>
        <v/>
      </c>
      <c r="E137" t="inlineStr">
        <is>
          <t>Hire</t>
        </is>
      </c>
      <c r="F137" t="inlineStr">
        <is>
          <t>Store Racking 1 STOR-RACK 5.00 21.00</t>
        </is>
      </c>
      <c r="G137" t="n">
        <v>75.59999999999999</v>
      </c>
    </row>
    <row r="138">
      <c r="A138" s="8" t="n">
        <v>44592</v>
      </c>
      <c r="B138" t="inlineStr">
        <is>
          <t>21796</t>
        </is>
      </c>
      <c r="C138" t="inlineStr">
        <is>
          <t>Pickerings Hire Ltd</t>
        </is>
      </c>
      <c r="D138">
        <f>HYPERLINK("M:\Contracts Folder/21 Contracts/21796 Haslar Marina/Commercial/CVR's/Invoice Consolidation/Invoice Archive/Jan 2022/859825.pdf", "859825")</f>
        <v/>
      </c>
      <c r="E138" t="inlineStr">
        <is>
          <t>Hire</t>
        </is>
      </c>
      <c r="F138" t="inlineStr">
        <is>
          <t>GEN1630 10kva Welfare Generator 1 50.00 210.00</t>
        </is>
      </c>
      <c r="G138" t="n">
        <v>925.05</v>
      </c>
    </row>
    <row r="139">
      <c r="A139" s="8" t="n">
        <v>44592</v>
      </c>
      <c r="B139" t="inlineStr">
        <is>
          <t>21785</t>
        </is>
      </c>
      <c r="C139" t="inlineStr">
        <is>
          <t>mabey</t>
        </is>
      </c>
      <c r="D139">
        <f>HYPERLINK("M:\Contracts Folder/21 Contracts/21785 Plymouth City Centre/Commercial/CVR's/Invoice Consolidation/Invoice Archive/Jan 2022/8291433.pdf", "8291433")</f>
        <v/>
      </c>
      <c r="E139" t="inlineStr">
        <is>
          <t>Hire</t>
        </is>
      </c>
      <c r="F139" t="inlineStr">
        <is>
          <t>20.00</t>
        </is>
      </c>
      <c r="G139" t="n">
        <v>1257.2</v>
      </c>
    </row>
    <row r="140">
      <c r="A140" s="8" t="n">
        <v>44592</v>
      </c>
      <c r="B140" t="inlineStr">
        <is>
          <t>21785</t>
        </is>
      </c>
      <c r="C140" t="inlineStr">
        <is>
          <t>mabey</t>
        </is>
      </c>
      <c r="D140">
        <f>HYPERLINK("M:\Contracts Folder/21 Contracts/21785 Plymouth City Centre/Commercial/CVR's/Invoice Consolidation/Invoice Archive/Jan 2022/8292805.pdf", "8292805")</f>
        <v/>
      </c>
      <c r="E140" t="inlineStr">
        <is>
          <t>Hire</t>
        </is>
      </c>
      <c r="F140" t="inlineStr">
        <is>
          <t>20.00</t>
        </is>
      </c>
      <c r="G140" t="n">
        <v>182.22</v>
      </c>
    </row>
    <row r="141">
      <c r="A141" s="8" t="n">
        <v>44592</v>
      </c>
      <c r="B141" t="inlineStr">
        <is>
          <t>21785</t>
        </is>
      </c>
      <c r="C141" t="inlineStr">
        <is>
          <t>Morris Leslie Plant Hire &amp; Sales</t>
        </is>
      </c>
      <c r="D141">
        <f>HYPERLINK("M:\Contracts Folder/21 Contracts/21785 Plymouth City Centre/Commercial/CVR's/Invoice Consolidation/Invoice Archive/Jan 2022/1000527856.pdf", "1000527856")</f>
        <v/>
      </c>
      <c r="E141" t="inlineStr">
        <is>
          <t>Hire</t>
        </is>
      </c>
      <c r="F141" t="inlineStr">
        <is>
          <t>Western H440A Abbi Bowser (2016</t>
        </is>
      </c>
      <c r="G141" t="n">
        <v>1474.12</v>
      </c>
    </row>
    <row r="142">
      <c r="A142" s="8" t="n">
        <v>44592</v>
      </c>
      <c r="B142" t="inlineStr">
        <is>
          <t>21785</t>
        </is>
      </c>
      <c r="C142" t="inlineStr">
        <is>
          <t>Morris Leslie Plant Hire &amp; Sales</t>
        </is>
      </c>
      <c r="D142">
        <f>HYPERLINK("M:\Contracts Folder/21 Contracts/21785 Plymouth City Centre/Commercial/CVR's/Invoice Consolidation/Invoice Archive/Jan 2022/1000527857.pdf", "1000527857")</f>
        <v/>
      </c>
      <c r="E142" t="inlineStr">
        <is>
          <t>Hire</t>
        </is>
      </c>
      <c r="F142" t="inlineStr">
        <is>
          <t>MLP13605 VOLVO ECR88D 8T TRACKED
EXCAVATOR(2021)</t>
        </is>
      </c>
      <c r="G142" t="n">
        <v>1520</v>
      </c>
    </row>
    <row r="143">
      <c r="A143" s="8" t="n">
        <v>44563</v>
      </c>
      <c r="B143" t="inlineStr">
        <is>
          <t>21787</t>
        </is>
      </c>
      <c r="C143" t="inlineStr">
        <is>
          <t>HAROLD DOONAN (Building Materials) LTD.</t>
        </is>
      </c>
      <c r="D143">
        <f>HYPERLINK("M:\Contracts Folder/21 Contracts/21787 Mercery Road Phase 2, Weymouth/Commercial/CVR's/Invoice Consolidation/Invoice Archive/Jan 2022/A10525.pdf", "A10525")</f>
        <v/>
      </c>
      <c r="E143" t="inlineStr">
        <is>
          <t>Purchase</t>
        </is>
      </c>
      <c r="F143" t="inlineStr">
        <is>
          <t>316.00 4 M3 READYMIX P250 ST2 (20MM) DELIVERED MIXER</t>
        </is>
      </c>
      <c r="G143" t="n">
        <v>316</v>
      </c>
    </row>
    <row r="144">
      <c r="A144" s="8" t="n">
        <v>44592</v>
      </c>
      <c r="B144" t="inlineStr">
        <is>
          <t>21787</t>
        </is>
      </c>
      <c r="C144" t="inlineStr">
        <is>
          <t>Pro Mech Limited</t>
        </is>
      </c>
      <c r="D144">
        <f>HYPERLINK("M:\Contracts Folder/21 Contracts/21787 Mercery Road Phase 2, Weymouth/Commercial/CVR's/Invoice Consolidation/Invoice Archive/Jan 2022/170360.pdf", "170360")</f>
        <v/>
      </c>
      <c r="E144" t="inlineStr">
        <is>
          <t>Hire</t>
        </is>
      </c>
      <c r="F144" t="inlineStr">
        <is>
          <t>COLLECTION CHARGE</t>
        </is>
      </c>
      <c r="G144" t="n">
        <v>859.5</v>
      </c>
    </row>
    <row r="145">
      <c r="A145" s="8" t="n">
        <v>44592</v>
      </c>
      <c r="B145" t="inlineStr">
        <is>
          <t>21786</t>
        </is>
      </c>
      <c r="C145" t="inlineStr">
        <is>
          <t>Pro Mech Limited</t>
        </is>
      </c>
      <c r="D145">
        <f>HYPERLINK("M:\Contracts Folder/21 Contracts/21786 AECC University College/Commercial/CVR's/Invoice Consolidation/Invoice Archive/Jan 2022/37996/21786.pdf", "37996/21786")</f>
        <v/>
      </c>
      <c r="E145" t="inlineStr">
        <is>
          <t>Hire</t>
        </is>
      </c>
      <c r="F145" t="inlineStr">
        <is>
          <t>8x4x20mm ROAD PLATE
RP8+4+20mm thick</t>
        </is>
      </c>
      <c r="G145" t="n">
        <v>134.4</v>
      </c>
    </row>
    <row r="146">
      <c r="A146" s="8" t="n">
        <v>44592</v>
      </c>
      <c r="B146" t="inlineStr">
        <is>
          <t>21786</t>
        </is>
      </c>
      <c r="C146" t="inlineStr">
        <is>
          <t>strukta Group Limited</t>
        </is>
      </c>
      <c r="D146">
        <f>HYPERLINK("M:\Contracts Folder/21 Contracts/21786 AECC University College/Commercial/CVR's/Invoice Consolidation/Invoice Archive/Jan 2022/INSG0293106.pdf", "INSG0293106")</f>
        <v/>
      </c>
      <c r="E146" t="inlineStr">
        <is>
          <t>Purchase</t>
        </is>
      </c>
      <c r="F146" t="inlineStr">
        <is>
          <t>Each 100 10.75 1,075.00 CC24100 Rigid Cavity Closer - 100 mm x 2.4 m</t>
        </is>
      </c>
      <c r="G146" t="n">
        <v>1075</v>
      </c>
    </row>
    <row r="147">
      <c r="A147" s="8" t="n">
        <v>44589</v>
      </c>
      <c r="B147" t="inlineStr">
        <is>
          <t>21787</t>
        </is>
      </c>
      <c r="C147" t="inlineStr">
        <is>
          <t>Doonans</t>
        </is>
      </c>
      <c r="D147">
        <f>HYPERLINK("M:\Contracts Folder/21 Contracts/21787 Mercery Road Phase 2, Weymouth/Commercial/CVR's/Invoice Consolidation/Invoice Archive/Jan 2022/A10524.pdf", "A10524")</f>
        <v/>
      </c>
      <c r="E147" t="inlineStr">
        <is>
          <t>Purchase</t>
        </is>
      </c>
      <c r="F147" t="inlineStr">
        <is>
          <t>474.00 6 M3 READYMIX P250 ST2 (20MM) DELIVERED MIXER</t>
        </is>
      </c>
      <c r="G147" t="n">
        <v>474</v>
      </c>
    </row>
    <row r="148">
      <c r="A148" s="8" t="n">
        <v>44588</v>
      </c>
      <c r="B148" t="inlineStr">
        <is>
          <t>21787</t>
        </is>
      </c>
      <c r="C148" t="inlineStr">
        <is>
          <t>Keyline Civils Specialist</t>
        </is>
      </c>
      <c r="D148">
        <f>HYPERLINK("M:\Contracts Folder/21 Contracts/21787 Mercery Road Phase 2, Weymouth/Commercial/CVR's/Invoice Consolidation/Invoice Archive/Jan 2022/1203 AIK216.pdf", "1203 AIK216")</f>
        <v/>
      </c>
      <c r="E148" t="inlineStr">
        <is>
          <t>Purchase</t>
        </is>
      </c>
      <c r="F148" t="inlineStr">
        <is>
          <t>EACH EACH</t>
        </is>
      </c>
      <c r="G148" t="n">
        <v>374.72</v>
      </c>
    </row>
    <row r="149">
      <c r="A149" s="8" t="n">
        <v>44588</v>
      </c>
      <c r="B149" t="inlineStr">
        <is>
          <t>21787</t>
        </is>
      </c>
      <c r="C149" t="inlineStr">
        <is>
          <t>Keyline Civils Specialist</t>
        </is>
      </c>
      <c r="D149">
        <f>HYPERLINK("M:\Contracts Folder/21 Contracts/21787 Mercery Road Phase 2, Weymouth/Commercial/CVR's/Invoice Consolidation/Invoice Archive/Jan 2022/1203 AIK207.pdf", "1203 AIK207")</f>
        <v/>
      </c>
      <c r="E149" t="inlineStr">
        <is>
          <t>Purchase</t>
        </is>
      </c>
      <c r="F149" t="inlineStr">
        <is>
          <t>EACH EACH</t>
        </is>
      </c>
      <c r="G149" t="n">
        <v>294.46</v>
      </c>
    </row>
    <row r="150">
      <c r="A150" s="8" t="n">
        <v>44587</v>
      </c>
      <c r="B150" t="inlineStr">
        <is>
          <t>21787</t>
        </is>
      </c>
      <c r="C150" t="inlineStr">
        <is>
          <t>Keyline Civils Specialist</t>
        </is>
      </c>
      <c r="D150">
        <f>HYPERLINK("M:\Contracts Folder/21 Contracts/21787 Mercery Road Phase 2, Weymouth/Commercial/CVR's/Invoice Consolidation/Invoice Archive/Jan 2022/2203 AIK302.pdf", "2203 AIK302")</f>
        <v/>
      </c>
      <c r="E150" t="inlineStr">
        <is>
          <t>Purchase</t>
        </is>
      </c>
      <c r="F150" t="inlineStr">
        <is>
          <t>EACH EACH</t>
        </is>
      </c>
      <c r="G150" t="n">
        <v>5377.16</v>
      </c>
    </row>
    <row r="151">
      <c r="A151" s="8" t="n">
        <v>44587</v>
      </c>
      <c r="B151" t="inlineStr">
        <is>
          <t>21787</t>
        </is>
      </c>
      <c r="C151" t="inlineStr">
        <is>
          <t>Keyline Civils Specialist</t>
        </is>
      </c>
      <c r="D151">
        <f>HYPERLINK("M:\Contracts Folder/21 Contracts/21787 Mercery Road Phase 2, Weymouth/Commercial/CVR's/Invoice Consolidation/Invoice Archive/Jan 2022/2203 AIK298.pdf", "2203 AIK298")</f>
        <v/>
      </c>
      <c r="E151" t="inlineStr">
        <is>
          <t>Purchase</t>
        </is>
      </c>
      <c r="F151" t="inlineStr">
        <is>
          <t>EACH EACH</t>
        </is>
      </c>
      <c r="G151" t="n">
        <v>5377.16</v>
      </c>
    </row>
    <row r="152">
      <c r="A152" s="8" t="n">
        <v>44592</v>
      </c>
      <c r="B152" t="inlineStr">
        <is>
          <t>21781</t>
        </is>
      </c>
      <c r="C152" t="inlineStr">
        <is>
          <t>Morris Leslie Plant Hire Ltd (Formerly Selwood Ltd)</t>
        </is>
      </c>
      <c r="D152">
        <f>HYPERLINK("M:\Contracts Folder/21 Contracts/21781 W&amp;S Recycling, Poole/Commercial/CVR's/Invoice Consolidation/Invoice Archive/Jan 2022/1000532655.pdf", "1000532655")</f>
        <v/>
      </c>
      <c r="E152" t="inlineStr">
        <is>
          <t>Hire</t>
        </is>
      </c>
      <c r="F152" t="inlineStr">
        <is>
          <t>221/150 Collection Charge</t>
        </is>
      </c>
      <c r="G152" t="n">
        <v>96.53</v>
      </c>
    </row>
    <row r="153">
      <c r="A153" s="8" t="n">
        <v>44592</v>
      </c>
      <c r="B153" t="inlineStr">
        <is>
          <t>21781</t>
        </is>
      </c>
      <c r="C153" t="inlineStr">
        <is>
          <t>Morris Leslie Plant Hire Ltd (Formerly Selwood Ltd)</t>
        </is>
      </c>
      <c r="D153">
        <f>HYPERLINK("M:\Contracts Folder/21 Contracts/21781 W&amp;S Recycling, Poole/Commercial/CVR's/Invoice Consolidation/Invoice Archive/Jan 2022/1000532658.pdf", "1000532658")</f>
        <v/>
      </c>
      <c r="E153" t="inlineStr">
        <is>
          <t>Hire</t>
        </is>
      </c>
      <c r="F153" t="inlineStr">
        <is>
          <t>1.00 100.00 100.00 Delivery Charge</t>
        </is>
      </c>
      <c r="G153" t="n">
        <v>525</v>
      </c>
    </row>
    <row r="154">
      <c r="A154" s="8" t="n">
        <v>44592</v>
      </c>
      <c r="B154" t="inlineStr">
        <is>
          <t>19761</t>
        </is>
      </c>
      <c r="C154" t="inlineStr">
        <is>
          <t>Morris Leslie Plant Hire Ltd (Formerly Selwood Ltd)</t>
        </is>
      </c>
      <c r="D154">
        <f>HYPERLINK("M:\Contracts Folder/19 Contracts/19761 Tradebe Inutec B49, Winfrith/Commercial/CVR's/Invoice Consolidation/Invoice Archive/Jan 2022/1000532652.pdf", "1000532652")</f>
        <v/>
      </c>
      <c r="E154" t="inlineStr">
        <is>
          <t>Hire</t>
        </is>
      </c>
      <c r="F154" t="inlineStr">
        <is>
          <t>1.00 SEL27153 147.60 36.90 Western 10TCG Fuel Cube 910Ltr
(2017)</t>
        </is>
      </c>
      <c r="G154" t="n">
        <v>147.6</v>
      </c>
    </row>
    <row r="155">
      <c r="A155" s="8" t="n">
        <v>44592</v>
      </c>
      <c r="B155" t="inlineStr">
        <is>
          <t>21786</t>
        </is>
      </c>
      <c r="C155" t="inlineStr">
        <is>
          <t>Morris Leslie Plant Hire Ltd (Formerly Selwood Ltd)</t>
        </is>
      </c>
      <c r="D155">
        <f>HYPERLINK("M:\Contracts Folder/21 Contracts/21786 AECC University College/Commercial/CVR's/Invoice Consolidation/Invoice Archive/Jan 2022/1000532653.pdf", "1000532653")</f>
        <v/>
      </c>
      <c r="E155" t="inlineStr">
        <is>
          <t>Hire</t>
        </is>
      </c>
      <c r="F155" t="inlineStr">
        <is>
          <t>1.00 140 SEL26761 266.25 1,065.00 JCB 533-105 Telehandler (RF17 ZCY)
(2017)</t>
        </is>
      </c>
      <c r="G155" t="n">
        <v>1065</v>
      </c>
    </row>
    <row r="156">
      <c r="A156" s="8" t="n">
        <v>44592</v>
      </c>
      <c r="B156" t="inlineStr">
        <is>
          <t>21786</t>
        </is>
      </c>
      <c r="C156" t="inlineStr">
        <is>
          <t>Morris Leslie Plant Hire Ltd (Formerly Selwood Ltd)</t>
        </is>
      </c>
      <c r="D156">
        <f>HYPERLINK("M:\Contracts Folder/21 Contracts/21786 AECC University College/Commercial/CVR's/Invoice Consolidation/Invoice Archive/Jan 2022/1000532656.pdf", "1000532656")</f>
        <v/>
      </c>
      <c r="E156" t="inlineStr">
        <is>
          <t>Hire</t>
        </is>
      </c>
      <c r="F156" t="inlineStr">
        <is>
          <t>739.70</t>
        </is>
      </c>
      <c r="G156" t="n">
        <v>739.7</v>
      </c>
    </row>
    <row r="157">
      <c r="A157" s="8" t="n">
        <v>44592</v>
      </c>
      <c r="B157" t="inlineStr">
        <is>
          <t>21786</t>
        </is>
      </c>
      <c r="C157" t="inlineStr">
        <is>
          <t>Morris Leslie Plant Hire Ltd (Formerly Selwood Ltd)</t>
        </is>
      </c>
      <c r="D157">
        <f>HYPERLINK("M:\Contracts Folder/21 Contracts/21786 AECC University College/Commercial/CVR's/Invoice Consolidation/Invoice Archive/Jan 2022/1000532657.pdf", "1000532657")</f>
        <v/>
      </c>
      <c r="E157" t="inlineStr">
        <is>
          <t>Hire</t>
        </is>
      </c>
      <c r="F157" t="inlineStr">
        <is>
          <t>2013)</t>
        </is>
      </c>
      <c r="G157" t="n">
        <v>125</v>
      </c>
    </row>
    <row r="158">
      <c r="A158" s="8" t="n">
        <v>44592</v>
      </c>
      <c r="B158" t="inlineStr">
        <is>
          <t>21787</t>
        </is>
      </c>
      <c r="C158" t="inlineStr">
        <is>
          <t>Pro Mech Limited</t>
        </is>
      </c>
      <c r="D158">
        <f>HYPERLINK("M:\Contracts Folder/21 Contracts/21787 Mercery Road Phase 2, Weymouth/Commercial/CVR's/Invoice Consolidation/Invoice Archive/Jan 2022/170751.pdf", "170751")</f>
        <v/>
      </c>
      <c r="E158" t="inlineStr">
        <is>
          <t>Hire</t>
        </is>
      </c>
      <c r="F158" t="inlineStr">
        <is>
          <t>FLCH009 FORK LIFT CRANE HOOK 3000KG</t>
        </is>
      </c>
      <c r="G158" t="n">
        <v>66</v>
      </c>
    </row>
    <row r="159">
      <c r="A159" s="8" t="n">
        <v>44592</v>
      </c>
      <c r="B159" t="inlineStr">
        <is>
          <t>21787</t>
        </is>
      </c>
      <c r="C159" t="inlineStr">
        <is>
          <t>One Point Survey Equipment</t>
        </is>
      </c>
      <c r="D159">
        <f>HYPERLINK("M:\Contracts Folder/21 Contracts/21787 Mercery Road Phase 2, Weymouth/Commercial/CVR's/Invoice Consolidation/Invoice Archive/Jan 2022/77144.pdf", "77144")</f>
        <v/>
      </c>
      <c r="E159" t="inlineStr">
        <is>
          <t>Hire</t>
        </is>
      </c>
      <c r="F159" t="inlineStr">
        <is>
          <t>780.00 1 x Leica TS16 Robotic (3266363). £195.00 per week for 4 weeks (hire
continues...)</t>
        </is>
      </c>
      <c r="G159" t="n">
        <v>780</v>
      </c>
    </row>
    <row r="160">
      <c r="A160" s="8" t="n">
        <v>44592</v>
      </c>
      <c r="B160" t="inlineStr">
        <is>
          <t>21787</t>
        </is>
      </c>
      <c r="C160" t="inlineStr">
        <is>
          <t>One Point Survey Equipment</t>
        </is>
      </c>
      <c r="D160">
        <f>HYPERLINK("M:\Contracts Folder/21 Contracts/21787 Mercery Road Phase 2, Weymouth/Commercial/CVR's/Invoice Consolidation/Invoice Archive/Jan 2022/77143.pdf", "77143")</f>
        <v/>
      </c>
      <c r="E160" t="inlineStr">
        <is>
          <t>Hire</t>
        </is>
      </c>
      <c r="F160" t="inlineStr">
        <is>
          <t>LEICA RUGBY CLX700 (RGL027). £40.00 per week for 4 weeks (hire
continues...) 160.00</t>
        </is>
      </c>
      <c r="G160" t="n">
        <v>160</v>
      </c>
    </row>
    <row r="161">
      <c r="A161" s="8" t="n">
        <v>44592</v>
      </c>
      <c r="B161" t="inlineStr">
        <is>
          <t>21787</t>
        </is>
      </c>
      <c r="C161" t="inlineStr">
        <is>
          <t>One Point Survey Equipment</t>
        </is>
      </c>
      <c r="D161">
        <f>HYPERLINK("M:\Contracts Folder/21 Contracts/21787 Mercery Road Phase 2, Weymouth/Commercial/CVR's/Invoice Consolidation/Invoice Archive/Jan 2022/77142.pdf", "77142")</f>
        <v/>
      </c>
      <c r="E161" t="inlineStr">
        <is>
          <t>Hire</t>
        </is>
      </c>
      <c r="F161" t="inlineStr">
        <is>
          <t>LEICA RUGBY CLX700 (RGL031). £40.00 per week for 4 weeks (hire
continues...) 160.00</t>
        </is>
      </c>
      <c r="G161" t="n">
        <v>420</v>
      </c>
    </row>
    <row r="162">
      <c r="A162" s="8" t="n">
        <v>44592</v>
      </c>
      <c r="B162" t="inlineStr">
        <is>
          <t>21781</t>
        </is>
      </c>
      <c r="C162" t="inlineStr">
        <is>
          <t>One Point Survey Equipment</t>
        </is>
      </c>
      <c r="D162">
        <f>HYPERLINK("M:\Contracts Folder/21 Contracts/21781 W&amp;S Recycling, Poole/Commercial/CVR's/Invoice Consolidation/Invoice Archive/Jan 2022/77139.pdf", "77139")</f>
        <v/>
      </c>
      <c r="E162" t="inlineStr">
        <is>
          <t>Hire</t>
        </is>
      </c>
      <c r="F162" t="inlineStr">
        <is>
          <t>88.00 TOPCON RLH5A LASER LEVEL with LS80/Bracket (RL178). £22.00 per week
for 4 weeks (hire continues...)</t>
        </is>
      </c>
      <c r="G162" t="n">
        <v>88</v>
      </c>
    </row>
    <row r="163">
      <c r="A163" s="8" t="n">
        <v>44592</v>
      </c>
      <c r="B163" t="inlineStr">
        <is>
          <t>21781</t>
        </is>
      </c>
      <c r="C163" t="inlineStr">
        <is>
          <t>One Point Survey Equipment</t>
        </is>
      </c>
      <c r="D163">
        <f>HYPERLINK("M:\Contracts Folder/21 Contracts/21781 W&amp;S Recycling, Poole/Commercial/CVR's/Invoice Consolidation/Invoice Archive/Jan 2022/77138.pdf", "77138")</f>
        <v/>
      </c>
      <c r="E163" t="inlineStr">
        <is>
          <t>Hire</t>
        </is>
      </c>
      <c r="F163" t="inlineStr">
        <is>
          <t>120.00 Topcon RL-SV2S Dual Grade Laser Level (RGL038). £30.00 per week for 4
weeks (hire continues...)</t>
        </is>
      </c>
      <c r="G163" t="n">
        <v>120</v>
      </c>
    </row>
    <row r="164">
      <c r="A164" s="8" t="n">
        <v>44592</v>
      </c>
      <c r="B164" t="inlineStr">
        <is>
          <t>21787</t>
        </is>
      </c>
      <c r="C164" t="inlineStr">
        <is>
          <t>One Point Survey Equipment</t>
        </is>
      </c>
      <c r="D164">
        <f>HYPERLINK("M:\Contracts Folder/21 Contracts/21787 Mercery Road Phase 2, Weymouth/Commercial/CVR's/Invoice Consolidation/Invoice Archive/Jan 2022/77148.pdf", "77148")</f>
        <v/>
      </c>
      <c r="E164" t="inlineStr">
        <is>
          <t>Hire</t>
        </is>
      </c>
      <c r="F164" t="inlineStr">
        <is>
          <t>1 x LEICA GPR111 DETAIL PRISM AND 4X POLES (PRISMS). £15.00 per week
for 3 days (hire continues...) 9.00</t>
        </is>
      </c>
      <c r="G164" t="n">
        <v>9</v>
      </c>
    </row>
    <row r="165">
      <c r="A165" s="8" t="n">
        <v>44592</v>
      </c>
      <c r="B165" t="inlineStr">
        <is>
          <t>21787</t>
        </is>
      </c>
      <c r="C165" t="inlineStr">
        <is>
          <t>One Point Survey Equipment</t>
        </is>
      </c>
      <c r="D165">
        <f>HYPERLINK("M:\Contracts Folder/21 Contracts/21787 Mercery Road Phase 2, Weymouth/Commercial/CVR's/Invoice Consolidation/Invoice Archive/Jan 2022/77147.pdf", "77147")</f>
        <v/>
      </c>
      <c r="E165" t="inlineStr">
        <is>
          <t>Purchase</t>
        </is>
      </c>
      <c r="F165" t="inlineStr">
        <is>
          <t>Delivery 7.50</t>
        </is>
      </c>
      <c r="G165" t="n">
        <v>55.5</v>
      </c>
    </row>
    <row r="166">
      <c r="A166" s="8" t="n">
        <v>44592</v>
      </c>
      <c r="B166" t="inlineStr">
        <is>
          <t>21787</t>
        </is>
      </c>
      <c r="C166" t="inlineStr">
        <is>
          <t>One Point Survey Equipment</t>
        </is>
      </c>
      <c r="D166">
        <f>HYPERLINK("M:\Contracts Folder/21 Contracts/21787 Mercery Road Phase 2, Weymouth/Commercial/CVR's/Invoice Consolidation/Invoice Archive/Jan 2022/77146.pdf", "77146")</f>
        <v/>
      </c>
      <c r="E166" t="inlineStr">
        <is>
          <t>Hire</t>
        </is>
      </c>
      <c r="F166" t="inlineStr">
        <is>
          <t>180.00 4.5mm x 100 mtr Cobra - ferret frame (COB011). £45.00 per week for 4 weeks
(hire continues...)</t>
        </is>
      </c>
      <c r="G166" t="n">
        <v>180</v>
      </c>
    </row>
    <row r="167">
      <c r="A167" s="8" t="n">
        <v>44592</v>
      </c>
      <c r="B167" t="inlineStr">
        <is>
          <t>21787</t>
        </is>
      </c>
      <c r="C167" t="inlineStr">
        <is>
          <t>One Point Survey Equipment</t>
        </is>
      </c>
      <c r="D167">
        <f>HYPERLINK("M:\Contracts Folder/21 Contracts/21787 Mercery Road Phase 2, Weymouth/Commercial/CVR's/Invoice Consolidation/Invoice Archive/Jan 2022/77145.pdf", "77145")</f>
        <v/>
      </c>
      <c r="E167" t="inlineStr">
        <is>
          <t>Hire</t>
        </is>
      </c>
      <c r="F167" t="inlineStr">
        <is>
          <t>100.00 ABTECH AB15RT (W040). £25.00 per week for 4 weeks (hire continues...)</t>
        </is>
      </c>
      <c r="G167" t="n">
        <v>100</v>
      </c>
    </row>
    <row r="168">
      <c r="A168" s="8" t="n">
        <v>44592</v>
      </c>
      <c r="B168" t="inlineStr">
        <is>
          <t>21787</t>
        </is>
      </c>
      <c r="C168" t="inlineStr">
        <is>
          <t>One Point Survey Equipment</t>
        </is>
      </c>
      <c r="D168">
        <f>HYPERLINK("M:\Contracts Folder/21 Contracts/21787 Mercery Road Phase 2, Weymouth/Commercial/CVR's/Invoice Consolidation/Invoice Archive/Jan 2022/77214.pdf", "77214")</f>
        <v/>
      </c>
      <c r="E168" t="inlineStr">
        <is>
          <t>Purchase</t>
        </is>
      </c>
      <c r="F168" t="inlineStr">
        <is>
          <t>2 18.40 each HE147A 47MM HILTI NAILS 36.80</t>
        </is>
      </c>
      <c r="G168" t="n">
        <v>36.8</v>
      </c>
    </row>
    <row r="169">
      <c r="A169" s="8" t="n">
        <v>44592</v>
      </c>
      <c r="B169" t="inlineStr">
        <is>
          <t>21787</t>
        </is>
      </c>
      <c r="C169" t="inlineStr">
        <is>
          <t>Pro Mech Limited</t>
        </is>
      </c>
      <c r="D169">
        <f>HYPERLINK("M:\Contracts Folder/21 Contracts/21787 Mercery Road Phase 2, Weymouth/Commercial/CVR's/Invoice Consolidation/Invoice Archive/Jan 2022/170371.pdf", "170371")</f>
        <v/>
      </c>
      <c r="E169" t="inlineStr">
        <is>
          <t>Hire</t>
        </is>
      </c>
      <c r="F169" t="inlineStr">
        <is>
          <t>1</t>
        </is>
      </c>
      <c r="G169" t="n">
        <v>147</v>
      </c>
    </row>
    <row r="170">
      <c r="A170" s="8" t="n">
        <v>44563</v>
      </c>
      <c r="B170" t="inlineStr">
        <is>
          <t>21787</t>
        </is>
      </c>
      <c r="C170" t="inlineStr">
        <is>
          <t>Doonans</t>
        </is>
      </c>
      <c r="D170">
        <f>HYPERLINK("M:\Contracts Folder/21 Contracts/21787 Mercery Road Phase 2, Weymouth/Commercial/CVR's/Invoice Consolidation/Invoice Archive/Jan 2022/A10572.pdf", "A10572")</f>
        <v/>
      </c>
      <c r="E170" t="inlineStr">
        <is>
          <t>Purchase</t>
        </is>
      </c>
      <c r="F170" t="inlineStr">
        <is>
          <t>355.50 4.50 M3 READYMIX P250 ST2 (20MM) DELIVERED MIXER</t>
        </is>
      </c>
      <c r="G170" t="n">
        <v>355.5</v>
      </c>
    </row>
    <row r="171">
      <c r="A171" s="8" t="n">
        <v>44592</v>
      </c>
      <c r="B171" t="inlineStr">
        <is>
          <t>21781</t>
        </is>
      </c>
      <c r="C171" t="inlineStr">
        <is>
          <t>Pickerings Hire Ltd</t>
        </is>
      </c>
      <c r="D171">
        <f>HYPERLINK("M:\Contracts Folder/21 Contracts/21781 W&amp;S Recycling, Poole/Commercial/CVR's/Invoice Consolidation/Invoice Archive/Jan 2022/859831.pdf", "859831")</f>
        <v/>
      </c>
      <c r="E171" t="inlineStr">
        <is>
          <t>Hire</t>
        </is>
      </c>
      <c r="F171" t="inlineStr">
        <is>
          <t>1</t>
        </is>
      </c>
      <c r="G171" t="n">
        <v>183.83</v>
      </c>
    </row>
    <row r="172">
      <c r="A172" s="8" t="n">
        <v>44592</v>
      </c>
      <c r="B172" t="inlineStr">
        <is>
          <t>21787</t>
        </is>
      </c>
      <c r="C172" t="inlineStr">
        <is>
          <t>Pickerings Hire Ltd</t>
        </is>
      </c>
      <c r="D172">
        <f>HYPERLINK("M:\Contracts Folder/21 Contracts/21787 Mercery Road Phase 2, Weymouth/Commercial/CVR's/Invoice Consolidation/Invoice Archive/Jan 2022/859829.pdf", "859829")</f>
        <v/>
      </c>
      <c r="E172" t="inlineStr">
        <is>
          <t>Hire</t>
        </is>
      </c>
      <c r="F172" t="inlineStr">
        <is>
          <t>1 PSU14230 32ft Security Store 34.65 145.53</t>
        </is>
      </c>
      <c r="G172" t="n">
        <v>145.53</v>
      </c>
    </row>
    <row r="173">
      <c r="A173" s="8" t="n">
        <v>44592</v>
      </c>
      <c r="B173" t="inlineStr">
        <is>
          <t>21787</t>
        </is>
      </c>
      <c r="C173" t="inlineStr">
        <is>
          <t>Pickerings Hire</t>
        </is>
      </c>
      <c r="D173">
        <f>HYPERLINK("M:\Contracts Folder/21 Contracts/21787 Mercery Road Phase 2, Weymouth/Commercial/CVR's/Invoice Consolidation/Invoice Archive/Jan 2022/859823.pdf", "859823")</f>
        <v/>
      </c>
      <c r="E173" t="inlineStr">
        <is>
          <t>Hire</t>
        </is>
      </c>
      <c r="F173" t="inlineStr">
        <is>
          <t>10.50 Stair Case Landing 1 PST303 t44.10</t>
        </is>
      </c>
      <c r="G173" t="n">
        <v>235.2</v>
      </c>
    </row>
    <row r="174">
      <c r="A174" s="8" t="n">
        <v>44593</v>
      </c>
      <c r="B174" t="inlineStr">
        <is>
          <t>21787</t>
        </is>
      </c>
      <c r="C174" t="inlineStr">
        <is>
          <t>JDP Dorchester</t>
        </is>
      </c>
      <c r="D174">
        <f>HYPERLINK("M:\Contracts Folder/21 Contracts/21787 Mercery Road Phase 2, Weymouth/Commercial/CVR's/Invoice Consolidation/Invoice Archive/Feb 2022/25/11963347.pdf", "25/11963347")</f>
        <v/>
      </c>
      <c r="E174" t="inlineStr">
        <is>
          <t>Purchase</t>
        </is>
      </c>
      <c r="F174" t="inlineStr">
        <is>
          <t>2 EA 238.07 221.41 0707RC16025B 160MM OD BLACK COILED DUCT X 25M
RC160X25BE</t>
        </is>
      </c>
      <c r="G174" t="n">
        <v>445.26</v>
      </c>
    </row>
    <row r="175">
      <c r="A175" s="8" t="n">
        <v>44563</v>
      </c>
      <c r="B175" t="inlineStr">
        <is>
          <t>21787</t>
        </is>
      </c>
      <c r="C175" t="inlineStr">
        <is>
          <t>Doonans</t>
        </is>
      </c>
      <c r="D175">
        <f>HYPERLINK("M:\Contracts Folder/21 Contracts/21787 Mercery Road Phase 2, Weymouth/Commercial/CVR's/Invoice Consolidation/Invoice Archive/Jan 2022/A10526.pdf", "A10526")</f>
        <v/>
      </c>
      <c r="E175" t="inlineStr">
        <is>
          <t>Purchase</t>
        </is>
      </c>
      <c r="F175" t="inlineStr">
        <is>
          <t>474.00 M3 READYMIX P250 ST2 (20MM) DELIVERED MIXER</t>
        </is>
      </c>
      <c r="G175" t="n">
        <v>474</v>
      </c>
    </row>
    <row r="176">
      <c r="A176" s="8" t="n">
        <v>44592</v>
      </c>
      <c r="B176" t="inlineStr">
        <is>
          <t>21787</t>
        </is>
      </c>
      <c r="C176" t="inlineStr">
        <is>
          <t>Pro Mech Limited</t>
        </is>
      </c>
      <c r="D176">
        <f>HYPERLINK("M:\Contracts Folder/21 Contracts/21787 Mercery Road Phase 2, Weymouth/Commercial/CVR's/Invoice Consolidation/Invoice Archive/Jan 2022/170366.pdf", "170366")</f>
        <v/>
      </c>
      <c r="E176" t="inlineStr">
        <is>
          <t>Hire</t>
        </is>
      </c>
      <c r="F176" t="inlineStr">
        <is>
          <t>DELIVERY CHARGE</t>
        </is>
      </c>
      <c r="G176" t="n">
        <v>590</v>
      </c>
    </row>
    <row r="177">
      <c r="A177" s="8" t="n">
        <v>44592</v>
      </c>
      <c r="B177" t="inlineStr">
        <is>
          <t>21787</t>
        </is>
      </c>
      <c r="C177" t="inlineStr">
        <is>
          <t>Pro Mech Limited</t>
        </is>
      </c>
      <c r="D177">
        <f>HYPERLINK("M:\Contracts Folder/21 Contracts/21787 Mercery Road Phase 2, Weymouth/Commercial/CVR's/Invoice Consolidation/Invoice Archive/Jan 2022/170365.pdf", "170365")</f>
        <v/>
      </c>
      <c r="E177" t="inlineStr">
        <is>
          <t>Hire</t>
        </is>
      </c>
      <c r="F177" t="inlineStr">
        <is>
          <t>DELIVERY CHARGE</t>
        </is>
      </c>
      <c r="G177" t="n">
        <v>150</v>
      </c>
    </row>
    <row r="178">
      <c r="A178" s="8" t="n">
        <v>44592</v>
      </c>
      <c r="B178" t="inlineStr">
        <is>
          <t>21787</t>
        </is>
      </c>
      <c r="C178" t="inlineStr">
        <is>
          <t>Pro Mech Limited</t>
        </is>
      </c>
      <c r="D178">
        <f>HYPERLINK("M:\Contracts Folder/21 Contracts/21787 Mercery Road Phase 2, Weymouth/Commercial/CVR's/Invoice Consolidation/Invoice Archive/Jan 2022/170362.pdf", "170362")</f>
        <v/>
      </c>
      <c r="E178" t="inlineStr">
        <is>
          <t>Hire</t>
        </is>
      </c>
      <c r="F178" t="inlineStr">
        <is>
          <t>DELIVERY CHARGE</t>
        </is>
      </c>
      <c r="G178" t="n">
        <v>1690</v>
      </c>
    </row>
    <row r="179">
      <c r="A179" s="8" t="n">
        <v>44586</v>
      </c>
      <c r="B179" t="inlineStr">
        <is>
          <t>21796</t>
        </is>
      </c>
      <c r="C179" t="inlineStr">
        <is>
          <t>Site Safety Ltd</t>
        </is>
      </c>
      <c r="D179">
        <f>HYPERLINK("M:\Contracts Folder/21 Contracts/21796 Haslar Marina/Commercial/CVR's/Invoice Consolidation/Invoice Archive/Jan 2022/138207.pdf", "138207")</f>
        <v/>
      </c>
      <c r="E179" t="inlineStr">
        <is>
          <t>Purchase</t>
        </is>
      </c>
      <c r="F179" t="inlineStr">
        <is>
          <t>G816
/
10 10 0 PAIR 6.29 62.90 Traffiglove 
Red 
SoFlex 
X
-
Dura 
Nitrile 
Fully 
Coated 
Glove 
TG180 
Sz 
10 
(
4.1.2.1.X
)</t>
        </is>
      </c>
      <c r="G179" t="n">
        <v>105.5</v>
      </c>
    </row>
    <row r="180">
      <c r="A180" s="8" t="n">
        <v>44586</v>
      </c>
      <c r="B180" t="inlineStr">
        <is>
          <t>21785</t>
        </is>
      </c>
      <c r="C180" t="inlineStr">
        <is>
          <t>Site Safety Ltd</t>
        </is>
      </c>
      <c r="D180">
        <f>HYPERLINK("M:\Contracts Folder/21 Contracts/21785 Plymouth City Centre/Commercial/CVR's/Invoice Consolidation/Invoice Archive/Jan 2022/138062.pdf", "138062")</f>
        <v/>
      </c>
      <c r="E180" t="inlineStr">
        <is>
          <t>Purchase</t>
        </is>
      </c>
      <c r="F180" t="inlineStr">
        <is>
          <t>Mildren 
Site 
Manager 
Details 
Sign 
600 
x 
450mm 
- 
MIL103 MIL103 6 0 7.60 6 EACH 45.60</t>
        </is>
      </c>
      <c r="G180" t="n">
        <v>45.6</v>
      </c>
    </row>
    <row r="181">
      <c r="A181" s="8" t="n">
        <v>44586</v>
      </c>
      <c r="B181" t="inlineStr">
        <is>
          <t>21785</t>
        </is>
      </c>
      <c r="C181" t="inlineStr">
        <is>
          <t>Site Safety Ltd</t>
        </is>
      </c>
      <c r="D181">
        <f>HYPERLINK("M:\Contracts Folder/21 Contracts/21785 Plymouth City Centre/Commercial/CVR's/Invoice Consolidation/Invoice Archive/Jan 2022/138052.pdf", "138052")</f>
        <v/>
      </c>
      <c r="E181" t="inlineStr">
        <is>
          <t>Purchase</t>
        </is>
      </c>
      <c r="F181" t="inlineStr">
        <is>
          <t>120Ltr 
Oil 
&amp; 
Fuel 
Spill 
Kit 
- 
Yellow 
Wheelie 
Bin 
- 
OSK120 1 1 EACH 170.00 170.00</t>
        </is>
      </c>
      <c r="G181" t="n">
        <v>463.84</v>
      </c>
    </row>
    <row r="182">
      <c r="A182" s="8" t="n">
        <v>44586</v>
      </c>
      <c r="B182" t="inlineStr">
        <is>
          <t>21785</t>
        </is>
      </c>
      <c r="C182" t="inlineStr">
        <is>
          <t>Site Safety Ltd</t>
        </is>
      </c>
      <c r="D182">
        <f>HYPERLINK("M:\Contracts Folder/21 Contracts/21785 Plymouth City Centre/Commercial/CVR's/Invoice Consolidation/Invoice Archive/Jan 2022/138048.pdf", "138048")</f>
        <v/>
      </c>
      <c r="E182" t="inlineStr">
        <is>
          <t>Purchase</t>
        </is>
      </c>
      <c r="F182" t="inlineStr">
        <is>
          <t>H228 JSP 
White 
EVO3 
Helmet 
c
/
w 
MILDREN 
Logo 
AJF160-000-101 
MLDRNC 8 0 8 EACH 8.95 71.60</t>
        </is>
      </c>
      <c r="G182" t="n">
        <v>906.55</v>
      </c>
    </row>
    <row r="183">
      <c r="A183" s="8" t="n">
        <v>44588</v>
      </c>
      <c r="B183" t="inlineStr">
        <is>
          <t>21785</t>
        </is>
      </c>
      <c r="C183" t="inlineStr">
        <is>
          <t>Site Safety Ltd</t>
        </is>
      </c>
      <c r="D183">
        <f>HYPERLINK("M:\Contracts Folder/21 Contracts/21785 Plymouth City Centre/Commercial/CVR's/Invoice Consolidation/Invoice Archive/Jan 2022/138354.pdf", "138354")</f>
        <v/>
      </c>
      <c r="E183" t="inlineStr">
        <is>
          <t>Purchase</t>
        </is>
      </c>
      <c r="F183" t="inlineStr">
        <is>
          <t>1 Mildren 
Construction 
Rear 
Logo 
3 
Colour 
98827WB 
(
CH
) 0 1 EACH 1.00 1.00 X124</t>
        </is>
      </c>
      <c r="G183" t="n">
        <v>50.97</v>
      </c>
    </row>
    <row r="184">
      <c r="A184" s="8" t="n">
        <v>44588</v>
      </c>
      <c r="B184" t="inlineStr">
        <is>
          <t>21785</t>
        </is>
      </c>
      <c r="C184" t="inlineStr">
        <is>
          <t>Site Safety Ltd</t>
        </is>
      </c>
      <c r="D184">
        <f>HYPERLINK("M:\Contracts Folder/21 Contracts/21785 Plymouth City Centre/Commercial/CVR's/Invoice Consolidation/Invoice Archive/Jan 2022/138375.pdf", "138375")</f>
        <v/>
      </c>
      <c r="E184" t="inlineStr">
        <is>
          <t>Purchase</t>
        </is>
      </c>
      <c r="F184" t="inlineStr">
        <is>
          <t>30 30 EACH 0 C195 6.60 198.00 Two 
Piece 
Moulded 
750mm 
High 
Road 
Cone 
c
/
w 
Sealbrite 
Sleeve 
&amp;
Heavy 
Duty 
Base</t>
        </is>
      </c>
      <c r="G184" t="n">
        <v>257.14</v>
      </c>
    </row>
    <row r="185">
      <c r="A185" s="8" t="n">
        <v>44589</v>
      </c>
      <c r="B185" t="inlineStr">
        <is>
          <t>21785</t>
        </is>
      </c>
      <c r="C185" t="inlineStr">
        <is>
          <t>Site Safety Ltd</t>
        </is>
      </c>
      <c r="D185">
        <f>HYPERLINK("M:\Contracts Folder/21 Contracts/21785 Plymouth City Centre/Commercial/CVR's/Invoice Consolidation/Invoice Archive/Jan 2022/138455.pdf", "138455")</f>
        <v/>
      </c>
      <c r="E185" t="inlineStr">
        <is>
          <t>Purchase</t>
        </is>
      </c>
      <c r="F185" t="inlineStr">
        <is>
          <t>750mm 
Triangle 
Road 
Sign 
Frame 
- 
2F 6 EACH 6 RSF1 12.93 77.58</t>
        </is>
      </c>
      <c r="G185" t="n">
        <v>2019.8</v>
      </c>
    </row>
    <row r="186">
      <c r="A186" s="8" t="n">
        <v>44594</v>
      </c>
      <c r="B186" t="inlineStr">
        <is>
          <t>21781</t>
        </is>
      </c>
      <c r="C186" t="inlineStr">
        <is>
          <t>Siteright Construction Supplies Limited</t>
        </is>
      </c>
      <c r="D186">
        <f>HYPERLINK("M:\Contracts Folder/21 Contracts/21781 W&amp;S Recycling, Poole/Commercial/CVR's/Invoice Consolidation/Invoice Archive/Feb 2022/102852.pdf", "102852")</f>
        <v/>
      </c>
      <c r="E186" t="inlineStr">
        <is>
          <t>Purchase</t>
        </is>
      </c>
      <c r="F186" t="inlineStr">
        <is>
          <t>1.000 DELIVERY BY TUESDAY 01/02/2022 0.000 0.00</t>
        </is>
      </c>
      <c r="G186" t="n">
        <v>6097.2</v>
      </c>
    </row>
    <row r="187">
      <c r="A187" s="8" t="n">
        <v>44592</v>
      </c>
      <c r="B187" t="inlineStr">
        <is>
          <t>21781</t>
        </is>
      </c>
      <c r="C187" t="inlineStr">
        <is>
          <t>F &amp; P Wholesale</t>
        </is>
      </c>
      <c r="D187">
        <f>HYPERLINK("M:\Contracts Folder/21 Contracts/21781 W&amp;S Recycling, Poole/Commercial/CVR's/Invoice Consolidation/Invoice Archive/Jan 2022/4833 AFW707.pdf", "4833 AFW707")</f>
        <v/>
      </c>
      <c r="E187" t="inlineStr">
        <is>
          <t>Hire</t>
        </is>
      </c>
      <c r="F187" t="inlineStr">
        <is>
          <t>778045 3.00 11.53 99.62 CELOTEX GA4000 INSULATION BOARD 1200X2400X75 GA4075</t>
        </is>
      </c>
      <c r="G187" t="n">
        <v>99.62</v>
      </c>
    </row>
    <row r="188">
      <c r="A188" s="8" t="n">
        <v>44594</v>
      </c>
      <c r="B188" t="inlineStr">
        <is>
          <t>21787</t>
        </is>
      </c>
      <c r="C188" t="inlineStr">
        <is>
          <t>Doonans</t>
        </is>
      </c>
      <c r="D188">
        <f>HYPERLINK("M:\Contracts Folder/21 Contracts/21787 Mercery Road Phase 2, Weymouth/Commercial/CVR's/Invoice Consolidation/Invoice Archive/Feb 2022/A10618.pdf", "A10618")</f>
        <v/>
      </c>
      <c r="E188" t="inlineStr">
        <is>
          <t>Purchase</t>
        </is>
      </c>
      <c r="F188" t="inlineStr">
        <is>
          <t>197.50 2.50 M3 READYMIX P250 ST2 (20MM) DELIVERED MIXER</t>
        </is>
      </c>
      <c r="G188" t="n">
        <v>197.5</v>
      </c>
    </row>
    <row r="189">
      <c r="A189" s="8" t="n">
        <v>44588</v>
      </c>
      <c r="B189" t="inlineStr">
        <is>
          <t>21787</t>
        </is>
      </c>
      <c r="C189" t="inlineStr">
        <is>
          <t>Bradfords Building Supplies Ltd</t>
        </is>
      </c>
      <c r="D189">
        <f>HYPERLINK("M:\Contracts Folder/21 Contracts/21787 Mercery Road Phase 2, Weymouth/Commercial/CVR's/Invoice Consolidation/Invoice Archive/Jan 2022/71889686.pdf", "71889686")</f>
        <v/>
      </c>
      <c r="E189" t="inlineStr">
        <is>
          <t>Purchase</t>
        </is>
      </c>
      <c r="F189" t="inlineStr">
        <is>
          <t>PS1001 (Inc Seal) ea</t>
        </is>
      </c>
      <c r="G189" t="n">
        <v>1981.39</v>
      </c>
    </row>
    <row r="190">
      <c r="A190" s="8" t="n">
        <v>44592</v>
      </c>
      <c r="B190" t="inlineStr">
        <is>
          <t>18719</t>
        </is>
      </c>
      <c r="C190" t="inlineStr">
        <is>
          <t>Vp plc</t>
        </is>
      </c>
      <c r="D190">
        <f>HYPERLINK("M:\Contracts Folder/18 Contracts/18719 RKE Extension, Herriard/Commercial/CVR's/Invoice Consolidation/Invoice Archive/Jan 2022/3106991.pdf", "3106991")</f>
        <v/>
      </c>
      <c r="E190" t="inlineStr">
        <is>
          <t>Purchase</t>
        </is>
      </c>
      <c r="F190" t="inlineStr">
        <is>
          <t>1 x 450mm Dia Auger Flight 45.00 144.00</t>
        </is>
      </c>
      <c r="G190" t="n">
        <v>2014</v>
      </c>
    </row>
    <row r="191">
      <c r="A191" s="8" t="n">
        <v>44592</v>
      </c>
      <c r="B191" t="inlineStr">
        <is>
          <t>21787</t>
        </is>
      </c>
      <c r="C191" t="inlineStr">
        <is>
          <t>Vp plc</t>
        </is>
      </c>
      <c r="D191">
        <f>HYPERLINK("M:\Contracts Folder/21 Contracts/21787 Mercery Road Phase 2, Weymouth/Commercial/CVR's/Invoice Consolidation/Invoice Archive/Jan 2022/3106992.pdf", "3106992")</f>
        <v/>
      </c>
      <c r="E191" t="inlineStr">
        <is>
          <t>Purchase</t>
        </is>
      </c>
      <c r="F191" t="inlineStr">
        <is>
          <t>1 x S-Pitching Chain 33.50 1 each 33.50</t>
        </is>
      </c>
      <c r="G191" t="n">
        <v>1008.5</v>
      </c>
    </row>
    <row r="192">
      <c r="A192" s="8" t="n">
        <v>44585</v>
      </c>
      <c r="B192" t="inlineStr">
        <is>
          <t>21781</t>
        </is>
      </c>
      <c r="C192" t="inlineStr">
        <is>
          <t xml:space="preserve">Poole
</t>
        </is>
      </c>
      <c r="D192">
        <f>HYPERLINK("M:\Contracts Folder/21 Contracts/21781 W&amp;S Recycling, Poole/Commercial/CVR's/Invoice Consolidation/Invoice Archive/Jan 2022/0623/00146521.pdf", "0623/00146521")</f>
        <v/>
      </c>
      <c r="E192" t="inlineStr">
        <is>
          <t>Purchase</t>
        </is>
      </c>
      <c r="F192" t="inlineStr">
        <is>
          <t>80.00 EA EA 520.00 TH 41.60</t>
        </is>
      </c>
      <c r="G192" t="n">
        <v>47</v>
      </c>
    </row>
    <row r="193">
      <c r="A193" s="8" t="n">
        <v>44592</v>
      </c>
      <c r="B193" t="inlineStr">
        <is>
          <t>21787</t>
        </is>
      </c>
      <c r="C193" t="inlineStr">
        <is>
          <t>G Crook and Sons Plant &amp; Machinery Hire</t>
        </is>
      </c>
      <c r="D193">
        <f>HYPERLINK("M:\Contracts Folder/21 Contracts/21787 Mercery Road Phase 2, Weymouth/Commercial/CVR's/Invoice Consolidation/Invoice Archive/Jan 2022/360275.pdf", "360275")</f>
        <v/>
      </c>
      <c r="E193" t="inlineStr">
        <is>
          <t>Hire</t>
        </is>
      </c>
      <c r="F193" t="inlineStr">
        <is>
          <t>1520.00 304.00</t>
        </is>
      </c>
      <c r="G193" t="n">
        <v>1520</v>
      </c>
    </row>
    <row r="194">
      <c r="A194" s="8" t="n">
        <v>44592</v>
      </c>
      <c r="B194" t="inlineStr">
        <is>
          <t>21787</t>
        </is>
      </c>
      <c r="C194" t="inlineStr">
        <is>
          <t>G Crook and Sons Plant &amp; Machinery Hire</t>
        </is>
      </c>
      <c r="D194">
        <f>HYPERLINK("M:\Contracts Folder/21 Contracts/21787 Mercery Road Phase 2, Weymouth/Commercial/CVR's/Invoice Consolidation/Invoice Archive/Jan 2022/360276.pdf", "360276")</f>
        <v/>
      </c>
      <c r="E194" t="inlineStr">
        <is>
          <t>Hire</t>
        </is>
      </c>
      <c r="F194" t="inlineStr">
        <is>
          <t>1520.00 304.00</t>
        </is>
      </c>
      <c r="G194" t="n">
        <v>1520</v>
      </c>
    </row>
    <row r="195">
      <c r="A195" s="8" t="n">
        <v>44586</v>
      </c>
      <c r="B195" t="inlineStr">
        <is>
          <t>21787</t>
        </is>
      </c>
      <c r="C195" t="inlineStr">
        <is>
          <t>Site Safety Ltd</t>
        </is>
      </c>
      <c r="D195">
        <f>HYPERLINK("M:\Contracts Folder/21 Contracts/21787 Mercery Road Phase 2, Weymouth/Commercial/CVR's/Invoice Consolidation/Invoice Archive/Jan 2022/138210.pdf", "138210")</f>
        <v/>
      </c>
      <c r="E195" t="inlineStr">
        <is>
          <t>Purchase</t>
        </is>
      </c>
      <c r="F195" t="inlineStr">
        <is>
          <t>R171 Steel 
Line 
Pin 
900mm 
x 
20mm 65 0 PAIR 3.66 237.90</t>
        </is>
      </c>
      <c r="G195" t="n">
        <v>237.9</v>
      </c>
    </row>
    <row r="196">
      <c r="A196" s="8" t="n">
        <v>44592</v>
      </c>
      <c r="B196" t="inlineStr">
        <is>
          <t>21787</t>
        </is>
      </c>
      <c r="C196" t="inlineStr">
        <is>
          <t>G Crook and Sons Plant &amp; Machinery Hire</t>
        </is>
      </c>
      <c r="D196">
        <f>HYPERLINK("M:\Contracts Folder/21 Contracts/21787 Mercery Road Phase 2, Weymouth/Commercial/CVR's/Invoice Consolidation/Invoice Archive/Jan 2022/360277.pdf", "360277")</f>
        <v/>
      </c>
      <c r="E196" t="inlineStr">
        <is>
          <t>Hire</t>
        </is>
      </c>
      <c r="F196" t="inlineStr">
        <is>
          <t>140.00 28.00</t>
        </is>
      </c>
      <c r="G196" t="n">
        <v>140</v>
      </c>
    </row>
    <row r="197">
      <c r="A197" s="8" t="n">
        <v>44592</v>
      </c>
      <c r="B197" t="inlineStr">
        <is>
          <t>21787</t>
        </is>
      </c>
      <c r="C197" t="inlineStr">
        <is>
          <t>G Crook and Sons Plant &amp; Machinery Hire</t>
        </is>
      </c>
      <c r="D197">
        <f>HYPERLINK("M:\Contracts Folder/21 Contracts/21787 Mercery Road Phase 2, Weymouth/Commercial/CVR's/Invoice Consolidation/Invoice Archive/Jan 2022/21787.pdf", "21787")</f>
        <v/>
      </c>
      <c r="E197" t="inlineStr">
        <is>
          <t>Hire</t>
        </is>
      </c>
      <c r="F197" t="inlineStr">
        <is>
          <t>620.00 124.00</t>
        </is>
      </c>
      <c r="G197" t="n">
        <v>620</v>
      </c>
    </row>
    <row r="198">
      <c r="A198" s="8" t="n">
        <v>44592</v>
      </c>
      <c r="B198" t="inlineStr">
        <is>
          <t>21787</t>
        </is>
      </c>
      <c r="C198" t="inlineStr">
        <is>
          <t>G Crook and Sons Plant &amp; Machinery Hire</t>
        </is>
      </c>
      <c r="D198">
        <f>HYPERLINK("M:\Contracts Folder/21 Contracts/21787 Mercery Road Phase 2, Weymouth/Commercial/CVR's/Invoice Consolidation/Invoice Archive/Jan 2022/360281.pdf", "360281")</f>
        <v/>
      </c>
      <c r="E198" t="inlineStr">
        <is>
          <t>Hire</t>
        </is>
      </c>
      <c r="F198" t="inlineStr">
        <is>
          <t>800.00 160.00</t>
        </is>
      </c>
      <c r="G198" t="n">
        <v>800</v>
      </c>
    </row>
    <row r="199">
      <c r="A199" s="8" t="n">
        <v>44592</v>
      </c>
      <c r="B199" t="inlineStr">
        <is>
          <t>21787</t>
        </is>
      </c>
      <c r="C199" t="inlineStr">
        <is>
          <t>G Crook and Sons Plant &amp; Machinery Hire</t>
        </is>
      </c>
      <c r="D199">
        <f>HYPERLINK("M:\Contracts Folder/21 Contracts/21787 Mercery Road Phase 2, Weymouth/Commercial/CVR's/Invoice Consolidation/Invoice Archive/Jan 2022/360271.pdf", "360271")</f>
        <v/>
      </c>
      <c r="E199" t="inlineStr">
        <is>
          <t>Hire</t>
        </is>
      </c>
      <c r="F199" t="inlineStr">
        <is>
          <t>30.00 6.00</t>
        </is>
      </c>
      <c r="G199" t="n">
        <v>590</v>
      </c>
    </row>
    <row r="200">
      <c r="A200" s="8" t="n">
        <v>44592</v>
      </c>
      <c r="B200" t="inlineStr">
        <is>
          <t>21787</t>
        </is>
      </c>
      <c r="C200" t="inlineStr">
        <is>
          <t>G Crook and Sons Plant &amp; Machinery Hire</t>
        </is>
      </c>
      <c r="D200">
        <f>HYPERLINK("M:\Contracts Folder/21 Contracts/21787 Mercery Road Phase 2, Weymouth/Commercial/CVR's/Invoice Consolidation/Invoice Archive/Jan 2022/360270.pdf", "360270")</f>
        <v/>
      </c>
      <c r="E200" t="inlineStr">
        <is>
          <t>Hire</t>
        </is>
      </c>
      <c r="F200" t="inlineStr">
        <is>
          <t>187.00 37.40</t>
        </is>
      </c>
      <c r="G200" t="n">
        <v>187</v>
      </c>
    </row>
    <row r="201">
      <c r="A201" s="8" t="n">
        <v>44586</v>
      </c>
      <c r="B201" t="inlineStr">
        <is>
          <t>21787</t>
        </is>
      </c>
      <c r="C201" t="inlineStr">
        <is>
          <t>Site Safety Ltd</t>
        </is>
      </c>
      <c r="D201">
        <f>HYPERLINK("M:\Contracts Folder/21 Contracts/21787 Mercery Road Phase 2, Weymouth/Commercial/CVR's/Invoice Consolidation/Invoice Archive/Jan 2022/138153.pdf", "138153")</f>
        <v/>
      </c>
      <c r="E201" t="inlineStr">
        <is>
          <t>Purchase</t>
        </is>
      </c>
      <c r="F201" t="inlineStr">
        <is>
          <t>0 4 EACH 31.61 126.44 R79 Aluminium 
Concrete 
Placer 
Rake 
Tooth 
Edge 
c
/
w 
60
" 
Tubular 
Steel
Handle 
CPRAALTS</t>
        </is>
      </c>
      <c r="G201" t="n">
        <v>269.92</v>
      </c>
    </row>
    <row r="202">
      <c r="A202" s="8" t="n">
        <v>44592</v>
      </c>
      <c r="B202" t="inlineStr">
        <is>
          <t>21787</t>
        </is>
      </c>
      <c r="C202" t="inlineStr">
        <is>
          <t>G Crook and Sons Plant &amp; Machinery Hire</t>
        </is>
      </c>
      <c r="D202">
        <f>HYPERLINK("M:\Contracts Folder/21 Contracts/21787 Mercery Road Phase 2, Weymouth/Commercial/CVR's/Invoice Consolidation/Invoice Archive/Jan 2022/360269.pdf", "360269")</f>
        <v/>
      </c>
      <c r="E202" t="inlineStr">
        <is>
          <t>Hire</t>
        </is>
      </c>
      <c r="F202" t="inlineStr">
        <is>
          <t>45.00 9.00</t>
        </is>
      </c>
      <c r="G202" t="n">
        <v>705</v>
      </c>
    </row>
    <row r="203">
      <c r="A203" s="8" t="n">
        <v>44592</v>
      </c>
      <c r="B203" t="inlineStr">
        <is>
          <t>21787</t>
        </is>
      </c>
      <c r="C203" t="inlineStr">
        <is>
          <t>G Crook and Sons Plant &amp; Machinery Hire</t>
        </is>
      </c>
      <c r="D203">
        <f>HYPERLINK("M:\Contracts Folder/21 Contracts/21787 Mercery Road Phase 2, Weymouth/Commercial/CVR's/Invoice Consolidation/Invoice Archive/Jan 2022/360268.pdf", "360268")</f>
        <v/>
      </c>
      <c r="E203" t="inlineStr">
        <is>
          <t>Hire</t>
        </is>
      </c>
      <c r="F203" t="inlineStr">
        <is>
          <t>456.00 91.20</t>
        </is>
      </c>
      <c r="G203" t="n">
        <v>456</v>
      </c>
    </row>
    <row r="204">
      <c r="A204" s="8" t="n">
        <v>44592</v>
      </c>
      <c r="B204" t="inlineStr">
        <is>
          <t>21787</t>
        </is>
      </c>
      <c r="C204" t="inlineStr">
        <is>
          <t>G Crook and Sons Plant &amp; Machinery Hire</t>
        </is>
      </c>
      <c r="D204">
        <f>HYPERLINK("M:\Contracts Folder/21 Contracts/21787 Mercery Road Phase 2, Weymouth/Commercial/CVR's/Invoice Consolidation/Invoice Archive/Jan 2022/360273.pdf", "360273")</f>
        <v/>
      </c>
      <c r="E204" t="inlineStr">
        <is>
          <t>Hire</t>
        </is>
      </c>
      <c r="F204" t="inlineStr">
        <is>
          <t>800.00 160.00</t>
        </is>
      </c>
      <c r="G204" t="n">
        <v>800</v>
      </c>
    </row>
    <row r="205">
      <c r="A205" s="8" t="n">
        <v>44592</v>
      </c>
      <c r="B205" t="inlineStr">
        <is>
          <t>21787</t>
        </is>
      </c>
      <c r="C205" t="inlineStr">
        <is>
          <t>G Crook and Sons Plant &amp; Machinery Hire</t>
        </is>
      </c>
      <c r="D205">
        <f>HYPERLINK("M:\Contracts Folder/21 Contracts/21787 Mercery Road Phase 2, Weymouth/Commercial/CVR's/Invoice Consolidation/Invoice Archive/Jan 2022/360272.pdf", "360272")</f>
        <v/>
      </c>
      <c r="E205" t="inlineStr">
        <is>
          <t>Hire</t>
        </is>
      </c>
      <c r="F205" t="inlineStr">
        <is>
          <t>800.00 160.00</t>
        </is>
      </c>
      <c r="G205" t="n">
        <v>800</v>
      </c>
    </row>
    <row r="206">
      <c r="A206" s="8" t="n">
        <v>44592</v>
      </c>
      <c r="B206" t="inlineStr">
        <is>
          <t>21787</t>
        </is>
      </c>
      <c r="C206" t="inlineStr">
        <is>
          <t>Site Safety Ltd</t>
        </is>
      </c>
      <c r="D206">
        <f>HYPERLINK("M:\Contracts Folder/21 Contracts/21787 Mercery Road Phase 2, Weymouth/Commercial/CVR's/Invoice Consolidation/Invoice Archive/Jan 2022/138529.pdf", "138529")</f>
        <v/>
      </c>
      <c r="E206" t="inlineStr">
        <is>
          <t>Purchase</t>
        </is>
      </c>
      <c r="F206" t="inlineStr">
        <is>
          <t>AP80 24 24 
EACH EACH 2.55 61.20 Liquid 
Pro 
Glove 
Latex 
Foam 
Blue 
(
4.1.3.1.X
) 
- 
AP80
SZ10</t>
        </is>
      </c>
      <c r="G206" t="n">
        <v>254</v>
      </c>
    </row>
    <row r="207">
      <c r="A207" s="8" t="n">
        <v>44592</v>
      </c>
      <c r="B207" t="inlineStr">
        <is>
          <t>21787</t>
        </is>
      </c>
      <c r="C207" t="inlineStr">
        <is>
          <t>Site Safety Ltd</t>
        </is>
      </c>
      <c r="D207">
        <f>HYPERLINK("M:\Contracts Folder/21 Contracts/21787 Mercery Road Phase 2, Weymouth/Commercial/CVR's/Invoice Consolidation/Invoice Archive/Jan 2022/138519.pdf", "138519")</f>
        <v/>
      </c>
      <c r="E207" t="inlineStr">
        <is>
          <t>Purchase</t>
        </is>
      </c>
      <c r="F207" t="inlineStr">
        <is>
          <t>FS136 0 PAIR 50.17 50.17 Secor 
Black 
Boot 
With 
Padded 
Collar 
Toecap 
&amp; 
Midsole 
S3 
SBBL
sz9
-
richard 
platt</t>
        </is>
      </c>
      <c r="G207" t="n">
        <v>50.17</v>
      </c>
    </row>
    <row r="208">
      <c r="A208" s="8" t="n">
        <v>44592</v>
      </c>
      <c r="B208" t="inlineStr">
        <is>
          <t>21787</t>
        </is>
      </c>
      <c r="C208" t="inlineStr">
        <is>
          <t>ACS Group of Companies</t>
        </is>
      </c>
      <c r="D208">
        <f>HYPERLINK("M:\Contracts Folder/21 Contracts/21787 Mercery Road Phase 2, Weymouth/Commercial/CVR's/Invoice Consolidation/Invoice Archive/Jan 2022/150870.pdf", "150870")</f>
        <v/>
      </c>
      <c r="E208" t="inlineStr">
        <is>
          <t>Purchase</t>
        </is>
      </c>
      <c r="F208" t="inlineStr">
        <is>
          <t>Cube disposal fee (per sample) 4.00 1.40 0.35</t>
        </is>
      </c>
      <c r="G208" t="n">
        <v>134.2</v>
      </c>
    </row>
    <row r="209">
      <c r="A209" s="8" t="n">
        <v>44592</v>
      </c>
      <c r="B209" t="inlineStr">
        <is>
          <t>21787</t>
        </is>
      </c>
      <c r="C209" t="inlineStr">
        <is>
          <t>G Crook and Sons Plant &amp; Machinery Hire</t>
        </is>
      </c>
      <c r="D209">
        <f>HYPERLINK("M:\Contracts Folder/21 Contracts/21787 Mercery Road Phase 2, Weymouth/Commercial/CVR's/Invoice Consolidation/Invoice Archive/Jan 2022/360384.pdf", "360384")</f>
        <v/>
      </c>
      <c r="E209" t="inlineStr">
        <is>
          <t>Hire</t>
        </is>
      </c>
      <c r="F209" t="inlineStr">
        <is>
          <t>15.25 38.32tonnes @</t>
        </is>
      </c>
      <c r="G209" t="n">
        <v>584.38</v>
      </c>
    </row>
    <row r="210">
      <c r="A210" s="8" t="n">
        <v>44592</v>
      </c>
      <c r="B210" t="inlineStr">
        <is>
          <t>21787</t>
        </is>
      </c>
      <c r="C210" t="inlineStr">
        <is>
          <t>G Crook and Sons Plant &amp; Machinery Hire</t>
        </is>
      </c>
      <c r="D210">
        <f>HYPERLINK("M:\Contracts Folder/21 Contracts/21787 Mercery Road Phase 2, Weymouth/Commercial/CVR's/Invoice Consolidation/Invoice Archive/Jan 2022/360383.pdf", "360383")</f>
        <v/>
      </c>
      <c r="E210" t="inlineStr">
        <is>
          <t>Hire</t>
        </is>
      </c>
      <c r="F210" t="inlineStr">
        <is>
          <t>56.80tonnes 744.08 20.00 148.81</t>
        </is>
      </c>
      <c r="G210" t="n">
        <v>744.08</v>
      </c>
    </row>
    <row r="211">
      <c r="A211" s="8" t="n">
        <v>44592</v>
      </c>
      <c r="B211" t="inlineStr">
        <is>
          <t>21787</t>
        </is>
      </c>
      <c r="C211" t="inlineStr">
        <is>
          <t>G Crook and Sons Plant &amp; Machinery Hire</t>
        </is>
      </c>
      <c r="D211">
        <f>HYPERLINK("M:\Contracts Folder/21 Contracts/21787 Mercery Road Phase 2, Weymouth/Commercial/CVR's/Invoice Consolidation/Invoice Archive/Jan 2022/360359.pdf", "360359")</f>
        <v/>
      </c>
      <c r="E211" t="inlineStr">
        <is>
          <t>Hire</t>
        </is>
      </c>
      <c r="F211" t="inlineStr">
        <is>
          <t>37.40ton 482.46 96.49</t>
        </is>
      </c>
      <c r="G211" t="n">
        <v>482.46</v>
      </c>
    </row>
    <row r="212">
      <c r="A212" s="8" t="n">
        <v>44653</v>
      </c>
      <c r="B212" t="inlineStr">
        <is>
          <t>21787</t>
        </is>
      </c>
      <c r="C212" t="inlineStr">
        <is>
          <t>HILLS QUARRY PRODUCTS LTD</t>
        </is>
      </c>
      <c r="D212">
        <f>HYPERLINK("M:\Contracts Folder/21 Contracts/21787 Mercery Road Phase 2, Weymouth/Commercial/CVR's/Invoice Consolidation/Invoice Archive/Apr 2022/340885.pdf", "340885")</f>
        <v/>
      </c>
      <c r="E212" t="inlineStr">
        <is>
          <t>Hire</t>
        </is>
      </c>
      <c r="F212" t="inlineStr">
        <is>
          <t>3.00 98.00 294.00 156.00 C32/40 DC 2 CINIA+SR 20mm S3 WRA
Uncarried volume charge
Minimum cement content: 320
Water cement ratio: 0.55</t>
        </is>
      </c>
      <c r="G212" t="n">
        <v>450</v>
      </c>
    </row>
    <row r="213">
      <c r="A213" s="8" t="n">
        <v>44594</v>
      </c>
      <c r="B213" t="inlineStr">
        <is>
          <t>21787</t>
        </is>
      </c>
      <c r="C213" t="inlineStr">
        <is>
          <t>Bradfords Building Supplies Ltd</t>
        </is>
      </c>
      <c r="D213">
        <f>HYPERLINK("M:\Contracts Folder/21 Contracts/21787 Mercery Road Phase 2, Weymouth/Commercial/CVR's/Invoice Consolidation/Invoice Archive/Feb 2022/71874082.pdf", "71874082")</f>
        <v/>
      </c>
      <c r="E213" t="inlineStr">
        <is>
          <t>Purchase</t>
        </is>
      </c>
      <c r="F213" t="inlineStr">
        <is>
          <t>2 ZZ_ZSP103_116821 - Cover
Slab 1800 x 600mm Access 58.58 11.72 ea</t>
        </is>
      </c>
      <c r="G213" t="n">
        <v>114.3</v>
      </c>
    </row>
    <row r="214">
      <c r="A214" s="8" t="n">
        <v>44593</v>
      </c>
      <c r="B214" t="inlineStr">
        <is>
          <t>21787</t>
        </is>
      </c>
      <c r="C214" t="inlineStr">
        <is>
          <t>Bradfords Building Supplies</t>
        </is>
      </c>
      <c r="D214">
        <f>HYPERLINK("M:\Contracts Folder/21 Contracts/21787 Mercery Road Phase 2, Weymouth/Commercial/CVR's/Invoice Consolidation/Invoice Archive/Feb 2022/71913093.pdf", "71913093")</f>
        <v/>
      </c>
      <c r="E214" t="inlineStr">
        <is>
          <t>Purchase</t>
        </is>
      </c>
      <c r="F214" t="inlineStr">
        <is>
          <t>ea</t>
        </is>
      </c>
      <c r="G214" t="n">
        <v>165.83</v>
      </c>
    </row>
    <row r="215">
      <c r="A215" s="8" t="n">
        <v>44595</v>
      </c>
      <c r="B215" t="inlineStr">
        <is>
          <t>21781</t>
        </is>
      </c>
      <c r="C215" t="inlineStr">
        <is>
          <t>WF Supplies</t>
        </is>
      </c>
      <c r="D215">
        <f>HYPERLINK("M:\Contracts Folder/21 Contracts/21781 W&amp;S Recycling, Poole/Commercial/CVR's/Invoice Consolidation/Invoice Archive/Feb 2022/41571/21781.pdf", "41571/21781")</f>
        <v/>
      </c>
      <c r="E215" t="inlineStr">
        <is>
          <t>Purchase</t>
        </is>
      </c>
      <c r="F215" t="inlineStr">
        <is>
          <t>384281 100 100 74.14 74.14 M16x150 Through Bolt Zinc
Max Fixing Thickness 55mm</t>
        </is>
      </c>
      <c r="G215" t="n">
        <v>74.14</v>
      </c>
    </row>
    <row r="216">
      <c r="A216" s="8" t="n">
        <v>44585</v>
      </c>
      <c r="B216" t="inlineStr">
        <is>
          <t>21781</t>
        </is>
      </c>
      <c r="C216" t="inlineStr">
        <is>
          <t>Brandon Hire Ltd</t>
        </is>
      </c>
      <c r="D216">
        <f>HYPERLINK("M:\Contracts Folder/21 Contracts/21781 W&amp;S Recycling, Poole/Commercial/CVR's/Invoice Consolidation/Invoice Archive/Jan 2022/10664270.pdf", "10664270")</f>
        <v/>
      </c>
      <c r="E216" t="inlineStr">
        <is>
          <t>Hire</t>
        </is>
      </c>
      <c r="F216" t="inlineStr">
        <is>
          <t>3.00 6.00 2 Transport Tools Delivery</t>
        </is>
      </c>
      <c r="G216" t="n">
        <v>165.62</v>
      </c>
    </row>
    <row r="217">
      <c r="A217" s="8" t="n">
        <v>44586</v>
      </c>
      <c r="B217" t="inlineStr">
        <is>
          <t>21786</t>
        </is>
      </c>
      <c r="C217" t="inlineStr">
        <is>
          <t>Brandon Hire Station Bournemouth</t>
        </is>
      </c>
      <c r="D217">
        <f>HYPERLINK("M:\Contracts Folder/21 Contracts/21786 AECC University College/Commercial/CVR's/Invoice Consolidation/Invoice Archive/Jan 2022/10666897.pdf", "10666897")</f>
        <v/>
      </c>
      <c r="E217" t="inlineStr">
        <is>
          <t>Hire</t>
        </is>
      </c>
      <c r="F217" t="inlineStr">
        <is>
          <t>20.00</t>
        </is>
      </c>
      <c r="G217" t="n">
        <v>51.85</v>
      </c>
    </row>
    <row r="218">
      <c r="A218" s="8" t="n">
        <v>44586</v>
      </c>
      <c r="B218" t="inlineStr">
        <is>
          <t>21786</t>
        </is>
      </c>
      <c r="C218" t="inlineStr">
        <is>
          <t>Brandon Hire Station Bournemouth</t>
        </is>
      </c>
      <c r="D218">
        <f>HYPERLINK("M:\Contracts Folder/21 Contracts/21786 AECC University College/Commercial/CVR's/Invoice Consolidation/Invoice Archive/Jan 2022/10666898.pdf", "10666898")</f>
        <v/>
      </c>
      <c r="E218" t="inlineStr">
        <is>
          <t>Hire</t>
        </is>
      </c>
      <c r="F218" t="inlineStr">
        <is>
          <t>1 Collection Charge 10.00 10.00</t>
        </is>
      </c>
      <c r="G218" t="n">
        <v>204.32</v>
      </c>
    </row>
    <row r="219">
      <c r="A219" s="8" t="n">
        <v>44586</v>
      </c>
      <c r="B219" t="inlineStr">
        <is>
          <t>21787</t>
        </is>
      </c>
      <c r="C219" t="inlineStr">
        <is>
          <t>Brandon Hire Ltd</t>
        </is>
      </c>
      <c r="D219">
        <f>HYPERLINK("M:\Contracts Folder/21 Contracts/21787 Mercery Road Phase 2, Weymouth/Commercial/CVR's/Invoice Consolidation/Invoice Archive/Jan 2022/10666899.pdf", "10666899")</f>
        <v/>
      </c>
      <c r="E219" t="inlineStr">
        <is>
          <t>Hire</t>
        </is>
      </c>
      <c r="F219" t="inlineStr">
        <is>
          <t>20.00</t>
        </is>
      </c>
      <c r="G219" t="n">
        <v>150.57</v>
      </c>
    </row>
    <row r="220">
      <c r="A220" s="8" t="n">
        <v>44586</v>
      </c>
      <c r="B220" t="inlineStr">
        <is>
          <t>21787</t>
        </is>
      </c>
      <c r="C220" t="inlineStr">
        <is>
          <t>Brandon Hire Ltd</t>
        </is>
      </c>
      <c r="D220">
        <f>HYPERLINK("M:\Contracts Folder/21 Contracts/21787 Mercery Road Phase 2, Weymouth/Commercial/CVR's/Invoice Consolidation/Invoice Archive/Jan 2022/10666900.pdf", "10666900")</f>
        <v/>
      </c>
      <c r="E220" t="inlineStr">
        <is>
          <t>Hire</t>
        </is>
      </c>
      <c r="F220" t="inlineStr">
        <is>
          <t>20.00</t>
        </is>
      </c>
      <c r="G220" t="n">
        <v>68.17</v>
      </c>
    </row>
    <row r="221">
      <c r="A221" s="8" t="n">
        <v>44587</v>
      </c>
      <c r="B221" t="inlineStr">
        <is>
          <t>21781</t>
        </is>
      </c>
      <c r="C221" t="inlineStr">
        <is>
          <t>Brandon Hire Station</t>
        </is>
      </c>
      <c r="D221">
        <f>HYPERLINK("M:\Contracts Folder/21 Contracts/21781 W&amp;S Recycling, Poole/Commercial/CVR's/Invoice Consolidation/Invoice Archive/Jan 2022/10669520.pdf", "10669520")</f>
        <v/>
      </c>
      <c r="E221" t="inlineStr">
        <is>
          <t>Hire</t>
        </is>
      </c>
      <c r="F221" t="inlineStr">
        <is>
          <t>20.00</t>
        </is>
      </c>
      <c r="G221" t="n">
        <v>48.53</v>
      </c>
    </row>
    <row r="222">
      <c r="A222" s="8" t="n">
        <v>44594</v>
      </c>
      <c r="B222" t="inlineStr">
        <is>
          <t>21796</t>
        </is>
      </c>
      <c r="C222" t="inlineStr">
        <is>
          <t>Hanson Quarry Products Europe Ltd's</t>
        </is>
      </c>
      <c r="D222">
        <f>HYPERLINK("M:\Contracts Folder/21 Contracts/21796 Haslar Marina/Commercial/CVR's/Invoice Consolidation/Invoice Archive/Feb 2022/1985042783.pdf", "1985042783")</f>
        <v/>
      </c>
      <c r="E222" t="inlineStr">
        <is>
          <t>Purchase</t>
        </is>
      </c>
      <c r="F222" t="inlineStr">
        <is>
          <t>6.000 103.35 ST2 20 CEMI SD M3 620.10</t>
        </is>
      </c>
      <c r="G222" t="n">
        <v>620.1</v>
      </c>
    </row>
    <row r="223">
      <c r="A223" s="8" t="n">
        <v>44596</v>
      </c>
      <c r="B223" t="inlineStr">
        <is>
          <t>21796</t>
        </is>
      </c>
      <c r="C223" t="inlineStr">
        <is>
          <t>One Point Survey Equipment</t>
        </is>
      </c>
      <c r="D223">
        <f>HYPERLINK("M:\Contracts Folder/21 Contracts/21796 Haslar Marina/Commercial/CVR's/Invoice Consolidation/Invoice Archive/Feb 2022/77470.pdf", "77470")</f>
        <v/>
      </c>
      <c r="E223" t="inlineStr">
        <is>
          <t>Hire</t>
        </is>
      </c>
      <c r="F223" t="inlineStr">
        <is>
          <t>RADIODETECTION GENERATOR 4 (GEN459). £15.00 per week for 1 day (hire)
complete) 3.00</t>
        </is>
      </c>
      <c r="G223" t="n">
        <v>6</v>
      </c>
    </row>
    <row r="224">
      <c r="A224" s="8" t="n">
        <v>44592</v>
      </c>
      <c r="B224" t="inlineStr">
        <is>
          <t>20768</t>
        </is>
      </c>
      <c r="C224" t="inlineStr">
        <is>
          <t>U-Drive</t>
        </is>
      </c>
      <c r="D224">
        <f>HYPERLINK("M:\Contracts Folder/20 Contracts/20768 Travis Perkins, Exeter/Commercial/CVR's/Invoice Consolidation/Invoice Archive/Jan 2022/5089290.pdf", "5089290")</f>
        <v/>
      </c>
      <c r="E224" t="inlineStr">
        <is>
          <t>Hire</t>
        </is>
      </c>
      <c r="F224" t="inlineStr">
        <is>
          <t>Rental Customers Ins (31 x Days @ £12.75) 31 12.7500 395.25</t>
        </is>
      </c>
      <c r="G224" t="n">
        <v>395.25</v>
      </c>
    </row>
    <row r="225">
      <c r="A225" s="8" t="n">
        <v>44592</v>
      </c>
      <c r="B225" t="inlineStr">
        <is>
          <t>21785</t>
        </is>
      </c>
      <c r="C225" t="inlineStr">
        <is>
          <t>Speedy 
Asset 
Services 
Limited</t>
        </is>
      </c>
      <c r="D225">
        <f>HYPERLINK("M:\Contracts Folder/21 Contracts/21785 Plymouth City Centre/Commercial/CVR's/Invoice Consolidation/Invoice Archive/Jan 2022/7300610436.pdf", "7300610436")</f>
        <v/>
      </c>
      <c r="E225" t="inlineStr">
        <is>
          <t>Purchase</t>
        </is>
      </c>
      <c r="F225" t="inlineStr">
        <is>
          <t>Ea</t>
        </is>
      </c>
      <c r="G225" t="n">
        <v>423.2</v>
      </c>
    </row>
    <row r="226">
      <c r="A226" s="8" t="n">
        <v>44588</v>
      </c>
      <c r="B226" t="inlineStr">
        <is>
          <t>21796</t>
        </is>
      </c>
      <c r="C226" t="inlineStr">
        <is>
          <t>Travis Perkins Fareham</t>
        </is>
      </c>
      <c r="D226">
        <f>HYPERLINK("M:\Contracts Folder/21 Contracts/21796 Haslar Marina/Commercial/CVR's/Invoice Consolidation/Invoice Archive/Jan 2022/2480 ADU329.pdf", "2480 ADU329")</f>
        <v/>
      </c>
      <c r="E226" t="inlineStr">
        <is>
          <t>Purchase</t>
        </is>
      </c>
      <c r="F226" t="inlineStr">
        <is>
          <t>938169 BALLAST BULK BAG 938169 50.34 1 50.34</t>
        </is>
      </c>
      <c r="G226" t="n">
        <v>50.34</v>
      </c>
    </row>
    <row r="227">
      <c r="A227" s="8" t="n">
        <v>44587</v>
      </c>
      <c r="B227" t="inlineStr">
        <is>
          <t>21796</t>
        </is>
      </c>
      <c r="C227" t="inlineStr">
        <is>
          <t>Travis Perkins Fareham</t>
        </is>
      </c>
      <c r="D227">
        <f>HYPERLINK("M:\Contracts Folder/21 Contracts/21796 Haslar Marina/Commercial/CVR's/Invoice Consolidation/Invoice Archive/Jan 2022/2480 ADU192.pdf", "2480 ADU192")</f>
        <v/>
      </c>
      <c r="E227" t="inlineStr">
        <is>
          <t>Purchase</t>
        </is>
      </c>
      <c r="F227" t="inlineStr">
        <is>
          <t>EACH EACH</t>
        </is>
      </c>
      <c r="G227" t="n">
        <v>35.88</v>
      </c>
    </row>
    <row r="228">
      <c r="A228" s="8" t="n">
        <v>44592</v>
      </c>
      <c r="B228" t="inlineStr">
        <is>
          <t>21785</t>
        </is>
      </c>
      <c r="C228" t="inlineStr">
        <is>
          <t>Speedy 
Asset 
Services 
Limited</t>
        </is>
      </c>
      <c r="D228">
        <f>HYPERLINK("M:\Contracts Folder/21 Contracts/21785 Plymouth City Centre/Commercial/CVR's/Invoice Consolidation/Invoice Archive/Jan 2022/7300610543.pdf", "7300610543")</f>
        <v/>
      </c>
      <c r="E228" t="inlineStr">
        <is>
          <t>Purchase</t>
        </is>
      </c>
      <c r="F228" t="inlineStr">
        <is>
          <t>GENERATOR 
PETROL 
2.4KVA 28.60 1</t>
        </is>
      </c>
      <c r="G228" t="n">
        <v>62.91</v>
      </c>
    </row>
    <row r="229">
      <c r="A229" s="8" t="n">
        <v>44589</v>
      </c>
      <c r="B229" t="inlineStr">
        <is>
          <t>21781</t>
        </is>
      </c>
      <c r="C229" t="inlineStr">
        <is>
          <t>Travis Perkins Bournemouth Wallisdown Road</t>
        </is>
      </c>
      <c r="D229">
        <f>HYPERLINK("M:\Contracts Folder/21 Contracts/21781 W&amp;S Recycling, Poole/Commercial/CVR's/Invoice Consolidation/Invoice Archive/Jan 2022/9270 AQO299.pdf", "9270 AQO299")</f>
        <v/>
      </c>
      <c r="E229" t="inlineStr">
        <is>
          <t>Purchase</t>
        </is>
      </c>
      <c r="F229" t="inlineStr">
        <is>
          <t>EACH EACH</t>
        </is>
      </c>
      <c r="G229" t="n">
        <v>26.21</v>
      </c>
    </row>
    <row r="230">
      <c r="A230" s="8" t="n">
        <v>44592</v>
      </c>
      <c r="B230" t="inlineStr">
        <is>
          <t>21787</t>
        </is>
      </c>
      <c r="C230" t="inlineStr">
        <is>
          <t>G Crook and Sons Plant &amp; Machinery Hire</t>
        </is>
      </c>
      <c r="D230">
        <f>HYPERLINK("M:\Contracts Folder/21 Contracts/21787 Mercery Road Phase 2, Weymouth/Commercial/CVR's/Invoice Consolidation/Invoice Archive/Jan 2022/360409.pdf", "360409")</f>
        <v/>
      </c>
      <c r="E230" t="inlineStr">
        <is>
          <t>Hire</t>
        </is>
      </c>
      <c r="F230" t="inlineStr">
        <is>
          <t>GREASE CARTRIDGE compiex HV 2.25 36.00 81.00 20.00 16.20</t>
        </is>
      </c>
      <c r="G230" t="n">
        <v>81</v>
      </c>
    </row>
    <row r="231">
      <c r="A231" s="8" t="n">
        <v>44653</v>
      </c>
      <c r="B231" t="inlineStr">
        <is>
          <t>21787</t>
        </is>
      </c>
      <c r="C231" t="inlineStr">
        <is>
          <t>Doonans</t>
        </is>
      </c>
      <c r="D231">
        <f>HYPERLINK("M:\Contracts Folder/21 Contracts/21787 Mercery Road Phase 2, Weymouth/Commercial/CVR's/Invoice Consolidation/Invoice Archive/Apr 2022/A10670.pdf", "A10670")</f>
        <v/>
      </c>
      <c r="E231" t="inlineStr">
        <is>
          <t>Purchase</t>
        </is>
      </c>
      <c r="F231" t="inlineStr">
        <is>
          <t>3 M3 READYMIX P250 ST2 (20MM) DELIVERED TIPPER 237.00</t>
        </is>
      </c>
      <c r="G231" t="n">
        <v>237</v>
      </c>
    </row>
    <row r="232">
      <c r="A232" s="8" t="n">
        <v>44563</v>
      </c>
      <c r="B232" t="inlineStr">
        <is>
          <t>21787</t>
        </is>
      </c>
      <c r="C232" t="inlineStr">
        <is>
          <t>Doonans</t>
        </is>
      </c>
      <c r="D232">
        <f>HYPERLINK("M:\Contracts Folder/21 Contracts/21787 Mercery Road Phase 2, Weymouth/Commercial/CVR's/Invoice Consolidation/Invoice Archive/Jan 2022/A10528.pdf", "A10528")</f>
        <v/>
      </c>
      <c r="E232" t="inlineStr">
        <is>
          <t>Purchase</t>
        </is>
      </c>
      <c r="F232" t="inlineStr">
        <is>
          <t>237.00 3 M3 READYMIX P250 ST2 (20MM) DELIVERED MIXER</t>
        </is>
      </c>
      <c r="G232" t="n">
        <v>237</v>
      </c>
    </row>
    <row r="233">
      <c r="A233" s="8" t="n">
        <v>44592</v>
      </c>
      <c r="B233" t="inlineStr">
        <is>
          <t>21787</t>
        </is>
      </c>
      <c r="C233" t="inlineStr">
        <is>
          <t>Thirst First Water Coolers Limited</t>
        </is>
      </c>
      <c r="D233">
        <f>HYPERLINK("M:\Contracts Folder/21 Contracts/21787 Mercery Road Phase 2, Weymouth/Commercial/CVR's/Invoice Consolidation/Invoice Archive/Jan 2022/4232.pdf", "4232")</f>
        <v/>
      </c>
      <c r="E233" t="inlineStr">
        <is>
          <t>Purchase</t>
        </is>
      </c>
      <c r="F233" t="inlineStr">
        <is>
          <t>2 13.00 26.00 Cooler Rental
Weymouth
January</t>
        </is>
      </c>
      <c r="G233" t="n">
        <v>26</v>
      </c>
    </row>
    <row r="234">
      <c r="A234" s="8" t="n">
        <v>44653</v>
      </c>
      <c r="B234" t="inlineStr">
        <is>
          <t>21787</t>
        </is>
      </c>
      <c r="C234" t="inlineStr">
        <is>
          <t>Doonans</t>
        </is>
      </c>
      <c r="D234">
        <f>HYPERLINK("M:\Contracts Folder/21 Contracts/21787 Mercery Road Phase 2, Weymouth/Commercial/CVR's/Invoice Consolidation/Invoice Archive/Apr 2022/A10670.pdf", "A10670")</f>
        <v/>
      </c>
      <c r="E234" t="inlineStr">
        <is>
          <t>Purchase</t>
        </is>
      </c>
      <c r="F234" t="inlineStr">
        <is>
          <t>237.00 3 M3 READYMIX P250 ST2 (20MM) DELIVERED TIPPER</t>
        </is>
      </c>
      <c r="G234" t="n">
        <v>237</v>
      </c>
    </row>
    <row r="235">
      <c r="A235" s="8" t="n">
        <v>44592</v>
      </c>
      <c r="B235" t="inlineStr">
        <is>
          <t>21781</t>
        </is>
      </c>
      <c r="C235" t="inlineStr">
        <is>
          <t>Travis Perkins Ferndown</t>
        </is>
      </c>
      <c r="D235">
        <f>HYPERLINK("M:\Contracts Folder/21 Contracts/21781 W&amp;S Recycling, Poole/Commercial/CVR's/Invoice Consolidation/Invoice Archive/Jan 2022/9026 AVN645.pdf", "9026 AVN645")</f>
        <v/>
      </c>
      <c r="E235" t="inlineStr">
        <is>
          <t>Purchase</t>
        </is>
      </c>
      <c r="F235" t="inlineStr">
        <is>
          <t>RAWLPLUG FRAME SCREW 7.5MMX52MM TORX
941622 HEAD PK 30 941622 13.05 3 4.35</t>
        </is>
      </c>
      <c r="G235" t="n">
        <v>13.05</v>
      </c>
    </row>
    <row r="236">
      <c r="A236" s="8" t="n">
        <v>44592</v>
      </c>
      <c r="B236" t="inlineStr">
        <is>
          <t>21781</t>
        </is>
      </c>
      <c r="C236" t="inlineStr">
        <is>
          <t>Brewers Decorator Centres</t>
        </is>
      </c>
      <c r="D236">
        <f>HYPERLINK("M:\Contracts Folder/21 Contracts/21781 W&amp;S Recycling, Poole/Commercial/CVR's/Invoice Consolidation/Invoice Archive/Jan 2022/PLE/348626.pdf", "PLE/348626")</f>
        <v/>
      </c>
      <c r="E236" t="inlineStr">
        <is>
          <t>Purchase</t>
        </is>
      </c>
      <c r="F236" t="inlineStr">
        <is>
          <t>AA0114001E5 53.97 7.5LT ALBANY V/MATT B/WHITE 3 17.99 EA</t>
        </is>
      </c>
      <c r="G236" t="n">
        <v>53.97</v>
      </c>
    </row>
    <row r="237">
      <c r="A237" s="8" t="n">
        <v>44592</v>
      </c>
      <c r="B237" t="inlineStr">
        <is>
          <t>21781</t>
        </is>
      </c>
      <c r="C237" t="inlineStr">
        <is>
          <t>Brewers Decorator Centres</t>
        </is>
      </c>
      <c r="D237">
        <f>HYPERLINK("M:\Contracts Folder/21 Contracts/21781 W&amp;S Recycling, Poole/Commercial/CVR's/Invoice Consolidation/Invoice Archive/Jan 2022/PLE/348624.pdf", "PLE/348624")</f>
        <v/>
      </c>
      <c r="E237" t="inlineStr">
        <is>
          <t>Purchase</t>
        </is>
      </c>
      <c r="F237" t="inlineStr">
        <is>
          <t>10" ALBANY MASONRY SET 97292 2 8.00 EA 16.00</t>
        </is>
      </c>
      <c r="G237" t="n">
        <v>105.59</v>
      </c>
    </row>
    <row r="238">
      <c r="A238" s="8" t="n">
        <v>44593</v>
      </c>
      <c r="B238" t="inlineStr">
        <is>
          <t>21786</t>
        </is>
      </c>
      <c r="C238" t="inlineStr">
        <is>
          <t>SYDENHAMS
STRUCTURAL
TIMBER ASSOCIATION
BMF</t>
        </is>
      </c>
      <c r="D238">
        <f>HYPERLINK("M:\Contracts Folder/21 Contracts/21786 AECC University College/Commercial/CVR's/Invoice Consolidation/Invoice Archive/Feb 2022/16139303.pdf", "16139303")</f>
        <v/>
      </c>
      <c r="E238" t="inlineStr">
        <is>
          <t>Purchase</t>
        </is>
      </c>
      <c r="F238" t="inlineStr">
        <is>
          <t>63.72 2 31.86 20.00 BRETTMAR 3mtr 110mm BS PLAIN ENDED PIPE [B4001]
BTN884410</t>
        </is>
      </c>
      <c r="G238" t="n">
        <v>213.82</v>
      </c>
    </row>
    <row r="239">
      <c r="A239" s="8" t="n">
        <v>44592</v>
      </c>
      <c r="B239" t="inlineStr">
        <is>
          <t>21781</t>
        </is>
      </c>
      <c r="C239" t="inlineStr">
        <is>
          <t>Speedy Services</t>
        </is>
      </c>
      <c r="D239">
        <f>HYPERLINK("M:\Contracts Folder/21 Contracts/21781 W&amp;S Recycling, Poole/Commercial/CVR's/Invoice Consolidation/Invoice Archive/Jan 2022/7300593370.pdf", "7300593370")</f>
        <v/>
      </c>
      <c r="E239" t="inlineStr">
        <is>
          <t>Purchase</t>
        </is>
      </c>
      <c r="F239" t="inlineStr">
        <is>
          <t>40.00 40.00 168.00 18
/
0104
-
h FORWARD 
REVERSIBLE 
COMPACTOR 
PLATE
DIESEL 
400MM 
(
16
"
) 1 1</t>
        </is>
      </c>
      <c r="G239" t="n">
        <v>168</v>
      </c>
    </row>
    <row r="240">
      <c r="A240" s="8" t="n">
        <v>44592</v>
      </c>
      <c r="B240" t="inlineStr">
        <is>
          <t>21781</t>
        </is>
      </c>
      <c r="C240" t="inlineStr">
        <is>
          <t>Speedy Services</t>
        </is>
      </c>
      <c r="D240">
        <f>HYPERLINK("M:\Contracts Folder/21 Contracts/21781 W&amp;S Recycling, Poole/Commercial/CVR's/Invoice Consolidation/Invoice Archive/Jan 2022/7300593361.pdf", "7300593361")</f>
        <v/>
      </c>
      <c r="E240" t="inlineStr">
        <is>
          <t>Purchase</t>
        </is>
      </c>
      <c r="F240" t="inlineStr">
        <is>
          <t>63.00</t>
        </is>
      </c>
      <c r="G240" t="n">
        <v>264.6</v>
      </c>
    </row>
    <row r="241">
      <c r="A241" s="8" t="n">
        <v>44592</v>
      </c>
      <c r="B241" t="inlineStr">
        <is>
          <t>21787</t>
        </is>
      </c>
      <c r="C241" t="inlineStr">
        <is>
          <t>G Crook and Sons Plant &amp; Machinery Hire</t>
        </is>
      </c>
      <c r="D241">
        <f>HYPERLINK("M:\Contracts Folder/21 Contracts/21787 Mercery Road Phase 2, Weymouth/Commercial/CVR's/Invoice Consolidation/Invoice Archive/Jan 2022/360444.pdf", "360444")</f>
        <v/>
      </c>
      <c r="E241" t="inlineStr">
        <is>
          <t>Hire</t>
        </is>
      </c>
      <c r="F241" t="inlineStr">
        <is>
          <t>98.81</t>
        </is>
      </c>
      <c r="G241" t="n">
        <v>494.07</v>
      </c>
    </row>
    <row r="242">
      <c r="A242" t="inlineStr">
        <is>
          <t>2022-01-31 00:00:00</t>
        </is>
      </c>
      <c r="B242" t="inlineStr">
        <is>
          <t>21781</t>
        </is>
      </c>
      <c r="C242" t="inlineStr">
        <is>
          <t>Brewers Decorator Centres</t>
        </is>
      </c>
      <c r="D242">
        <f>HYPERLINK("M:\Contracts Folder/21 Contracts/21781 W&amp;S Recycling, Poole/Commercial/CVR's/Invoice Consolidation/Invoice Archive/Jan 2022/PLE/348625.pdf", "PLE/348625")</f>
        <v/>
      </c>
      <c r="E242" t="inlineStr">
        <is>
          <t>Purchase</t>
        </is>
      </c>
      <c r="F242" t="inlineStr">
        <is>
          <t>AA0114001E5 ALBANY V/MATT B/WHITE 5 17.99 EA 89.95</t>
        </is>
      </c>
      <c r="G242" t="n">
        <v>89.95</v>
      </c>
    </row>
    <row r="243">
      <c r="A243" t="inlineStr">
        <is>
          <t>2022-01-26 00:00:00</t>
        </is>
      </c>
      <c r="B243" t="inlineStr">
        <is>
          <t>21785</t>
        </is>
      </c>
      <c r="C243" t="inlineStr">
        <is>
          <t>Wolseley</t>
        </is>
      </c>
      <c r="D243">
        <f>HYPERLINK("M:\Contracts Folder/21 Contracts/21785 Plymouth City Centre/Commercial/CVR's/Invoice Consolidation/Invoice Archive/Jan 2022/QBM 117693/1.pdf", "QBM 117693/1")</f>
        <v/>
      </c>
      <c r="E243" t="inlineStr">
        <is>
          <t>Purchase</t>
        </is>
      </c>
      <c r="F243" t="inlineStr">
        <is>
          <t>N19899 NAY 
225MM 
T
/
W 
SEAL 
METRO 
BBA 10 EA 3.120 20.00 31.20</t>
        </is>
      </c>
      <c r="G243" t="n">
        <v>363.74</v>
      </c>
    </row>
    <row r="244">
      <c r="A244" t="inlineStr">
        <is>
          <t>2022-01-26 00:00:00</t>
        </is>
      </c>
      <c r="B244" t="inlineStr">
        <is>
          <t>21796</t>
        </is>
      </c>
      <c r="C244" t="inlineStr">
        <is>
          <t>Wolseley 
UK 
Limited</t>
        </is>
      </c>
      <c r="D244">
        <f>HYPERLINK("M:\Contracts Folder/21 Contracts/21796 Haslar Marina/Commercial/CVR's/Invoice Consolidation/Invoice Archive/Jan 2022/MPB 77810/1.pdf", "MPB 77810/1")</f>
        <v/>
      </c>
      <c r="E244" t="inlineStr">
        <is>
          <t>Purchase</t>
        </is>
      </c>
      <c r="F244" t="inlineStr">
        <is>
          <t>P45931 PHI 
32MMX1 
3G 
MET
/
IMP 
END 
CAP 
9049 7 EA 8.059 20.00 56.41</t>
        </is>
      </c>
      <c r="G244" t="n">
        <v>56.41</v>
      </c>
    </row>
    <row r="245">
      <c r="A245" s="8" t="n">
        <v>44578</v>
      </c>
      <c r="B245" t="inlineStr">
        <is>
          <t>21781</t>
        </is>
      </c>
      <c r="C245" t="inlineStr">
        <is>
          <t xml:space="preserve">Poole
</t>
        </is>
      </c>
      <c r="D245">
        <f>HYPERLINK("M:\Contracts Folder/21 Contracts/21781 W&amp;S Recycling, Poole/Commercial/CVR's/Invoice Consolidation/Invoice Archive/Jan 2022/0623/00146022.pdf", "0623/00146022")</f>
        <v/>
      </c>
      <c r="E245" t="inlineStr">
        <is>
          <t>Purchase</t>
        </is>
      </c>
      <c r="F245" t="inlineStr">
        <is>
          <t>2.00 EA 6.52 EA 13.04</t>
        </is>
      </c>
      <c r="G245" t="n">
        <v>75.37</v>
      </c>
    </row>
    <row r="246">
      <c r="A246" s="8" t="n">
        <v>44578</v>
      </c>
      <c r="B246" t="inlineStr">
        <is>
          <t>21781</t>
        </is>
      </c>
      <c r="C246" t="inlineStr">
        <is>
          <t xml:space="preserve">Poole
</t>
        </is>
      </c>
      <c r="D246">
        <f>HYPERLINK("M:\Contracts Folder/21 Contracts/21781 W&amp;S Recycling, Poole/Commercial/CVR's/Invoice Consolidation/Invoice Archive/Jan 2022/0623/00146020.pdf", "0623/00146020")</f>
        <v/>
      </c>
      <c r="E246" t="inlineStr">
        <is>
          <t>Purchase</t>
        </is>
      </c>
      <c r="F246" t="inlineStr">
        <is>
          <t>2.00 BG BG 0.85 BG 1.70</t>
        </is>
      </c>
      <c r="G246" t="n">
        <v>94.58</v>
      </c>
    </row>
    <row r="247">
      <c r="A247" s="8" t="n">
        <v>44590</v>
      </c>
      <c r="B247" t="inlineStr">
        <is>
          <t>21787</t>
        </is>
      </c>
      <c r="C247" t="inlineStr">
        <is>
          <t>Eaton Transport Poole</t>
        </is>
      </c>
      <c r="D247">
        <f>HYPERLINK("M:\Contracts Folder/21 Contracts/21787 Mercery Road Phase 2, Weymouth/Commercial/CVR's/Invoice Consolidation/Invoice Archive/Jan 2022/0127553.pdf", "0127553")</f>
        <v/>
      </c>
      <c r="E247" t="inlineStr">
        <is>
          <t>Purchase</t>
        </is>
      </c>
      <c r="F247" t="inlineStr">
        <is>
          <t>100.00 Kg 84.42 WEYMOUTH
ND
DT3 5FA 16.88</t>
        </is>
      </c>
      <c r="G247" t="n">
        <v>84.42</v>
      </c>
    </row>
    <row r="248">
      <c r="A248" s="8" t="n">
        <v>44592</v>
      </c>
      <c r="B248" t="inlineStr">
        <is>
          <t>21787</t>
        </is>
      </c>
      <c r="C248" t="inlineStr">
        <is>
          <t>U-Drive Limited</t>
        </is>
      </c>
      <c r="D248">
        <f>HYPERLINK("M:\Contracts Folder/21 Contracts/21787 Mercery Road Phase 2, Weymouth/Commercial/CVR's/Invoice Consolidation/Invoice Archive/Jan 2022/590352.pdf", "590352")</f>
        <v/>
      </c>
      <c r="E248" t="inlineStr">
        <is>
          <t>Purchase</t>
        </is>
      </c>
      <c r="F248" t="inlineStr">
        <is>
          <t>Rental Customers Ins (18 x Days @ £13.65) 18 13.6500 245.70</t>
        </is>
      </c>
      <c r="G248" t="n">
        <v>245.7</v>
      </c>
    </row>
    <row r="249">
      <c r="A249" s="8" t="n">
        <v>44587</v>
      </c>
      <c r="B249" t="inlineStr">
        <is>
          <t>19761</t>
        </is>
      </c>
      <c r="C249" t="inlineStr">
        <is>
          <t>Aquatech Drain Services</t>
        </is>
      </c>
      <c r="D249">
        <f>HYPERLINK("M:\Contracts Folder/19 Contracts/19761 Tradebe Inutec B49, Winfrith/Commercial/CVR's/Invoice Consolidation/Invoice Archive/Jan 2022/INV-3891.pdf", "INV-3891")</f>
        <v/>
      </c>
      <c r="E249" t="inlineStr">
        <is>
          <t>Purchase</t>
        </is>
      </c>
      <c r="F249" t="inlineStr">
        <is>
          <t>1.00 990.00 990.00 To carry out repairs to the sewer at the sink hole.
£650+vat.</t>
        </is>
      </c>
      <c r="G249" t="n">
        <v>990</v>
      </c>
    </row>
    <row r="250">
      <c r="A250" s="8" t="n">
        <v>44592</v>
      </c>
      <c r="B250" t="inlineStr">
        <is>
          <t>21781</t>
        </is>
      </c>
      <c r="C250" t="inlineStr">
        <is>
          <t>Siteright Construction Supplies Limited</t>
        </is>
      </c>
      <c r="D250">
        <f>HYPERLINK("M:\Contracts Folder/21 Contracts/21781 W&amp;S Recycling, Poole/Commercial/CVR's/Invoice Consolidation/Invoice Archive/Jan 2022/102840.pdf", "102840")</f>
        <v/>
      </c>
      <c r="E250" t="inlineStr">
        <is>
          <t>Purchase</t>
        </is>
      </c>
      <c r="F250" t="inlineStr">
        <is>
          <t>1.000 DELIVERY ON TUESDAY 01/02/2022 0.000 0.00</t>
        </is>
      </c>
      <c r="G250" t="n">
        <v>508.75</v>
      </c>
    </row>
    <row r="251">
      <c r="A251" s="8" t="n">
        <v>44592</v>
      </c>
      <c r="B251" t="inlineStr">
        <is>
          <t>20768</t>
        </is>
      </c>
      <c r="C251" t="inlineStr">
        <is>
          <t>Soiltechnics Limited</t>
        </is>
      </c>
      <c r="D251">
        <f>HYPERLINK("M:\Contracts Folder/20 Contracts/20768 Travis Perkins, Exeter/Commercial/CVR's/Invoice Consolidation/Invoice Archive/Jan 2022/SINO12523.pdf", "SINO12523")</f>
        <v/>
      </c>
      <c r="E251" t="inlineStr">
        <is>
          <t>Purchase</t>
        </is>
      </c>
      <c r="F251" t="inlineStr">
        <is>
          <t>13,355.00</t>
        </is>
      </c>
      <c r="G251" t="n">
        <v>1145</v>
      </c>
    </row>
    <row r="252">
      <c r="A252" s="8" t="n">
        <v>44585</v>
      </c>
      <c r="B252" t="inlineStr">
        <is>
          <t>21786</t>
        </is>
      </c>
      <c r="C252" t="inlineStr">
        <is>
          <t>Tarmac Trading Limited</t>
        </is>
      </c>
      <c r="D252">
        <f>HYPERLINK("M:\Contracts Folder/21 Contracts/21786 AECC University College/Commercial/CVR's/Invoice Consolidation/Invoice Archive/Jan 2022/Invoice_270122_A_L.pdf", "Invoice_270122_A_L")</f>
        <v/>
      </c>
      <c r="E252" t="inlineStr">
        <is>
          <t>Purchase</t>
        </is>
      </c>
      <c r="F252" t="inlineStr">
        <is>
          <t>1.500</t>
        </is>
      </c>
      <c r="G252" t="n">
        <v>166.13</v>
      </c>
    </row>
    <row r="253">
      <c r="A253" s="8" t="n">
        <v>44563</v>
      </c>
      <c r="B253" t="inlineStr">
        <is>
          <t>21787</t>
        </is>
      </c>
      <c r="C253" t="inlineStr">
        <is>
          <t>HAROLD DOONAN (Building Materials) LTD.</t>
        </is>
      </c>
      <c r="D253">
        <f>HYPERLINK("M:\Contracts Folder/21 Contracts/21787 Mercery Road Phase 2, Weymouth/Commercial/CVR's/Invoice Consolidation/Invoice Archive/Jan 2022/A10525.pdf", "A10525")</f>
        <v/>
      </c>
      <c r="E253" t="inlineStr">
        <is>
          <t>Purchase</t>
        </is>
      </c>
      <c r="F253" t="inlineStr">
        <is>
          <t>316.00 4 M3 READYMIX P250 ST2 (20MM) DELIVERED MIXER</t>
        </is>
      </c>
      <c r="G253" t="n">
        <v>316</v>
      </c>
    </row>
    <row r="254">
      <c r="A254" s="8" t="n">
        <v>44592</v>
      </c>
      <c r="B254" t="inlineStr">
        <is>
          <t>21787</t>
        </is>
      </c>
      <c r="C254" t="inlineStr">
        <is>
          <t>Pro Mech Limited</t>
        </is>
      </c>
      <c r="D254">
        <f>HYPERLINK("M:\Contracts Folder/21 Contracts/21787 Mercery Road Phase 2, Weymouth/Commercial/CVR's/Invoice Consolidation/Invoice Archive/Jan 2022/170360.pdf", "170360")</f>
        <v/>
      </c>
      <c r="E254" t="inlineStr">
        <is>
          <t>Hire</t>
        </is>
      </c>
      <c r="F254" t="inlineStr">
        <is>
          <t>COLLECTION CHARGE</t>
        </is>
      </c>
      <c r="G254" t="n">
        <v>859.5</v>
      </c>
    </row>
    <row r="255">
      <c r="A255" s="8" t="n">
        <v>44592</v>
      </c>
      <c r="B255" t="inlineStr">
        <is>
          <t>21786</t>
        </is>
      </c>
      <c r="C255" t="inlineStr">
        <is>
          <t>Pro Mech Limited</t>
        </is>
      </c>
      <c r="D255">
        <f>HYPERLINK("M:\Contracts Folder/21 Contracts/21786 AECC University College/Commercial/CVR's/Invoice Consolidation/Invoice Archive/Jan 2022/37996/21786.pdf", "37996/21786")</f>
        <v/>
      </c>
      <c r="E255" t="inlineStr">
        <is>
          <t>Hire</t>
        </is>
      </c>
      <c r="F255" t="inlineStr">
        <is>
          <t>8x4x20mm ROAD PLATE
RP8+4+20mm thick</t>
        </is>
      </c>
      <c r="G255" t="n">
        <v>134.4</v>
      </c>
    </row>
    <row r="256">
      <c r="A256" s="8" t="n">
        <v>44592</v>
      </c>
      <c r="B256" t="inlineStr">
        <is>
          <t>21786</t>
        </is>
      </c>
      <c r="C256" t="inlineStr">
        <is>
          <t>strukta Group Limited</t>
        </is>
      </c>
      <c r="D256">
        <f>HYPERLINK("M:\Contracts Folder/21 Contracts/21786 AECC University College/Commercial/CVR's/Invoice Consolidation/Invoice Archive/Jan 2022/INSG0293106.pdf", "INSG0293106")</f>
        <v/>
      </c>
      <c r="E256" t="inlineStr">
        <is>
          <t>Purchase</t>
        </is>
      </c>
      <c r="F256" t="inlineStr">
        <is>
          <t>Each 100 10.75 1,075.00 CC24100 Rigid Cavity Closer - 100 mm x 2.4 m</t>
        </is>
      </c>
      <c r="G256" t="n">
        <v>1075</v>
      </c>
    </row>
    <row r="257">
      <c r="A257" s="8" t="n">
        <v>44589</v>
      </c>
      <c r="B257" t="inlineStr">
        <is>
          <t>21787</t>
        </is>
      </c>
      <c r="C257" t="inlineStr">
        <is>
          <t>Doonans</t>
        </is>
      </c>
      <c r="D257">
        <f>HYPERLINK("M:\Contracts Folder/21 Contracts/21787 Mercery Road Phase 2, Weymouth/Commercial/CVR's/Invoice Consolidation/Invoice Archive/Jan 2022/A10524.pdf", "A10524")</f>
        <v/>
      </c>
      <c r="E257" t="inlineStr">
        <is>
          <t>Purchase</t>
        </is>
      </c>
      <c r="F257" t="inlineStr">
        <is>
          <t>474.00 6 M3 READYMIX P250 ST2 (20MM) DELIVERED MIXER</t>
        </is>
      </c>
      <c r="G257" t="n">
        <v>474</v>
      </c>
    </row>
    <row r="258">
      <c r="A258" s="8" t="n">
        <v>44588</v>
      </c>
      <c r="B258" t="inlineStr">
        <is>
          <t>21787</t>
        </is>
      </c>
      <c r="C258" t="inlineStr">
        <is>
          <t>Keyline Civils Specialist</t>
        </is>
      </c>
      <c r="D258">
        <f>HYPERLINK("M:\Contracts Folder/21 Contracts/21787 Mercery Road Phase 2, Weymouth/Commercial/CVR's/Invoice Consolidation/Invoice Archive/Jan 2022/1203 AIK216.pdf", "1203 AIK216")</f>
        <v/>
      </c>
      <c r="E258" t="inlineStr">
        <is>
          <t>Purchase</t>
        </is>
      </c>
      <c r="F258" t="inlineStr">
        <is>
          <t>EACH EACH</t>
        </is>
      </c>
      <c r="G258" t="n">
        <v>374.72</v>
      </c>
    </row>
    <row r="259">
      <c r="A259" s="8" t="n">
        <v>44588</v>
      </c>
      <c r="B259" t="inlineStr">
        <is>
          <t>21787</t>
        </is>
      </c>
      <c r="C259" t="inlineStr">
        <is>
          <t>Keyline Civils Specialist</t>
        </is>
      </c>
      <c r="D259">
        <f>HYPERLINK("M:\Contracts Folder/21 Contracts/21787 Mercery Road Phase 2, Weymouth/Commercial/CVR's/Invoice Consolidation/Invoice Archive/Jan 2022/1203 AIK207.pdf", "1203 AIK207")</f>
        <v/>
      </c>
      <c r="E259" t="inlineStr">
        <is>
          <t>Purchase</t>
        </is>
      </c>
      <c r="F259" t="inlineStr">
        <is>
          <t>EACH EACH</t>
        </is>
      </c>
      <c r="G259" t="n">
        <v>294.46</v>
      </c>
    </row>
    <row r="260">
      <c r="A260" s="8" t="n">
        <v>44587</v>
      </c>
      <c r="B260" t="inlineStr">
        <is>
          <t>21787</t>
        </is>
      </c>
      <c r="C260" t="inlineStr">
        <is>
          <t>Keyline Civils Specialist</t>
        </is>
      </c>
      <c r="D260">
        <f>HYPERLINK("M:\Contracts Folder/21 Contracts/21787 Mercery Road Phase 2, Weymouth/Commercial/CVR's/Invoice Consolidation/Invoice Archive/Jan 2022/2203 AIK302.pdf", "2203 AIK302")</f>
        <v/>
      </c>
      <c r="E260" t="inlineStr">
        <is>
          <t>Purchase</t>
        </is>
      </c>
      <c r="F260" t="inlineStr">
        <is>
          <t>EACH EACH</t>
        </is>
      </c>
      <c r="G260" t="n">
        <v>5377.16</v>
      </c>
    </row>
    <row r="261">
      <c r="A261" s="8" t="n">
        <v>44587</v>
      </c>
      <c r="B261" t="inlineStr">
        <is>
          <t>21787</t>
        </is>
      </c>
      <c r="C261" t="inlineStr">
        <is>
          <t>Keyline Civils Specialist</t>
        </is>
      </c>
      <c r="D261">
        <f>HYPERLINK("M:\Contracts Folder/21 Contracts/21787 Mercery Road Phase 2, Weymouth/Commercial/CVR's/Invoice Consolidation/Invoice Archive/Jan 2022/2203 AIK298.pdf", "2203 AIK298")</f>
        <v/>
      </c>
      <c r="E261" t="inlineStr">
        <is>
          <t>Purchase</t>
        </is>
      </c>
      <c r="F261" t="inlineStr">
        <is>
          <t>EACH EACH</t>
        </is>
      </c>
      <c r="G261" t="n">
        <v>5377.16</v>
      </c>
    </row>
    <row r="262">
      <c r="A262" s="8" t="n">
        <v>44592</v>
      </c>
      <c r="B262" t="inlineStr">
        <is>
          <t>21781</t>
        </is>
      </c>
      <c r="C262" t="inlineStr">
        <is>
          <t>Morris Leslie Plant Hire Ltd (Formerly Selwood Ltd)</t>
        </is>
      </c>
      <c r="D262">
        <f>HYPERLINK("M:\Contracts Folder/21 Contracts/21781 W&amp;S Recycling, Poole/Commercial/CVR's/Invoice Consolidation/Invoice Archive/Jan 2022/1000532655.pdf", "1000532655")</f>
        <v/>
      </c>
      <c r="E262" t="inlineStr">
        <is>
          <t>Hire</t>
        </is>
      </c>
      <c r="F262" t="inlineStr">
        <is>
          <t>221/150 Collection Charge</t>
        </is>
      </c>
      <c r="G262" t="n">
        <v>96.53</v>
      </c>
    </row>
    <row r="263">
      <c r="A263" s="8" t="n">
        <v>44592</v>
      </c>
      <c r="B263" t="inlineStr">
        <is>
          <t>21781</t>
        </is>
      </c>
      <c r="C263" t="inlineStr">
        <is>
          <t>Morris Leslie Plant Hire Ltd (Formerly Selwood Ltd)</t>
        </is>
      </c>
      <c r="D263">
        <f>HYPERLINK("M:\Contracts Folder/21 Contracts/21781 W&amp;S Recycling, Poole/Commercial/CVR's/Invoice Consolidation/Invoice Archive/Jan 2022/1000532658.pdf", "1000532658")</f>
        <v/>
      </c>
      <c r="E263" t="inlineStr">
        <is>
          <t>Hire</t>
        </is>
      </c>
      <c r="F263" t="inlineStr">
        <is>
          <t>1.00 100.00 100.00 Delivery Charge</t>
        </is>
      </c>
      <c r="G263" t="n">
        <v>525</v>
      </c>
    </row>
    <row r="264">
      <c r="A264" s="8" t="n">
        <v>44592</v>
      </c>
      <c r="B264" t="inlineStr">
        <is>
          <t>19761</t>
        </is>
      </c>
      <c r="C264" t="inlineStr">
        <is>
          <t>Morris Leslie Plant Hire Ltd (Formerly Selwood Ltd)</t>
        </is>
      </c>
      <c r="D264">
        <f>HYPERLINK("M:\Contracts Folder/19 Contracts/19761 Tradebe Inutec B49, Winfrith/Commercial/CVR's/Invoice Consolidation/Invoice Archive/Jan 2022/1000532652.pdf", "1000532652")</f>
        <v/>
      </c>
      <c r="E264" t="inlineStr">
        <is>
          <t>Hire</t>
        </is>
      </c>
      <c r="F264" t="inlineStr">
        <is>
          <t>1.00 SEL27153 147.60 36.90 Western 10TCG Fuel Cube 910Ltr
(2017)</t>
        </is>
      </c>
      <c r="G264" t="n">
        <v>147.6</v>
      </c>
    </row>
    <row r="265">
      <c r="A265" s="8" t="n">
        <v>44592</v>
      </c>
      <c r="B265" t="inlineStr">
        <is>
          <t>21786</t>
        </is>
      </c>
      <c r="C265" t="inlineStr">
        <is>
          <t>Morris Leslie Plant Hire Ltd (Formerly Selwood Ltd)</t>
        </is>
      </c>
      <c r="D265">
        <f>HYPERLINK("M:\Contracts Folder/21 Contracts/21786 AECC University College/Commercial/CVR's/Invoice Consolidation/Invoice Archive/Jan 2022/1000532653.pdf", "1000532653")</f>
        <v/>
      </c>
      <c r="E265" t="inlineStr">
        <is>
          <t>Hire</t>
        </is>
      </c>
      <c r="F265" t="inlineStr">
        <is>
          <t>1.00 140 SEL26761 266.25 1,065.00 JCB 533-105 Telehandler (RF17 ZCY)
(2017)</t>
        </is>
      </c>
      <c r="G265" t="n">
        <v>1065</v>
      </c>
    </row>
    <row r="266">
      <c r="A266" s="8" t="n">
        <v>44592</v>
      </c>
      <c r="B266" t="inlineStr">
        <is>
          <t>21786</t>
        </is>
      </c>
      <c r="C266" t="inlineStr">
        <is>
          <t>Morris Leslie Plant Hire Ltd (Formerly Selwood Ltd)</t>
        </is>
      </c>
      <c r="D266">
        <f>HYPERLINK("M:\Contracts Folder/21 Contracts/21786 AECC University College/Commercial/CVR's/Invoice Consolidation/Invoice Archive/Jan 2022/1000532656.pdf", "1000532656")</f>
        <v/>
      </c>
      <c r="E266" t="inlineStr">
        <is>
          <t>Hire</t>
        </is>
      </c>
      <c r="F266" t="inlineStr">
        <is>
          <t>739.70</t>
        </is>
      </c>
      <c r="G266" t="n">
        <v>739.7</v>
      </c>
    </row>
    <row r="267">
      <c r="A267" s="8" t="n">
        <v>44592</v>
      </c>
      <c r="B267" t="inlineStr">
        <is>
          <t>21786</t>
        </is>
      </c>
      <c r="C267" t="inlineStr">
        <is>
          <t>Morris Leslie Plant Hire Ltd (Formerly Selwood Ltd)</t>
        </is>
      </c>
      <c r="D267">
        <f>HYPERLINK("M:\Contracts Folder/21 Contracts/21786 AECC University College/Commercial/CVR's/Invoice Consolidation/Invoice Archive/Jan 2022/1000532657.pdf", "1000532657")</f>
        <v/>
      </c>
      <c r="E267" t="inlineStr">
        <is>
          <t>Hire</t>
        </is>
      </c>
      <c r="F267" t="inlineStr">
        <is>
          <t>2013)</t>
        </is>
      </c>
      <c r="G267" t="n">
        <v>125</v>
      </c>
    </row>
    <row r="268">
      <c r="A268" s="8" t="n">
        <v>44592</v>
      </c>
      <c r="B268" t="inlineStr">
        <is>
          <t>21787</t>
        </is>
      </c>
      <c r="C268" t="inlineStr">
        <is>
          <t>Pro Mech Limited</t>
        </is>
      </c>
      <c r="D268">
        <f>HYPERLINK("M:\Contracts Folder/21 Contracts/21787 Mercery Road Phase 2, Weymouth/Commercial/CVR's/Invoice Consolidation/Invoice Archive/Jan 2022/170751.pdf", "170751")</f>
        <v/>
      </c>
      <c r="E268" t="inlineStr">
        <is>
          <t>Hire</t>
        </is>
      </c>
      <c r="F268" t="inlineStr">
        <is>
          <t>FLCH009 FORK LIFT CRANE HOOK 3000KG</t>
        </is>
      </c>
      <c r="G268" t="n">
        <v>66</v>
      </c>
    </row>
    <row r="269">
      <c r="A269" s="8" t="n">
        <v>44592</v>
      </c>
      <c r="B269" t="inlineStr">
        <is>
          <t>21787</t>
        </is>
      </c>
      <c r="C269" t="inlineStr">
        <is>
          <t>One Point Survey Equipment</t>
        </is>
      </c>
      <c r="D269">
        <f>HYPERLINK("M:\Contracts Folder/21 Contracts/21787 Mercery Road Phase 2, Weymouth/Commercial/CVR's/Invoice Consolidation/Invoice Archive/Jan 2022/77144.pdf", "77144")</f>
        <v/>
      </c>
      <c r="E269" t="inlineStr">
        <is>
          <t>Hire</t>
        </is>
      </c>
      <c r="F269" t="inlineStr">
        <is>
          <t>780.00 1 x Leica TS16 Robotic (3266363). £195.00 per week for 4 weeks (hire
continues...)</t>
        </is>
      </c>
      <c r="G269" t="n">
        <v>780</v>
      </c>
    </row>
    <row r="270">
      <c r="A270" s="8" t="n">
        <v>44592</v>
      </c>
      <c r="B270" t="inlineStr">
        <is>
          <t>21787</t>
        </is>
      </c>
      <c r="C270" t="inlineStr">
        <is>
          <t>One Point Survey Equipment</t>
        </is>
      </c>
      <c r="D270">
        <f>HYPERLINK("M:\Contracts Folder/21 Contracts/21787 Mercery Road Phase 2, Weymouth/Commercial/CVR's/Invoice Consolidation/Invoice Archive/Jan 2022/77143.pdf", "77143")</f>
        <v/>
      </c>
      <c r="E270" t="inlineStr">
        <is>
          <t>Hire</t>
        </is>
      </c>
      <c r="F270" t="inlineStr">
        <is>
          <t>LEICA RUGBY CLX700 (RGL027). £40.00 per week for 4 weeks (hire
continues...) 160.00</t>
        </is>
      </c>
      <c r="G270" t="n">
        <v>160</v>
      </c>
    </row>
    <row r="271">
      <c r="A271" s="8" t="n">
        <v>44592</v>
      </c>
      <c r="B271" t="inlineStr">
        <is>
          <t>21787</t>
        </is>
      </c>
      <c r="C271" t="inlineStr">
        <is>
          <t>One Point Survey Equipment</t>
        </is>
      </c>
      <c r="D271">
        <f>HYPERLINK("M:\Contracts Folder/21 Contracts/21787 Mercery Road Phase 2, Weymouth/Commercial/CVR's/Invoice Consolidation/Invoice Archive/Jan 2022/77142.pdf", "77142")</f>
        <v/>
      </c>
      <c r="E271" t="inlineStr">
        <is>
          <t>Hire</t>
        </is>
      </c>
      <c r="F271" t="inlineStr">
        <is>
          <t>LEICA RUGBY CLX700 (RGL031). £40.00 per week for 4 weeks (hire
continues...) 160.00</t>
        </is>
      </c>
      <c r="G271" t="n">
        <v>420</v>
      </c>
    </row>
    <row r="272">
      <c r="A272" s="8" t="n">
        <v>44592</v>
      </c>
      <c r="B272" t="inlineStr">
        <is>
          <t>21781</t>
        </is>
      </c>
      <c r="C272" t="inlineStr">
        <is>
          <t>One Point Survey Equipment</t>
        </is>
      </c>
      <c r="D272">
        <f>HYPERLINK("M:\Contracts Folder/21 Contracts/21781 W&amp;S Recycling, Poole/Commercial/CVR's/Invoice Consolidation/Invoice Archive/Jan 2022/77139.pdf", "77139")</f>
        <v/>
      </c>
      <c r="E272" t="inlineStr">
        <is>
          <t>Hire</t>
        </is>
      </c>
      <c r="F272" t="inlineStr">
        <is>
          <t>88.00 TOPCON RLH5A LASER LEVEL with LS80/Bracket (RL178). £22.00 per week
for 4 weeks (hire continues...)</t>
        </is>
      </c>
      <c r="G272" t="n">
        <v>88</v>
      </c>
    </row>
    <row r="273">
      <c r="A273" s="8" t="n">
        <v>44592</v>
      </c>
      <c r="B273" t="inlineStr">
        <is>
          <t>21781</t>
        </is>
      </c>
      <c r="C273" t="inlineStr">
        <is>
          <t>One Point Survey Equipment</t>
        </is>
      </c>
      <c r="D273">
        <f>HYPERLINK("M:\Contracts Folder/21 Contracts/21781 W&amp;S Recycling, Poole/Commercial/CVR's/Invoice Consolidation/Invoice Archive/Jan 2022/77138.pdf", "77138")</f>
        <v/>
      </c>
      <c r="E273" t="inlineStr">
        <is>
          <t>Hire</t>
        </is>
      </c>
      <c r="F273" t="inlineStr">
        <is>
          <t>120.00 Topcon RL-SV2S Dual Grade Laser Level (RGL038). £30.00 per week for 4
weeks (hire continues...)</t>
        </is>
      </c>
      <c r="G273" t="n">
        <v>120</v>
      </c>
    </row>
    <row r="274">
      <c r="A274" s="8" t="n">
        <v>44592</v>
      </c>
      <c r="B274" t="inlineStr">
        <is>
          <t>21787</t>
        </is>
      </c>
      <c r="C274" t="inlineStr">
        <is>
          <t>One Point Survey Equipment</t>
        </is>
      </c>
      <c r="D274">
        <f>HYPERLINK("M:\Contracts Folder/21 Contracts/21787 Mercery Road Phase 2, Weymouth/Commercial/CVR's/Invoice Consolidation/Invoice Archive/Jan 2022/77148.pdf", "77148")</f>
        <v/>
      </c>
      <c r="E274" t="inlineStr">
        <is>
          <t>Hire</t>
        </is>
      </c>
      <c r="F274" t="inlineStr">
        <is>
          <t>1 x LEICA GPR111 DETAIL PRISM AND 4X POLES (PRISMS). £15.00 per week
for 3 days (hire continues...) 9.00</t>
        </is>
      </c>
      <c r="G274" t="n">
        <v>9</v>
      </c>
    </row>
    <row r="275">
      <c r="A275" s="8" t="n">
        <v>44592</v>
      </c>
      <c r="B275" t="inlineStr">
        <is>
          <t>21787</t>
        </is>
      </c>
      <c r="C275" t="inlineStr">
        <is>
          <t>One Point Survey Equipment</t>
        </is>
      </c>
      <c r="D275">
        <f>HYPERLINK("M:\Contracts Folder/21 Contracts/21787 Mercery Road Phase 2, Weymouth/Commercial/CVR's/Invoice Consolidation/Invoice Archive/Jan 2022/77147.pdf", "77147")</f>
        <v/>
      </c>
      <c r="E275" t="inlineStr">
        <is>
          <t>Purchase</t>
        </is>
      </c>
      <c r="F275" t="inlineStr">
        <is>
          <t>Delivery 7.50</t>
        </is>
      </c>
      <c r="G275" t="n">
        <v>55.5</v>
      </c>
    </row>
    <row r="276">
      <c r="A276" s="8" t="n">
        <v>44592</v>
      </c>
      <c r="B276" t="inlineStr">
        <is>
          <t>21787</t>
        </is>
      </c>
      <c r="C276" t="inlineStr">
        <is>
          <t>One Point Survey Equipment</t>
        </is>
      </c>
      <c r="D276">
        <f>HYPERLINK("M:\Contracts Folder/21 Contracts/21787 Mercery Road Phase 2, Weymouth/Commercial/CVR's/Invoice Consolidation/Invoice Archive/Jan 2022/77146.pdf", "77146")</f>
        <v/>
      </c>
      <c r="E276" t="inlineStr">
        <is>
          <t>Hire</t>
        </is>
      </c>
      <c r="F276" t="inlineStr">
        <is>
          <t>180.00 4.5mm x 100 mtr Cobra - ferret frame (COB011). £45.00 per week for 4 weeks
(hire continues...)</t>
        </is>
      </c>
      <c r="G276" t="n">
        <v>180</v>
      </c>
    </row>
    <row r="277">
      <c r="A277" s="8" t="n">
        <v>44592</v>
      </c>
      <c r="B277" t="inlineStr">
        <is>
          <t>21787</t>
        </is>
      </c>
      <c r="C277" t="inlineStr">
        <is>
          <t>One Point Survey Equipment</t>
        </is>
      </c>
      <c r="D277">
        <f>HYPERLINK("M:\Contracts Folder/21 Contracts/21787 Mercery Road Phase 2, Weymouth/Commercial/CVR's/Invoice Consolidation/Invoice Archive/Jan 2022/77145.pdf", "77145")</f>
        <v/>
      </c>
      <c r="E277" t="inlineStr">
        <is>
          <t>Hire</t>
        </is>
      </c>
      <c r="F277" t="inlineStr">
        <is>
          <t>100.00 ABTECH AB15RT (W040). £25.00 per week for 4 weeks (hire continues...)</t>
        </is>
      </c>
      <c r="G277" t="n">
        <v>100</v>
      </c>
    </row>
    <row r="278">
      <c r="A278" s="8" t="n">
        <v>44592</v>
      </c>
      <c r="B278" t="inlineStr">
        <is>
          <t>21787</t>
        </is>
      </c>
      <c r="C278" t="inlineStr">
        <is>
          <t>One Point Survey Equipment</t>
        </is>
      </c>
      <c r="D278">
        <f>HYPERLINK("M:\Contracts Folder/21 Contracts/21787 Mercery Road Phase 2, Weymouth/Commercial/CVR's/Invoice Consolidation/Invoice Archive/Jan 2022/77214.pdf", "77214")</f>
        <v/>
      </c>
      <c r="E278" t="inlineStr">
        <is>
          <t>Purchase</t>
        </is>
      </c>
      <c r="F278" t="inlineStr">
        <is>
          <t>2 18.40 each HE147A 47MM HILTI NAILS 36.80</t>
        </is>
      </c>
      <c r="G278" t="n">
        <v>36.8</v>
      </c>
    </row>
    <row r="279">
      <c r="A279" s="8" t="n">
        <v>44592</v>
      </c>
      <c r="B279" t="inlineStr">
        <is>
          <t>21787</t>
        </is>
      </c>
      <c r="C279" t="inlineStr">
        <is>
          <t>Pro Mech Limited</t>
        </is>
      </c>
      <c r="D279">
        <f>HYPERLINK("M:\Contracts Folder/21 Contracts/21787 Mercery Road Phase 2, Weymouth/Commercial/CVR's/Invoice Consolidation/Invoice Archive/Jan 2022/170371.pdf", "170371")</f>
        <v/>
      </c>
      <c r="E279" t="inlineStr">
        <is>
          <t>Hire</t>
        </is>
      </c>
      <c r="F279" t="inlineStr">
        <is>
          <t>1</t>
        </is>
      </c>
      <c r="G279" t="n">
        <v>147</v>
      </c>
    </row>
    <row r="280">
      <c r="A280" s="8" t="n">
        <v>44563</v>
      </c>
      <c r="B280" t="inlineStr">
        <is>
          <t>21787</t>
        </is>
      </c>
      <c r="C280" t="inlineStr">
        <is>
          <t>Doonans</t>
        </is>
      </c>
      <c r="D280">
        <f>HYPERLINK("M:\Contracts Folder/21 Contracts/21787 Mercery Road Phase 2, Weymouth/Commercial/CVR's/Invoice Consolidation/Invoice Archive/Jan 2022/A10572.pdf", "A10572")</f>
        <v/>
      </c>
      <c r="E280" t="inlineStr">
        <is>
          <t>Purchase</t>
        </is>
      </c>
      <c r="F280" t="inlineStr">
        <is>
          <t>355.50 4.50 M3 READYMIX P250 ST2 (20MM) DELIVERED MIXER</t>
        </is>
      </c>
      <c r="G280" t="n">
        <v>355.5</v>
      </c>
    </row>
    <row r="281">
      <c r="A281" s="8" t="n">
        <v>44592</v>
      </c>
      <c r="B281" t="inlineStr">
        <is>
          <t>21781</t>
        </is>
      </c>
      <c r="C281" t="inlineStr">
        <is>
          <t>Pickerings Hire Ltd</t>
        </is>
      </c>
      <c r="D281">
        <f>HYPERLINK("M:\Contracts Folder/21 Contracts/21781 W&amp;S Recycling, Poole/Commercial/CVR's/Invoice Consolidation/Invoice Archive/Jan 2022/859831.pdf", "859831")</f>
        <v/>
      </c>
      <c r="E281" t="inlineStr">
        <is>
          <t>Hire</t>
        </is>
      </c>
      <c r="F281" t="inlineStr">
        <is>
          <t>1</t>
        </is>
      </c>
      <c r="G281" t="n">
        <v>183.83</v>
      </c>
    </row>
    <row r="282">
      <c r="A282" s="8" t="n">
        <v>44592</v>
      </c>
      <c r="B282" t="inlineStr">
        <is>
          <t>21787</t>
        </is>
      </c>
      <c r="C282" t="inlineStr">
        <is>
          <t>Pickerings Hire Ltd</t>
        </is>
      </c>
      <c r="D282">
        <f>HYPERLINK("M:\Contracts Folder/21 Contracts/21787 Mercery Road Phase 2, Weymouth/Commercial/CVR's/Invoice Consolidation/Invoice Archive/Jan 2022/859829.pdf", "859829")</f>
        <v/>
      </c>
      <c r="E282" t="inlineStr">
        <is>
          <t>Hire</t>
        </is>
      </c>
      <c r="F282" t="inlineStr">
        <is>
          <t>1 PSU14230 32ft Security Store 34.65 145.53</t>
        </is>
      </c>
      <c r="G282" t="n">
        <v>145.53</v>
      </c>
    </row>
    <row r="283">
      <c r="A283" s="8" t="n">
        <v>44592</v>
      </c>
      <c r="B283" t="inlineStr">
        <is>
          <t>21787</t>
        </is>
      </c>
      <c r="C283" t="inlineStr">
        <is>
          <t>Pickerings Hire</t>
        </is>
      </c>
      <c r="D283">
        <f>HYPERLINK("M:\Contracts Folder/21 Contracts/21787 Mercery Road Phase 2, Weymouth/Commercial/CVR's/Invoice Consolidation/Invoice Archive/Jan 2022/859823.pdf", "859823")</f>
        <v/>
      </c>
      <c r="E283" t="inlineStr">
        <is>
          <t>Hire</t>
        </is>
      </c>
      <c r="F283" t="inlineStr">
        <is>
          <t>10.50 Stair Case Landing 1 PST303 t44.10</t>
        </is>
      </c>
      <c r="G283" t="n">
        <v>235.2</v>
      </c>
    </row>
    <row r="284">
      <c r="A284" s="8" t="n">
        <v>44593</v>
      </c>
      <c r="B284" t="inlineStr">
        <is>
          <t>21787</t>
        </is>
      </c>
      <c r="C284" t="inlineStr">
        <is>
          <t>JDP Dorchester</t>
        </is>
      </c>
      <c r="D284">
        <f>HYPERLINK("M:\Contracts Folder/21 Contracts/21787 Mercery Road Phase 2, Weymouth/Commercial/CVR's/Invoice Consolidation/Invoice Archive/Feb 2022/25/11963347.pdf", "25/11963347")</f>
        <v/>
      </c>
      <c r="E284" t="inlineStr">
        <is>
          <t>Purchase</t>
        </is>
      </c>
      <c r="F284" t="inlineStr">
        <is>
          <t>2 EA 238.07 221.41 0707RC16025B 160MM OD BLACK COILED DUCT X 25M
RC160X25BE</t>
        </is>
      </c>
      <c r="G284" t="n">
        <v>445.26</v>
      </c>
    </row>
    <row r="285">
      <c r="A285" s="8" t="n">
        <v>44563</v>
      </c>
      <c r="B285" t="inlineStr">
        <is>
          <t>21787</t>
        </is>
      </c>
      <c r="C285" t="inlineStr">
        <is>
          <t>Doonans</t>
        </is>
      </c>
      <c r="D285">
        <f>HYPERLINK("M:\Contracts Folder/21 Contracts/21787 Mercery Road Phase 2, Weymouth/Commercial/CVR's/Invoice Consolidation/Invoice Archive/Jan 2022/A10526.pdf", "A10526")</f>
        <v/>
      </c>
      <c r="E285" t="inlineStr">
        <is>
          <t>Purchase</t>
        </is>
      </c>
      <c r="F285" t="inlineStr">
        <is>
          <t>474.00 M3 READYMIX P250 ST2 (20MM) DELIVERED MIXER</t>
        </is>
      </c>
      <c r="G285" t="n">
        <v>474</v>
      </c>
    </row>
    <row r="286">
      <c r="A286" s="8" t="n">
        <v>44592</v>
      </c>
      <c r="B286" t="inlineStr">
        <is>
          <t>21787</t>
        </is>
      </c>
      <c r="C286" t="inlineStr">
        <is>
          <t>Pro Mech Limited</t>
        </is>
      </c>
      <c r="D286">
        <f>HYPERLINK("M:\Contracts Folder/21 Contracts/21787 Mercery Road Phase 2, Weymouth/Commercial/CVR's/Invoice Consolidation/Invoice Archive/Jan 2022/170366.pdf", "170366")</f>
        <v/>
      </c>
      <c r="E286" t="inlineStr">
        <is>
          <t>Hire</t>
        </is>
      </c>
      <c r="F286" t="inlineStr">
        <is>
          <t>DELIVERY CHARGE</t>
        </is>
      </c>
      <c r="G286" t="n">
        <v>590</v>
      </c>
    </row>
    <row r="287">
      <c r="A287" s="8" t="n">
        <v>44592</v>
      </c>
      <c r="B287" t="inlineStr">
        <is>
          <t>21787</t>
        </is>
      </c>
      <c r="C287" t="inlineStr">
        <is>
          <t>Pro Mech Limited</t>
        </is>
      </c>
      <c r="D287">
        <f>HYPERLINK("M:\Contracts Folder/21 Contracts/21787 Mercery Road Phase 2, Weymouth/Commercial/CVR's/Invoice Consolidation/Invoice Archive/Jan 2022/170365.pdf", "170365")</f>
        <v/>
      </c>
      <c r="E287" t="inlineStr">
        <is>
          <t>Hire</t>
        </is>
      </c>
      <c r="F287" t="inlineStr">
        <is>
          <t>DELIVERY CHARGE</t>
        </is>
      </c>
      <c r="G287" t="n">
        <v>150</v>
      </c>
    </row>
    <row r="288">
      <c r="A288" s="8" t="n">
        <v>44592</v>
      </c>
      <c r="B288" t="inlineStr">
        <is>
          <t>21787</t>
        </is>
      </c>
      <c r="C288" t="inlineStr">
        <is>
          <t>Pro Mech Limited</t>
        </is>
      </c>
      <c r="D288">
        <f>HYPERLINK("M:\Contracts Folder/21 Contracts/21787 Mercery Road Phase 2, Weymouth/Commercial/CVR's/Invoice Consolidation/Invoice Archive/Jan 2022/170362.pdf", "170362")</f>
        <v/>
      </c>
      <c r="E288" t="inlineStr">
        <is>
          <t>Hire</t>
        </is>
      </c>
      <c r="F288" t="inlineStr">
        <is>
          <t>DELIVERY CHARGE</t>
        </is>
      </c>
      <c r="G288" t="n">
        <v>1690</v>
      </c>
    </row>
    <row r="289">
      <c r="A289" s="8" t="n">
        <v>44586</v>
      </c>
      <c r="B289" t="inlineStr">
        <is>
          <t>21796</t>
        </is>
      </c>
      <c r="C289" t="inlineStr">
        <is>
          <t>Site Safety Ltd</t>
        </is>
      </c>
      <c r="D289">
        <f>HYPERLINK("M:\Contracts Folder/21 Contracts/21796 Haslar Marina/Commercial/CVR's/Invoice Consolidation/Invoice Archive/Jan 2022/138207.pdf", "138207")</f>
        <v/>
      </c>
      <c r="E289" t="inlineStr">
        <is>
          <t>Purchase</t>
        </is>
      </c>
      <c r="F289" t="inlineStr">
        <is>
          <t>G816
/
10 10 0 PAIR 6.29 62.90 Traffiglove 
Red 
SoFlex 
X
-
Dura 
Nitrile 
Fully 
Coated 
Glove 
TG180 
Sz 
10 
(
4.1.2.1.X
)</t>
        </is>
      </c>
      <c r="G289" t="n">
        <v>105.5</v>
      </c>
    </row>
    <row r="290">
      <c r="A290" s="8" t="n">
        <v>44586</v>
      </c>
      <c r="B290" t="inlineStr">
        <is>
          <t>21785</t>
        </is>
      </c>
      <c r="C290" t="inlineStr">
        <is>
          <t>Site Safety Ltd</t>
        </is>
      </c>
      <c r="D290">
        <f>HYPERLINK("M:\Contracts Folder/21 Contracts/21785 Plymouth City Centre/Commercial/CVR's/Invoice Consolidation/Invoice Archive/Jan 2022/138062.pdf", "138062")</f>
        <v/>
      </c>
      <c r="E290" t="inlineStr">
        <is>
          <t>Purchase</t>
        </is>
      </c>
      <c r="F290" t="inlineStr">
        <is>
          <t>Mildren 
Site 
Manager 
Details 
Sign 
600 
x 
450mm 
- 
MIL103 MIL103 6 0 7.60 6 EACH 45.60</t>
        </is>
      </c>
      <c r="G290" t="n">
        <v>45.6</v>
      </c>
    </row>
    <row r="291">
      <c r="A291" s="8" t="n">
        <v>44586</v>
      </c>
      <c r="B291" t="inlineStr">
        <is>
          <t>21785</t>
        </is>
      </c>
      <c r="C291" t="inlineStr">
        <is>
          <t>Site Safety Ltd</t>
        </is>
      </c>
      <c r="D291">
        <f>HYPERLINK("M:\Contracts Folder/21 Contracts/21785 Plymouth City Centre/Commercial/CVR's/Invoice Consolidation/Invoice Archive/Jan 2022/138052.pdf", "138052")</f>
        <v/>
      </c>
      <c r="E291" t="inlineStr">
        <is>
          <t>Purchase</t>
        </is>
      </c>
      <c r="F291" t="inlineStr">
        <is>
          <t>120Ltr 
Oil 
&amp; 
Fuel 
Spill 
Kit 
- 
Yellow 
Wheelie 
Bin 
- 
OSK120 1 1 EACH 170.00 170.00</t>
        </is>
      </c>
      <c r="G291" t="n">
        <v>463.84</v>
      </c>
    </row>
    <row r="292">
      <c r="A292" s="8" t="n">
        <v>44586</v>
      </c>
      <c r="B292" t="inlineStr">
        <is>
          <t>21785</t>
        </is>
      </c>
      <c r="C292" t="inlineStr">
        <is>
          <t>Site Safety Ltd</t>
        </is>
      </c>
      <c r="D292">
        <f>HYPERLINK("M:\Contracts Folder/21 Contracts/21785 Plymouth City Centre/Commercial/CVR's/Invoice Consolidation/Invoice Archive/Jan 2022/138048.pdf", "138048")</f>
        <v/>
      </c>
      <c r="E292" t="inlineStr">
        <is>
          <t>Purchase</t>
        </is>
      </c>
      <c r="F292" t="inlineStr">
        <is>
          <t>H228 JSP 
White 
EVO3 
Helmet 
c
/
w 
MILDREN 
Logo 
AJF160-000-101 
MLDRNC 8 0 8 EACH 8.95 71.60</t>
        </is>
      </c>
      <c r="G292" t="n">
        <v>906.55</v>
      </c>
    </row>
    <row r="293">
      <c r="A293" s="8" t="n">
        <v>44588</v>
      </c>
      <c r="B293" t="inlineStr">
        <is>
          <t>21785</t>
        </is>
      </c>
      <c r="C293" t="inlineStr">
        <is>
          <t>Site Safety Ltd</t>
        </is>
      </c>
      <c r="D293">
        <f>HYPERLINK("M:\Contracts Folder/21 Contracts/21785 Plymouth City Centre/Commercial/CVR's/Invoice Consolidation/Invoice Archive/Jan 2022/138354.pdf", "138354")</f>
        <v/>
      </c>
      <c r="E293" t="inlineStr">
        <is>
          <t>Purchase</t>
        </is>
      </c>
      <c r="F293" t="inlineStr">
        <is>
          <t>1 Mildren 
Construction 
Rear 
Logo 
3 
Colour 
98827WB 
(
CH
) 0 1 EACH 1.00 1.00 X124</t>
        </is>
      </c>
      <c r="G293" t="n">
        <v>50.97</v>
      </c>
    </row>
    <row r="294">
      <c r="A294" s="8" t="n">
        <v>44588</v>
      </c>
      <c r="B294" t="inlineStr">
        <is>
          <t>21785</t>
        </is>
      </c>
      <c r="C294" t="inlineStr">
        <is>
          <t>Site Safety Ltd</t>
        </is>
      </c>
      <c r="D294">
        <f>HYPERLINK("M:\Contracts Folder/21 Contracts/21785 Plymouth City Centre/Commercial/CVR's/Invoice Consolidation/Invoice Archive/Jan 2022/138375.pdf", "138375")</f>
        <v/>
      </c>
      <c r="E294" t="inlineStr">
        <is>
          <t>Purchase</t>
        </is>
      </c>
      <c r="F294" t="inlineStr">
        <is>
          <t>30 30 EACH 0 C195 6.60 198.00 Two 
Piece 
Moulded 
750mm 
High 
Road 
Cone 
c
/
w 
Sealbrite 
Sleeve 
&amp;
Heavy 
Duty 
Base</t>
        </is>
      </c>
      <c r="G294" t="n">
        <v>257.14</v>
      </c>
    </row>
    <row r="295">
      <c r="A295" s="8" t="n">
        <v>44589</v>
      </c>
      <c r="B295" t="inlineStr">
        <is>
          <t>21785</t>
        </is>
      </c>
      <c r="C295" t="inlineStr">
        <is>
          <t>Site Safety Ltd</t>
        </is>
      </c>
      <c r="D295">
        <f>HYPERLINK("M:\Contracts Folder/21 Contracts/21785 Plymouth City Centre/Commercial/CVR's/Invoice Consolidation/Invoice Archive/Jan 2022/138455.pdf", "138455")</f>
        <v/>
      </c>
      <c r="E295" t="inlineStr">
        <is>
          <t>Purchase</t>
        </is>
      </c>
      <c r="F295" t="inlineStr">
        <is>
          <t>750mm 
Triangle 
Road 
Sign 
Frame 
- 
2F 6 EACH 6 RSF1 12.93 77.58</t>
        </is>
      </c>
      <c r="G295" t="n">
        <v>2019.8</v>
      </c>
    </row>
    <row r="296">
      <c r="A296" s="8" t="n">
        <v>44594</v>
      </c>
      <c r="B296" t="inlineStr">
        <is>
          <t>21781</t>
        </is>
      </c>
      <c r="C296" t="inlineStr">
        <is>
          <t>Siteright Construction Supplies Limited</t>
        </is>
      </c>
      <c r="D296">
        <f>HYPERLINK("M:\Contracts Folder/21 Contracts/21781 W&amp;S Recycling, Poole/Commercial/CVR's/Invoice Consolidation/Invoice Archive/Feb 2022/102852.pdf", "102852")</f>
        <v/>
      </c>
      <c r="E296" t="inlineStr">
        <is>
          <t>Purchase</t>
        </is>
      </c>
      <c r="F296" t="inlineStr">
        <is>
          <t>1.000 DELIVERY BY TUESDAY 01/02/2022 0.000 0.00</t>
        </is>
      </c>
      <c r="G296" t="n">
        <v>6097.2</v>
      </c>
    </row>
    <row r="297">
      <c r="A297" s="8" t="n">
        <v>44592</v>
      </c>
      <c r="B297" t="inlineStr">
        <is>
          <t>21781</t>
        </is>
      </c>
      <c r="C297" t="inlineStr">
        <is>
          <t>F &amp; P Wholesale</t>
        </is>
      </c>
      <c r="D297">
        <f>HYPERLINK("M:\Contracts Folder/21 Contracts/21781 W&amp;S Recycling, Poole/Commercial/CVR's/Invoice Consolidation/Invoice Archive/Jan 2022/4833 AFW707.pdf", "4833 AFW707")</f>
        <v/>
      </c>
      <c r="E297" t="inlineStr">
        <is>
          <t>Hire</t>
        </is>
      </c>
      <c r="F297" t="inlineStr">
        <is>
          <t>778045 3.00 11.53 99.62 CELOTEX GA4000 INSULATION BOARD 1200X2400X75 GA4075</t>
        </is>
      </c>
      <c r="G297" t="n">
        <v>99.62</v>
      </c>
    </row>
    <row r="298">
      <c r="A298" s="8" t="n">
        <v>44594</v>
      </c>
      <c r="B298" t="inlineStr">
        <is>
          <t>21787</t>
        </is>
      </c>
      <c r="C298" t="inlineStr">
        <is>
          <t>Doonans</t>
        </is>
      </c>
      <c r="D298">
        <f>HYPERLINK("M:\Contracts Folder/21 Contracts/21787 Mercery Road Phase 2, Weymouth/Commercial/CVR's/Invoice Consolidation/Invoice Archive/Feb 2022/A10618.pdf", "A10618")</f>
        <v/>
      </c>
      <c r="E298" t="inlineStr">
        <is>
          <t>Purchase</t>
        </is>
      </c>
      <c r="F298" t="inlineStr">
        <is>
          <t>197.50 2.50 M3 READYMIX P250 ST2 (20MM) DELIVERED MIXER</t>
        </is>
      </c>
      <c r="G298" t="n">
        <v>197.5</v>
      </c>
    </row>
    <row r="299">
      <c r="A299" s="8" t="n">
        <v>44588</v>
      </c>
      <c r="B299" t="inlineStr">
        <is>
          <t>21787</t>
        </is>
      </c>
      <c r="C299" t="inlineStr">
        <is>
          <t>Bradfords Building Supplies Ltd</t>
        </is>
      </c>
      <c r="D299">
        <f>HYPERLINK("M:\Contracts Folder/21 Contracts/21787 Mercery Road Phase 2, Weymouth/Commercial/CVR's/Invoice Consolidation/Invoice Archive/Jan 2022/71889686.pdf", "71889686")</f>
        <v/>
      </c>
      <c r="E299" t="inlineStr">
        <is>
          <t>Purchase</t>
        </is>
      </c>
      <c r="F299" t="inlineStr">
        <is>
          <t>PS1001 (Inc Seal) ea</t>
        </is>
      </c>
      <c r="G299" t="n">
        <v>1981.39</v>
      </c>
    </row>
    <row r="300">
      <c r="A300" s="8" t="n">
        <v>44592</v>
      </c>
      <c r="B300" t="inlineStr">
        <is>
          <t>18719</t>
        </is>
      </c>
      <c r="C300" t="inlineStr">
        <is>
          <t>Vp plc</t>
        </is>
      </c>
      <c r="D300">
        <f>HYPERLINK("M:\Contracts Folder/18 Contracts/18719 RKE Extension, Herriard/Commercial/CVR's/Invoice Consolidation/Invoice Archive/Jan 2022/3106991.pdf", "3106991")</f>
        <v/>
      </c>
      <c r="E300" t="inlineStr">
        <is>
          <t>Purchase</t>
        </is>
      </c>
      <c r="F300" t="inlineStr">
        <is>
          <t>1 x 450mm Dia Auger Flight 45.00 144.00</t>
        </is>
      </c>
      <c r="G300" t="n">
        <v>2014</v>
      </c>
    </row>
    <row r="301">
      <c r="A301" s="8" t="n">
        <v>44592</v>
      </c>
      <c r="B301" t="inlineStr">
        <is>
          <t>21787</t>
        </is>
      </c>
      <c r="C301" t="inlineStr">
        <is>
          <t>Vp plc</t>
        </is>
      </c>
      <c r="D301">
        <f>HYPERLINK("M:\Contracts Folder/21 Contracts/21787 Mercery Road Phase 2, Weymouth/Commercial/CVR's/Invoice Consolidation/Invoice Archive/Jan 2022/3106992.pdf", "3106992")</f>
        <v/>
      </c>
      <c r="E301" t="inlineStr">
        <is>
          <t>Purchase</t>
        </is>
      </c>
      <c r="F301" t="inlineStr">
        <is>
          <t>1 x S-Pitching Chain 33.50 1 each 33.50</t>
        </is>
      </c>
      <c r="G301" t="n">
        <v>1008.5</v>
      </c>
    </row>
    <row r="302">
      <c r="A302" s="8" t="n">
        <v>44585</v>
      </c>
      <c r="B302" t="inlineStr">
        <is>
          <t>21781</t>
        </is>
      </c>
      <c r="C302" t="inlineStr">
        <is>
          <t xml:space="preserve">Poole
</t>
        </is>
      </c>
      <c r="D302">
        <f>HYPERLINK("M:\Contracts Folder/21 Contracts/21781 W&amp;S Recycling, Poole/Commercial/CVR's/Invoice Consolidation/Invoice Archive/Jan 2022/0623/00146521.pdf", "0623/00146521")</f>
        <v/>
      </c>
      <c r="E302" t="inlineStr">
        <is>
          <t>Purchase</t>
        </is>
      </c>
      <c r="F302" t="inlineStr">
        <is>
          <t>80.00 EA EA 520.00 TH 41.60</t>
        </is>
      </c>
      <c r="G302" t="n">
        <v>47</v>
      </c>
    </row>
    <row r="303">
      <c r="A303" s="8" t="n">
        <v>44592</v>
      </c>
      <c r="B303" t="inlineStr">
        <is>
          <t>21787</t>
        </is>
      </c>
      <c r="C303" t="inlineStr">
        <is>
          <t>G Crook and Sons Plant &amp; Machinery Hire</t>
        </is>
      </c>
      <c r="D303">
        <f>HYPERLINK("M:\Contracts Folder/21 Contracts/21787 Mercery Road Phase 2, Weymouth/Commercial/CVR's/Invoice Consolidation/Invoice Archive/Jan 2022/360275.pdf", "360275")</f>
        <v/>
      </c>
      <c r="E303" t="inlineStr">
        <is>
          <t>Hire</t>
        </is>
      </c>
      <c r="F303" t="inlineStr">
        <is>
          <t>1520.00 304.00</t>
        </is>
      </c>
      <c r="G303" t="n">
        <v>1520</v>
      </c>
    </row>
    <row r="304">
      <c r="A304" s="8" t="n">
        <v>44592</v>
      </c>
      <c r="B304" t="inlineStr">
        <is>
          <t>21787</t>
        </is>
      </c>
      <c r="C304" t="inlineStr">
        <is>
          <t>G Crook and Sons Plant &amp; Machinery Hire</t>
        </is>
      </c>
      <c r="D304">
        <f>HYPERLINK("M:\Contracts Folder/21 Contracts/21787 Mercery Road Phase 2, Weymouth/Commercial/CVR's/Invoice Consolidation/Invoice Archive/Jan 2022/360276.pdf", "360276")</f>
        <v/>
      </c>
      <c r="E304" t="inlineStr">
        <is>
          <t>Hire</t>
        </is>
      </c>
      <c r="F304" t="inlineStr">
        <is>
          <t>1520.00 304.00</t>
        </is>
      </c>
      <c r="G304" t="n">
        <v>1520</v>
      </c>
    </row>
    <row r="305">
      <c r="A305" s="8" t="n">
        <v>44586</v>
      </c>
      <c r="B305" t="inlineStr">
        <is>
          <t>21787</t>
        </is>
      </c>
      <c r="C305" t="inlineStr">
        <is>
          <t>Site Safety Ltd</t>
        </is>
      </c>
      <c r="D305">
        <f>HYPERLINK("M:\Contracts Folder/21 Contracts/21787 Mercery Road Phase 2, Weymouth/Commercial/CVR's/Invoice Consolidation/Invoice Archive/Jan 2022/138210.pdf", "138210")</f>
        <v/>
      </c>
      <c r="E305" t="inlineStr">
        <is>
          <t>Purchase</t>
        </is>
      </c>
      <c r="F305" t="inlineStr">
        <is>
          <t>R171 Steel 
Line 
Pin 
900mm 
x 
20mm 65 0 PAIR 3.66 237.90</t>
        </is>
      </c>
      <c r="G305" t="n">
        <v>237.9</v>
      </c>
    </row>
    <row r="306">
      <c r="A306" s="8" t="n">
        <v>44592</v>
      </c>
      <c r="B306" t="inlineStr">
        <is>
          <t>21787</t>
        </is>
      </c>
      <c r="C306" t="inlineStr">
        <is>
          <t>G Crook and Sons Plant &amp; Machinery Hire</t>
        </is>
      </c>
      <c r="D306">
        <f>HYPERLINK("M:\Contracts Folder/21 Contracts/21787 Mercery Road Phase 2, Weymouth/Commercial/CVR's/Invoice Consolidation/Invoice Archive/Jan 2022/360277.pdf", "360277")</f>
        <v/>
      </c>
      <c r="E306" t="inlineStr">
        <is>
          <t>Hire</t>
        </is>
      </c>
      <c r="F306" t="inlineStr">
        <is>
          <t>140.00 28.00</t>
        </is>
      </c>
      <c r="G306" t="n">
        <v>140</v>
      </c>
    </row>
    <row r="307">
      <c r="A307" s="8" t="n">
        <v>44592</v>
      </c>
      <c r="B307" t="inlineStr">
        <is>
          <t>21787</t>
        </is>
      </c>
      <c r="C307" t="inlineStr">
        <is>
          <t>G Crook and Sons Plant &amp; Machinery Hire</t>
        </is>
      </c>
      <c r="D307">
        <f>HYPERLINK("M:\Contracts Folder/21 Contracts/21787 Mercery Road Phase 2, Weymouth/Commercial/CVR's/Invoice Consolidation/Invoice Archive/Jan 2022/21787.pdf", "21787")</f>
        <v/>
      </c>
      <c r="E307" t="inlineStr">
        <is>
          <t>Hire</t>
        </is>
      </c>
      <c r="F307" t="inlineStr">
        <is>
          <t>620.00 124.00</t>
        </is>
      </c>
      <c r="G307" t="n">
        <v>620</v>
      </c>
    </row>
    <row r="308">
      <c r="A308" s="8" t="n">
        <v>44592</v>
      </c>
      <c r="B308" t="inlineStr">
        <is>
          <t>21787</t>
        </is>
      </c>
      <c r="C308" t="inlineStr">
        <is>
          <t>G Crook and Sons Plant &amp; Machinery Hire</t>
        </is>
      </c>
      <c r="D308">
        <f>HYPERLINK("M:\Contracts Folder/21 Contracts/21787 Mercery Road Phase 2, Weymouth/Commercial/CVR's/Invoice Consolidation/Invoice Archive/Jan 2022/360281.pdf", "360281")</f>
        <v/>
      </c>
      <c r="E308" t="inlineStr">
        <is>
          <t>Hire</t>
        </is>
      </c>
      <c r="F308" t="inlineStr">
        <is>
          <t>800.00 160.00</t>
        </is>
      </c>
      <c r="G308" t="n">
        <v>800</v>
      </c>
    </row>
    <row r="309">
      <c r="A309" s="8" t="n">
        <v>44592</v>
      </c>
      <c r="B309" t="inlineStr">
        <is>
          <t>21787</t>
        </is>
      </c>
      <c r="C309" t="inlineStr">
        <is>
          <t>G Crook and Sons Plant &amp; Machinery Hire</t>
        </is>
      </c>
      <c r="D309">
        <f>HYPERLINK("M:\Contracts Folder/21 Contracts/21787 Mercery Road Phase 2, Weymouth/Commercial/CVR's/Invoice Consolidation/Invoice Archive/Jan 2022/360271.pdf", "360271")</f>
        <v/>
      </c>
      <c r="E309" t="inlineStr">
        <is>
          <t>Hire</t>
        </is>
      </c>
      <c r="F309" t="inlineStr">
        <is>
          <t>30.00 6.00</t>
        </is>
      </c>
      <c r="G309" t="n">
        <v>590</v>
      </c>
    </row>
    <row r="310">
      <c r="A310" s="8" t="n">
        <v>44592</v>
      </c>
      <c r="B310" t="inlineStr">
        <is>
          <t>21787</t>
        </is>
      </c>
      <c r="C310" t="inlineStr">
        <is>
          <t>G Crook and Sons Plant &amp; Machinery Hire</t>
        </is>
      </c>
      <c r="D310">
        <f>HYPERLINK("M:\Contracts Folder/21 Contracts/21787 Mercery Road Phase 2, Weymouth/Commercial/CVR's/Invoice Consolidation/Invoice Archive/Jan 2022/360270.pdf", "360270")</f>
        <v/>
      </c>
      <c r="E310" t="inlineStr">
        <is>
          <t>Hire</t>
        </is>
      </c>
      <c r="F310" t="inlineStr">
        <is>
          <t>187.00 37.40</t>
        </is>
      </c>
      <c r="G310" t="n">
        <v>187</v>
      </c>
    </row>
    <row r="311">
      <c r="A311" s="8" t="n">
        <v>44586</v>
      </c>
      <c r="B311" t="inlineStr">
        <is>
          <t>21787</t>
        </is>
      </c>
      <c r="C311" t="inlineStr">
        <is>
          <t>Site Safety Ltd</t>
        </is>
      </c>
      <c r="D311">
        <f>HYPERLINK("M:\Contracts Folder/21 Contracts/21787 Mercery Road Phase 2, Weymouth/Commercial/CVR's/Invoice Consolidation/Invoice Archive/Jan 2022/138153.pdf", "138153")</f>
        <v/>
      </c>
      <c r="E311" t="inlineStr">
        <is>
          <t>Purchase</t>
        </is>
      </c>
      <c r="F311" t="inlineStr">
        <is>
          <t>0 4 EACH 31.61 126.44 R79 Aluminium 
Concrete 
Placer 
Rake 
Tooth 
Edge 
c
/
w 
60
" 
Tubular 
Steel
Handle 
CPRAALTS</t>
        </is>
      </c>
      <c r="G311" t="n">
        <v>269.92</v>
      </c>
    </row>
    <row r="312">
      <c r="A312" s="8" t="n">
        <v>44592</v>
      </c>
      <c r="B312" t="inlineStr">
        <is>
          <t>21787</t>
        </is>
      </c>
      <c r="C312" t="inlineStr">
        <is>
          <t>G Crook and Sons Plant &amp; Machinery Hire</t>
        </is>
      </c>
      <c r="D312">
        <f>HYPERLINK("M:\Contracts Folder/21 Contracts/21787 Mercery Road Phase 2, Weymouth/Commercial/CVR's/Invoice Consolidation/Invoice Archive/Jan 2022/360269.pdf", "360269")</f>
        <v/>
      </c>
      <c r="E312" t="inlineStr">
        <is>
          <t>Hire</t>
        </is>
      </c>
      <c r="F312" t="inlineStr">
        <is>
          <t>45.00 9.00</t>
        </is>
      </c>
      <c r="G312" t="n">
        <v>705</v>
      </c>
    </row>
    <row r="313">
      <c r="A313" s="8" t="n">
        <v>44592</v>
      </c>
      <c r="B313" t="inlineStr">
        <is>
          <t>21787</t>
        </is>
      </c>
      <c r="C313" t="inlineStr">
        <is>
          <t>G Crook and Sons Plant &amp; Machinery Hire</t>
        </is>
      </c>
      <c r="D313">
        <f>HYPERLINK("M:\Contracts Folder/21 Contracts/21787 Mercery Road Phase 2, Weymouth/Commercial/CVR's/Invoice Consolidation/Invoice Archive/Jan 2022/360268.pdf", "360268")</f>
        <v/>
      </c>
      <c r="E313" t="inlineStr">
        <is>
          <t>Hire</t>
        </is>
      </c>
      <c r="F313" t="inlineStr">
        <is>
          <t>456.00 91.20</t>
        </is>
      </c>
      <c r="G313" t="n">
        <v>456</v>
      </c>
    </row>
    <row r="314">
      <c r="A314" s="8" t="n">
        <v>44592</v>
      </c>
      <c r="B314" t="inlineStr">
        <is>
          <t>21787</t>
        </is>
      </c>
      <c r="C314" t="inlineStr">
        <is>
          <t>G Crook and Sons Plant &amp; Machinery Hire</t>
        </is>
      </c>
      <c r="D314">
        <f>HYPERLINK("M:\Contracts Folder/21 Contracts/21787 Mercery Road Phase 2, Weymouth/Commercial/CVR's/Invoice Consolidation/Invoice Archive/Jan 2022/360273.pdf", "360273")</f>
        <v/>
      </c>
      <c r="E314" t="inlineStr">
        <is>
          <t>Hire</t>
        </is>
      </c>
      <c r="F314" t="inlineStr">
        <is>
          <t>800.00 160.00</t>
        </is>
      </c>
      <c r="G314" t="n">
        <v>800</v>
      </c>
    </row>
    <row r="315">
      <c r="A315" s="8" t="n">
        <v>44592</v>
      </c>
      <c r="B315" t="inlineStr">
        <is>
          <t>21787</t>
        </is>
      </c>
      <c r="C315" t="inlineStr">
        <is>
          <t>G Crook and Sons Plant &amp; Machinery Hire</t>
        </is>
      </c>
      <c r="D315">
        <f>HYPERLINK("M:\Contracts Folder/21 Contracts/21787 Mercery Road Phase 2, Weymouth/Commercial/CVR's/Invoice Consolidation/Invoice Archive/Jan 2022/360272.pdf", "360272")</f>
        <v/>
      </c>
      <c r="E315" t="inlineStr">
        <is>
          <t>Hire</t>
        </is>
      </c>
      <c r="F315" t="inlineStr">
        <is>
          <t>800.00 160.00</t>
        </is>
      </c>
      <c r="G315" t="n">
        <v>800</v>
      </c>
    </row>
    <row r="316">
      <c r="A316" s="8" t="n">
        <v>44592</v>
      </c>
      <c r="B316" t="inlineStr">
        <is>
          <t>21787</t>
        </is>
      </c>
      <c r="C316" t="inlineStr">
        <is>
          <t>Site Safety Ltd</t>
        </is>
      </c>
      <c r="D316">
        <f>HYPERLINK("M:\Contracts Folder/21 Contracts/21787 Mercery Road Phase 2, Weymouth/Commercial/CVR's/Invoice Consolidation/Invoice Archive/Jan 2022/138529.pdf", "138529")</f>
        <v/>
      </c>
      <c r="E316" t="inlineStr">
        <is>
          <t>Purchase</t>
        </is>
      </c>
      <c r="F316" t="inlineStr">
        <is>
          <t>AP80 24 24 
EACH EACH 2.55 61.20 Liquid 
Pro 
Glove 
Latex 
Foam 
Blue 
(
4.1.3.1.X
) 
- 
AP80
SZ10</t>
        </is>
      </c>
      <c r="G316" t="n">
        <v>254</v>
      </c>
    </row>
    <row r="317">
      <c r="A317" s="8" t="n">
        <v>44592</v>
      </c>
      <c r="B317" t="inlineStr">
        <is>
          <t>21787</t>
        </is>
      </c>
      <c r="C317" t="inlineStr">
        <is>
          <t>Site Safety Ltd</t>
        </is>
      </c>
      <c r="D317">
        <f>HYPERLINK("M:\Contracts Folder/21 Contracts/21787 Mercery Road Phase 2, Weymouth/Commercial/CVR's/Invoice Consolidation/Invoice Archive/Jan 2022/138519.pdf", "138519")</f>
        <v/>
      </c>
      <c r="E317" t="inlineStr">
        <is>
          <t>Purchase</t>
        </is>
      </c>
      <c r="F317" t="inlineStr">
        <is>
          <t>FS136 0 PAIR 50.17 50.17 Secor 
Black 
Boot 
With 
Padded 
Collar 
Toecap 
&amp; 
Midsole 
S3 
SBBL
sz9
-
richard 
platt</t>
        </is>
      </c>
      <c r="G317" t="n">
        <v>50.17</v>
      </c>
    </row>
    <row r="318">
      <c r="A318" s="8" t="n">
        <v>44592</v>
      </c>
      <c r="B318" t="inlineStr">
        <is>
          <t>21787</t>
        </is>
      </c>
      <c r="C318" t="inlineStr">
        <is>
          <t>ACS Group of Companies</t>
        </is>
      </c>
      <c r="D318">
        <f>HYPERLINK("M:\Contracts Folder/21 Contracts/21787 Mercery Road Phase 2, Weymouth/Commercial/CVR's/Invoice Consolidation/Invoice Archive/Jan 2022/150870.pdf", "150870")</f>
        <v/>
      </c>
      <c r="E318" t="inlineStr">
        <is>
          <t>Purchase</t>
        </is>
      </c>
      <c r="F318" t="inlineStr">
        <is>
          <t>Cube disposal fee (per sample) 4.00 1.40 0.35</t>
        </is>
      </c>
      <c r="G318" t="n">
        <v>134.2</v>
      </c>
    </row>
    <row r="319">
      <c r="A319" s="8" t="n">
        <v>44592</v>
      </c>
      <c r="B319" t="inlineStr">
        <is>
          <t>21787</t>
        </is>
      </c>
      <c r="C319" t="inlineStr">
        <is>
          <t>G Crook and Sons Plant &amp; Machinery Hire</t>
        </is>
      </c>
      <c r="D319">
        <f>HYPERLINK("M:\Contracts Folder/21 Contracts/21787 Mercery Road Phase 2, Weymouth/Commercial/CVR's/Invoice Consolidation/Invoice Archive/Jan 2022/360384.pdf", "360384")</f>
        <v/>
      </c>
      <c r="E319" t="inlineStr">
        <is>
          <t>Hire</t>
        </is>
      </c>
      <c r="F319" t="inlineStr">
        <is>
          <t>15.25 38.32tonnes @</t>
        </is>
      </c>
      <c r="G319" t="n">
        <v>584.38</v>
      </c>
    </row>
    <row r="320">
      <c r="A320" s="8" t="n">
        <v>44592</v>
      </c>
      <c r="B320" t="inlineStr">
        <is>
          <t>21787</t>
        </is>
      </c>
      <c r="C320" t="inlineStr">
        <is>
          <t>G Crook and Sons Plant &amp; Machinery Hire</t>
        </is>
      </c>
      <c r="D320">
        <f>HYPERLINK("M:\Contracts Folder/21 Contracts/21787 Mercery Road Phase 2, Weymouth/Commercial/CVR's/Invoice Consolidation/Invoice Archive/Jan 2022/360383.pdf", "360383")</f>
        <v/>
      </c>
      <c r="E320" t="inlineStr">
        <is>
          <t>Hire</t>
        </is>
      </c>
      <c r="F320" t="inlineStr">
        <is>
          <t>56.80tonnes 744.08 20.00 148.81</t>
        </is>
      </c>
      <c r="G320" t="n">
        <v>744.08</v>
      </c>
    </row>
    <row r="321">
      <c r="A321" s="8" t="n">
        <v>44592</v>
      </c>
      <c r="B321" t="inlineStr">
        <is>
          <t>21787</t>
        </is>
      </c>
      <c r="C321" t="inlineStr">
        <is>
          <t>G Crook and Sons Plant &amp; Machinery Hire</t>
        </is>
      </c>
      <c r="D321">
        <f>HYPERLINK("M:\Contracts Folder/21 Contracts/21787 Mercery Road Phase 2, Weymouth/Commercial/CVR's/Invoice Consolidation/Invoice Archive/Jan 2022/360359.pdf", "360359")</f>
        <v/>
      </c>
      <c r="E321" t="inlineStr">
        <is>
          <t>Hire</t>
        </is>
      </c>
      <c r="F321" t="inlineStr">
        <is>
          <t>37.40ton 482.46 96.49</t>
        </is>
      </c>
      <c r="G321" t="n">
        <v>482.46</v>
      </c>
    </row>
    <row r="322">
      <c r="A322" s="8" t="n">
        <v>44653</v>
      </c>
      <c r="B322" t="inlineStr">
        <is>
          <t>21787</t>
        </is>
      </c>
      <c r="C322" t="inlineStr">
        <is>
          <t>HILLS QUARRY PRODUCTS LTD</t>
        </is>
      </c>
      <c r="D322">
        <f>HYPERLINK("M:\Contracts Folder/21 Contracts/21787 Mercery Road Phase 2, Weymouth/Commercial/CVR's/Invoice Consolidation/Invoice Archive/Apr 2022/340885.pdf", "340885")</f>
        <v/>
      </c>
      <c r="E322" t="inlineStr">
        <is>
          <t>Hire</t>
        </is>
      </c>
      <c r="F322" t="inlineStr">
        <is>
          <t>3.00 98.00 294.00 156.00 C32/40 DC 2 CINIA+SR 20mm S3 WRA
Uncarried volume charge
Minimum cement content: 320
Water cement ratio: 0.55</t>
        </is>
      </c>
      <c r="G322" t="n">
        <v>450</v>
      </c>
    </row>
    <row r="323">
      <c r="A323" s="8" t="n">
        <v>44594</v>
      </c>
      <c r="B323" t="inlineStr">
        <is>
          <t>21787</t>
        </is>
      </c>
      <c r="C323" t="inlineStr">
        <is>
          <t>Bradfords Building Supplies Ltd</t>
        </is>
      </c>
      <c r="D323">
        <f>HYPERLINK("M:\Contracts Folder/21 Contracts/21787 Mercery Road Phase 2, Weymouth/Commercial/CVR's/Invoice Consolidation/Invoice Archive/Feb 2022/71874082.pdf", "71874082")</f>
        <v/>
      </c>
      <c r="E323" t="inlineStr">
        <is>
          <t>Purchase</t>
        </is>
      </c>
      <c r="F323" t="inlineStr">
        <is>
          <t>2 ZZ_ZSP103_116821 - Cover
Slab 1800 x 600mm Access 58.58 11.72 ea</t>
        </is>
      </c>
      <c r="G323" t="n">
        <v>114.3</v>
      </c>
    </row>
    <row r="324">
      <c r="A324" s="8" t="n">
        <v>44593</v>
      </c>
      <c r="B324" t="inlineStr">
        <is>
          <t>21787</t>
        </is>
      </c>
      <c r="C324" t="inlineStr">
        <is>
          <t>Bradfords Building Supplies</t>
        </is>
      </c>
      <c r="D324">
        <f>HYPERLINK("M:\Contracts Folder/21 Contracts/21787 Mercery Road Phase 2, Weymouth/Commercial/CVR's/Invoice Consolidation/Invoice Archive/Feb 2022/71913093.pdf", "71913093")</f>
        <v/>
      </c>
      <c r="E324" t="inlineStr">
        <is>
          <t>Purchase</t>
        </is>
      </c>
      <c r="F324" t="inlineStr">
        <is>
          <t>ea</t>
        </is>
      </c>
      <c r="G324" t="n">
        <v>165.83</v>
      </c>
    </row>
    <row r="325">
      <c r="A325" s="8" t="n">
        <v>44595</v>
      </c>
      <c r="B325" t="inlineStr">
        <is>
          <t>21781</t>
        </is>
      </c>
      <c r="C325" t="inlineStr">
        <is>
          <t>WF Supplies</t>
        </is>
      </c>
      <c r="D325">
        <f>HYPERLINK("M:\Contracts Folder/21 Contracts/21781 W&amp;S Recycling, Poole/Commercial/CVR's/Invoice Consolidation/Invoice Archive/Feb 2022/41571/21781.pdf", "41571/21781")</f>
        <v/>
      </c>
      <c r="E325" t="inlineStr">
        <is>
          <t>Purchase</t>
        </is>
      </c>
      <c r="F325" t="inlineStr">
        <is>
          <t>384281 100 100 74.14 74.14 M16x150 Through Bolt Zinc
Max Fixing Thickness 55mm</t>
        </is>
      </c>
      <c r="G325" t="n">
        <v>74.14</v>
      </c>
    </row>
    <row r="326">
      <c r="A326" s="8" t="n">
        <v>44585</v>
      </c>
      <c r="B326" t="inlineStr">
        <is>
          <t>21781</t>
        </is>
      </c>
      <c r="C326" t="inlineStr">
        <is>
          <t>Brandon Hire Ltd</t>
        </is>
      </c>
      <c r="D326">
        <f>HYPERLINK("M:\Contracts Folder/21 Contracts/21781 W&amp;S Recycling, Poole/Commercial/CVR's/Invoice Consolidation/Invoice Archive/Jan 2022/10664270.pdf", "10664270")</f>
        <v/>
      </c>
      <c r="E326" t="inlineStr">
        <is>
          <t>Hire</t>
        </is>
      </c>
      <c r="F326" t="inlineStr">
        <is>
          <t>3.00 6.00 2 Transport Tools Delivery</t>
        </is>
      </c>
      <c r="G326" t="n">
        <v>165.62</v>
      </c>
    </row>
    <row r="327">
      <c r="A327" s="8" t="n">
        <v>44586</v>
      </c>
      <c r="B327" t="inlineStr">
        <is>
          <t>21786</t>
        </is>
      </c>
      <c r="C327" t="inlineStr">
        <is>
          <t>Brandon Hire Station Bournemouth</t>
        </is>
      </c>
      <c r="D327">
        <f>HYPERLINK("M:\Contracts Folder/21 Contracts/21786 AECC University College/Commercial/CVR's/Invoice Consolidation/Invoice Archive/Jan 2022/10666897.pdf", "10666897")</f>
        <v/>
      </c>
      <c r="E327" t="inlineStr">
        <is>
          <t>Hire</t>
        </is>
      </c>
      <c r="F327" t="inlineStr">
        <is>
          <t>20.00</t>
        </is>
      </c>
      <c r="G327" t="n">
        <v>51.85</v>
      </c>
    </row>
    <row r="328">
      <c r="A328" s="8" t="n">
        <v>44586</v>
      </c>
      <c r="B328" t="inlineStr">
        <is>
          <t>21786</t>
        </is>
      </c>
      <c r="C328" t="inlineStr">
        <is>
          <t>Brandon Hire Station Bournemouth</t>
        </is>
      </c>
      <c r="D328">
        <f>HYPERLINK("M:\Contracts Folder/21 Contracts/21786 AECC University College/Commercial/CVR's/Invoice Consolidation/Invoice Archive/Jan 2022/10666898.pdf", "10666898")</f>
        <v/>
      </c>
      <c r="E328" t="inlineStr">
        <is>
          <t>Hire</t>
        </is>
      </c>
      <c r="F328" t="inlineStr">
        <is>
          <t>1 Collection Charge 10.00 10.00</t>
        </is>
      </c>
      <c r="G328" t="n">
        <v>204.32</v>
      </c>
    </row>
    <row r="329">
      <c r="A329" s="8" t="n">
        <v>44586</v>
      </c>
      <c r="B329" t="inlineStr">
        <is>
          <t>21787</t>
        </is>
      </c>
      <c r="C329" t="inlineStr">
        <is>
          <t>Brandon Hire Ltd</t>
        </is>
      </c>
      <c r="D329">
        <f>HYPERLINK("M:\Contracts Folder/21 Contracts/21787 Mercery Road Phase 2, Weymouth/Commercial/CVR's/Invoice Consolidation/Invoice Archive/Jan 2022/10666899.pdf", "10666899")</f>
        <v/>
      </c>
      <c r="E329" t="inlineStr">
        <is>
          <t>Hire</t>
        </is>
      </c>
      <c r="F329" t="inlineStr">
        <is>
          <t>20.00</t>
        </is>
      </c>
      <c r="G329" t="n">
        <v>150.57</v>
      </c>
    </row>
    <row r="330">
      <c r="A330" s="8" t="n">
        <v>44586</v>
      </c>
      <c r="B330" t="inlineStr">
        <is>
          <t>21787</t>
        </is>
      </c>
      <c r="C330" t="inlineStr">
        <is>
          <t>Brandon Hire Ltd</t>
        </is>
      </c>
      <c r="D330">
        <f>HYPERLINK("M:\Contracts Folder/21 Contracts/21787 Mercery Road Phase 2, Weymouth/Commercial/CVR's/Invoice Consolidation/Invoice Archive/Jan 2022/10666900.pdf", "10666900")</f>
        <v/>
      </c>
      <c r="E330" t="inlineStr">
        <is>
          <t>Hire</t>
        </is>
      </c>
      <c r="F330" t="inlineStr">
        <is>
          <t>20.00</t>
        </is>
      </c>
      <c r="G330" t="n">
        <v>68.17</v>
      </c>
    </row>
    <row r="331">
      <c r="A331" s="8" t="n">
        <v>44587</v>
      </c>
      <c r="B331" t="inlineStr">
        <is>
          <t>21781</t>
        </is>
      </c>
      <c r="C331" t="inlineStr">
        <is>
          <t>Brandon Hire Station</t>
        </is>
      </c>
      <c r="D331">
        <f>HYPERLINK("M:\Contracts Folder/21 Contracts/21781 W&amp;S Recycling, Poole/Commercial/CVR's/Invoice Consolidation/Invoice Archive/Jan 2022/10669520.pdf", "10669520")</f>
        <v/>
      </c>
      <c r="E331" t="inlineStr">
        <is>
          <t>Hire</t>
        </is>
      </c>
      <c r="F331" t="inlineStr">
        <is>
          <t>20.00</t>
        </is>
      </c>
      <c r="G331" t="n">
        <v>48.53</v>
      </c>
    </row>
    <row r="332">
      <c r="A332" s="8" t="n">
        <v>44589</v>
      </c>
      <c r="B332" t="inlineStr">
        <is>
          <t>21781</t>
        </is>
      </c>
      <c r="C332" t="inlineStr">
        <is>
          <t>Travis Perkins Bournemouth Wallisdown Road</t>
        </is>
      </c>
      <c r="D332">
        <f>HYPERLINK("M:\Contracts Folder/21 Contracts/21781 W&amp;S Recycling, Poole/Commercial/CVR's/Invoice Consolidation/Invoice Archive/Jan 2022/9270 AQO299.pdf", "9270 AQO299")</f>
        <v/>
      </c>
      <c r="E332" t="inlineStr">
        <is>
          <t>Purchase</t>
        </is>
      </c>
      <c r="F332" t="inlineStr">
        <is>
          <t>EACH EACH</t>
        </is>
      </c>
      <c r="G332" t="n">
        <v>26.21</v>
      </c>
    </row>
    <row r="333">
      <c r="A333" s="8" t="n">
        <v>44592</v>
      </c>
      <c r="B333" t="inlineStr">
        <is>
          <t>21787</t>
        </is>
      </c>
      <c r="C333" t="inlineStr">
        <is>
          <t>G Crook and Sons Plant &amp; Machinery Hire</t>
        </is>
      </c>
      <c r="D333">
        <f>HYPERLINK("M:\Contracts Folder/21 Contracts/21787 Mercery Road Phase 2, Weymouth/Commercial/CVR's/Invoice Consolidation/Invoice Archive/Jan 2022/360409.pdf", "360409")</f>
        <v/>
      </c>
      <c r="E333" t="inlineStr">
        <is>
          <t>Hire</t>
        </is>
      </c>
      <c r="F333" t="inlineStr">
        <is>
          <t>GREASE CARTRIDGE compiex HV 2.25 36.00 81.00 20.00 16.20</t>
        </is>
      </c>
      <c r="G333" t="n">
        <v>81</v>
      </c>
    </row>
    <row r="334">
      <c r="A334" s="8" t="n">
        <v>44653</v>
      </c>
      <c r="B334" t="inlineStr">
        <is>
          <t>21787</t>
        </is>
      </c>
      <c r="C334" t="inlineStr">
        <is>
          <t>Doonans</t>
        </is>
      </c>
      <c r="D334">
        <f>HYPERLINK("M:\Contracts Folder/21 Contracts/21787 Mercery Road Phase 2, Weymouth/Commercial/CVR's/Invoice Consolidation/Invoice Archive/Apr 2022/A10670.pdf", "A10670")</f>
        <v/>
      </c>
      <c r="E334" t="inlineStr">
        <is>
          <t>Purchase</t>
        </is>
      </c>
      <c r="F334" t="inlineStr">
        <is>
          <t>3 M3 READYMIX P250 ST2 (20MM) DELIVERED TIPPER 237.00</t>
        </is>
      </c>
      <c r="G334" t="n">
        <v>237</v>
      </c>
    </row>
    <row r="335">
      <c r="A335" s="8" t="n">
        <v>44563</v>
      </c>
      <c r="B335" t="inlineStr">
        <is>
          <t>21787</t>
        </is>
      </c>
      <c r="C335" t="inlineStr">
        <is>
          <t>Doonans</t>
        </is>
      </c>
      <c r="D335">
        <f>HYPERLINK("M:\Contracts Folder/21 Contracts/21787 Mercery Road Phase 2, Weymouth/Commercial/CVR's/Invoice Consolidation/Invoice Archive/Jan 2022/A10528.pdf", "A10528")</f>
        <v/>
      </c>
      <c r="E335" t="inlineStr">
        <is>
          <t>Purchase</t>
        </is>
      </c>
      <c r="F335" t="inlineStr">
        <is>
          <t>237.00 3 M3 READYMIX P250 ST2 (20MM) DELIVERED MIXER</t>
        </is>
      </c>
      <c r="G335" t="n">
        <v>237</v>
      </c>
    </row>
    <row r="336">
      <c r="A336" s="8" t="n">
        <v>44592</v>
      </c>
      <c r="B336" t="inlineStr">
        <is>
          <t>21787</t>
        </is>
      </c>
      <c r="C336" t="inlineStr">
        <is>
          <t>Thirst First Water Coolers Limited</t>
        </is>
      </c>
      <c r="D336">
        <f>HYPERLINK("M:\Contracts Folder/21 Contracts/21787 Mercery Road Phase 2, Weymouth/Commercial/CVR's/Invoice Consolidation/Invoice Archive/Jan 2022/4232.pdf", "4232")</f>
        <v/>
      </c>
      <c r="E336" t="inlineStr">
        <is>
          <t>Purchase</t>
        </is>
      </c>
      <c r="F336" t="inlineStr">
        <is>
          <t>2 13.00 26.00 Cooler Rental
Weymouth
January</t>
        </is>
      </c>
      <c r="G336" t="n">
        <v>26</v>
      </c>
    </row>
    <row r="337">
      <c r="A337" s="8" t="n">
        <v>44653</v>
      </c>
      <c r="B337" t="inlineStr">
        <is>
          <t>21787</t>
        </is>
      </c>
      <c r="C337" t="inlineStr">
        <is>
          <t>Doonans</t>
        </is>
      </c>
      <c r="D337">
        <f>HYPERLINK("M:\Contracts Folder/21 Contracts/21787 Mercery Road Phase 2, Weymouth/Commercial/CVR's/Invoice Consolidation/Invoice Archive/Apr 2022/A10670.pdf", "A10670")</f>
        <v/>
      </c>
      <c r="E337" t="inlineStr">
        <is>
          <t>Purchase</t>
        </is>
      </c>
      <c r="F337" t="inlineStr">
        <is>
          <t>237.00 3 M3 READYMIX P250 ST2 (20MM) DELIVERED TIPPER</t>
        </is>
      </c>
      <c r="G337" t="n">
        <v>237</v>
      </c>
    </row>
    <row r="338">
      <c r="A338" s="8" t="n">
        <v>44592</v>
      </c>
      <c r="B338" t="inlineStr">
        <is>
          <t>21781</t>
        </is>
      </c>
      <c r="C338" t="inlineStr">
        <is>
          <t>Travis Perkins Ferndown</t>
        </is>
      </c>
      <c r="D338">
        <f>HYPERLINK("M:\Contracts Folder/21 Contracts/21781 W&amp;S Recycling, Poole/Commercial/CVR's/Invoice Consolidation/Invoice Archive/Jan 2022/9026 AVN645.pdf", "9026 AVN645")</f>
        <v/>
      </c>
      <c r="E338" t="inlineStr">
        <is>
          <t>Purchase</t>
        </is>
      </c>
      <c r="F338" t="inlineStr">
        <is>
          <t>RAWLPLUG FRAME SCREW 7.5MMX52MM TORX
941622 HEAD PK 30 941622 13.05 3 4.35</t>
        </is>
      </c>
      <c r="G338" t="n">
        <v>13.05</v>
      </c>
    </row>
    <row r="339">
      <c r="A339" s="8" t="n">
        <v>44592</v>
      </c>
      <c r="B339" t="inlineStr">
        <is>
          <t>21781</t>
        </is>
      </c>
      <c r="C339" t="inlineStr">
        <is>
          <t>Brewers Decorator Centres</t>
        </is>
      </c>
      <c r="D339">
        <f>HYPERLINK("M:\Contracts Folder/21 Contracts/21781 W&amp;S Recycling, Poole/Commercial/CVR's/Invoice Consolidation/Invoice Archive/Jan 2022/PLE/348626.pdf", "PLE/348626")</f>
        <v/>
      </c>
      <c r="E339" t="inlineStr">
        <is>
          <t>Purchase</t>
        </is>
      </c>
      <c r="F339" t="inlineStr">
        <is>
          <t>AA0114001E5 53.97 7.5LT ALBANY V/MATT B/WHITE 3 17.99 EA</t>
        </is>
      </c>
      <c r="G339" t="n">
        <v>53.97</v>
      </c>
    </row>
    <row r="340">
      <c r="A340" s="8" t="n">
        <v>44592</v>
      </c>
      <c r="B340" t="inlineStr">
        <is>
          <t>21781</t>
        </is>
      </c>
      <c r="C340" t="inlineStr">
        <is>
          <t>Brewers Decorator Centres</t>
        </is>
      </c>
      <c r="D340">
        <f>HYPERLINK("M:\Contracts Folder/21 Contracts/21781 W&amp;S Recycling, Poole/Commercial/CVR's/Invoice Consolidation/Invoice Archive/Jan 2022/PLE/348624.pdf", "PLE/348624")</f>
        <v/>
      </c>
      <c r="E340" t="inlineStr">
        <is>
          <t>Purchase</t>
        </is>
      </c>
      <c r="F340" t="inlineStr">
        <is>
          <t>10" ALBANY MASONRY SET 97292 2 8.00 EA 16.00</t>
        </is>
      </c>
      <c r="G340" t="n">
        <v>105.59</v>
      </c>
    </row>
    <row r="341">
      <c r="A341" s="8" t="n">
        <v>44593</v>
      </c>
      <c r="B341" t="inlineStr">
        <is>
          <t>21786</t>
        </is>
      </c>
      <c r="C341" t="inlineStr">
        <is>
          <t>SYDENHAMS
STRUCTURAL
TIMBER ASSOCIATION
BMF</t>
        </is>
      </c>
      <c r="D341">
        <f>HYPERLINK("M:\Contracts Folder/21 Contracts/21786 AECC University College/Commercial/CVR's/Invoice Consolidation/Invoice Archive/Feb 2022/16139303.pdf", "16139303")</f>
        <v/>
      </c>
      <c r="E341" t="inlineStr">
        <is>
          <t>Purchase</t>
        </is>
      </c>
      <c r="F341" t="inlineStr">
        <is>
          <t>63.72 2 31.86 20.00 BRETTMAR 3mtr 110mm BS PLAIN ENDED PIPE [B4001]
BTN884410</t>
        </is>
      </c>
      <c r="G341" t="n">
        <v>213.82</v>
      </c>
    </row>
    <row r="342">
      <c r="A342" s="8" t="n">
        <v>44592</v>
      </c>
      <c r="B342" t="inlineStr">
        <is>
          <t>21781</t>
        </is>
      </c>
      <c r="C342" t="inlineStr">
        <is>
          <t>Speedy Services</t>
        </is>
      </c>
      <c r="D342">
        <f>HYPERLINK("M:\Contracts Folder/21 Contracts/21781 W&amp;S Recycling, Poole/Commercial/CVR's/Invoice Consolidation/Invoice Archive/Jan 2022/7300593370.pdf", "7300593370")</f>
        <v/>
      </c>
      <c r="E342" t="inlineStr">
        <is>
          <t>Purchase</t>
        </is>
      </c>
      <c r="F342" t="inlineStr">
        <is>
          <t>40.00 40.00 168.00 18
/
0104
-
h FORWARD 
REVERSIBLE 
COMPACTOR 
PLATE
DIESEL 
400MM 
(
16
"
) 1 1</t>
        </is>
      </c>
      <c r="G342" t="n">
        <v>168</v>
      </c>
    </row>
    <row r="343">
      <c r="A343" s="8" t="n">
        <v>44592</v>
      </c>
      <c r="B343" t="inlineStr">
        <is>
          <t>21781</t>
        </is>
      </c>
      <c r="C343" t="inlineStr">
        <is>
          <t>Speedy Services</t>
        </is>
      </c>
      <c r="D343">
        <f>HYPERLINK("M:\Contracts Folder/21 Contracts/21781 W&amp;S Recycling, Poole/Commercial/CVR's/Invoice Consolidation/Invoice Archive/Jan 2022/7300593361.pdf", "7300593361")</f>
        <v/>
      </c>
      <c r="E343" t="inlineStr">
        <is>
          <t>Purchase</t>
        </is>
      </c>
      <c r="F343" t="inlineStr">
        <is>
          <t>63.00</t>
        </is>
      </c>
      <c r="G343" t="n">
        <v>264.6</v>
      </c>
    </row>
    <row r="344">
      <c r="A344" s="8" t="n">
        <v>44592</v>
      </c>
      <c r="B344" t="inlineStr">
        <is>
          <t>21787</t>
        </is>
      </c>
      <c r="C344" t="inlineStr">
        <is>
          <t>G Crook and Sons Plant &amp; Machinery Hire</t>
        </is>
      </c>
      <c r="D344">
        <f>HYPERLINK("M:\Contracts Folder/21 Contracts/21787 Mercery Road Phase 2, Weymouth/Commercial/CVR's/Invoice Consolidation/Invoice Archive/Jan 2022/360444.pdf", "360444")</f>
        <v/>
      </c>
      <c r="E344" t="inlineStr">
        <is>
          <t>Hire</t>
        </is>
      </c>
      <c r="F344" t="inlineStr">
        <is>
          <t>98.81</t>
        </is>
      </c>
      <c r="G344" t="n">
        <v>494.07</v>
      </c>
    </row>
    <row r="345">
      <c r="A345" s="8" t="n">
        <v>44589</v>
      </c>
      <c r="B345" t="inlineStr">
        <is>
          <t>21781</t>
        </is>
      </c>
      <c r="C345" t="inlineStr">
        <is>
          <t>Travis Perkins Bournemouth Wallisdown Road</t>
        </is>
      </c>
      <c r="D345">
        <f>HYPERLINK("M:\Contracts Folder/21 Contracts/21781 W&amp;S Recycling, Poole/Commercial/CVR's/Invoice Consolidation/Invoice Archive/Jan 2022/9270 AQO299.pdf", "9270 AQO299")</f>
        <v/>
      </c>
      <c r="E345" t="inlineStr">
        <is>
          <t>Purchase</t>
        </is>
      </c>
      <c r="F345" t="inlineStr">
        <is>
          <t>EACH EACH</t>
        </is>
      </c>
      <c r="G345" t="n">
        <v>26.21</v>
      </c>
    </row>
    <row r="346">
      <c r="A346" s="8" t="n">
        <v>44592</v>
      </c>
      <c r="B346" t="inlineStr">
        <is>
          <t>21787</t>
        </is>
      </c>
      <c r="C346" t="inlineStr">
        <is>
          <t>G Crook and Sons Plant &amp; Machinery Hire</t>
        </is>
      </c>
      <c r="D346">
        <f>HYPERLINK("M:\Contracts Folder/21 Contracts/21787 Mercery Road Phase 2, Weymouth/Commercial/CVR's/Invoice Consolidation/Invoice Archive/Jan 2022/360409.pdf", "360409")</f>
        <v/>
      </c>
      <c r="E346" t="inlineStr">
        <is>
          <t>Hire</t>
        </is>
      </c>
      <c r="F346" t="inlineStr">
        <is>
          <t>GREASE CARTRIDGE compiex HV 2.25 36.00 81.00 20.00 16.20</t>
        </is>
      </c>
      <c r="G346" t="n">
        <v>81</v>
      </c>
    </row>
    <row r="347">
      <c r="A347" s="8" t="n">
        <v>44653</v>
      </c>
      <c r="B347" t="inlineStr">
        <is>
          <t>21787</t>
        </is>
      </c>
      <c r="C347" t="inlineStr">
        <is>
          <t>Doonans</t>
        </is>
      </c>
      <c r="D347">
        <f>HYPERLINK("M:\Contracts Folder/21 Contracts/21787 Mercery Road Phase 2, Weymouth/Commercial/CVR's/Invoice Consolidation/Invoice Archive/Apr 2022/A10670.pdf", "A10670")</f>
        <v/>
      </c>
      <c r="E347" t="inlineStr">
        <is>
          <t>Purchase</t>
        </is>
      </c>
      <c r="F347" t="inlineStr">
        <is>
          <t>3 M3 READYMIX P250 ST2 (20MM) DELIVERED TIPPER 237.00</t>
        </is>
      </c>
      <c r="G347" t="n">
        <v>237</v>
      </c>
    </row>
    <row r="348">
      <c r="A348" s="8" t="n">
        <v>44563</v>
      </c>
      <c r="B348" t="inlineStr">
        <is>
          <t>21787</t>
        </is>
      </c>
      <c r="C348" t="inlineStr">
        <is>
          <t>Doonans</t>
        </is>
      </c>
      <c r="D348">
        <f>HYPERLINK("M:\Contracts Folder/21 Contracts/21787 Mercery Road Phase 2, Weymouth/Commercial/CVR's/Invoice Consolidation/Invoice Archive/Jan 2022/A10528.pdf", "A10528")</f>
        <v/>
      </c>
      <c r="E348" t="inlineStr">
        <is>
          <t>Purchase</t>
        </is>
      </c>
      <c r="F348" t="inlineStr">
        <is>
          <t>237.00 3 M3 READYMIX P250 ST2 (20MM) DELIVERED MIXER</t>
        </is>
      </c>
      <c r="G348" t="n">
        <v>237</v>
      </c>
    </row>
    <row r="349">
      <c r="A349" s="8" t="n">
        <v>44592</v>
      </c>
      <c r="B349" t="inlineStr">
        <is>
          <t>21787</t>
        </is>
      </c>
      <c r="C349" t="inlineStr">
        <is>
          <t>Thirst First Water Coolers Limited</t>
        </is>
      </c>
      <c r="D349">
        <f>HYPERLINK("M:\Contracts Folder/21 Contracts/21787 Mercery Road Phase 2, Weymouth/Commercial/CVR's/Invoice Consolidation/Invoice Archive/Jan 2022/4232.pdf", "4232")</f>
        <v/>
      </c>
      <c r="E349" t="inlineStr">
        <is>
          <t>Purchase</t>
        </is>
      </c>
      <c r="F349" t="inlineStr">
        <is>
          <t>2 13.00 26.00 Cooler Rental
Weymouth
January</t>
        </is>
      </c>
      <c r="G349" t="n">
        <v>26</v>
      </c>
    </row>
    <row r="350">
      <c r="A350" s="8" t="n">
        <v>44653</v>
      </c>
      <c r="B350" t="inlineStr">
        <is>
          <t>21787</t>
        </is>
      </c>
      <c r="C350" t="inlineStr">
        <is>
          <t>Doonans</t>
        </is>
      </c>
      <c r="D350">
        <f>HYPERLINK("M:\Contracts Folder/21 Contracts/21787 Mercery Road Phase 2, Weymouth/Commercial/CVR's/Invoice Consolidation/Invoice Archive/Apr 2022/A10670.pdf", "A10670")</f>
        <v/>
      </c>
      <c r="E350" t="inlineStr">
        <is>
          <t>Purchase</t>
        </is>
      </c>
      <c r="F350" t="inlineStr">
        <is>
          <t>237.00 3 M3 READYMIX P250 ST2 (20MM) DELIVERED TIPPER</t>
        </is>
      </c>
      <c r="G350" t="n">
        <v>237</v>
      </c>
    </row>
    <row r="351">
      <c r="A351" s="8" t="n">
        <v>44592</v>
      </c>
      <c r="B351" t="inlineStr">
        <is>
          <t>21781</t>
        </is>
      </c>
      <c r="C351" t="inlineStr">
        <is>
          <t>Travis Perkins Ferndown</t>
        </is>
      </c>
      <c r="D351">
        <f>HYPERLINK("M:\Contracts Folder/21 Contracts/21781 W&amp;S Recycling, Poole/Commercial/CVR's/Invoice Consolidation/Invoice Archive/Jan 2022/9026 AVN645.pdf", "9026 AVN645")</f>
        <v/>
      </c>
      <c r="E351" t="inlineStr">
        <is>
          <t>Purchase</t>
        </is>
      </c>
      <c r="F351" t="inlineStr">
        <is>
          <t>RAWLPLUG FRAME SCREW 7.5MMX52MM TORX
941622 HEAD PK 30 941622 13.05 3 4.35</t>
        </is>
      </c>
      <c r="G351" t="n">
        <v>13.05</v>
      </c>
    </row>
    <row r="352">
      <c r="A352" s="8" t="n">
        <v>44592</v>
      </c>
      <c r="B352" t="inlineStr">
        <is>
          <t>21781</t>
        </is>
      </c>
      <c r="C352" t="inlineStr">
        <is>
          <t>Brewers Decorator Centres</t>
        </is>
      </c>
      <c r="D352">
        <f>HYPERLINK("M:\Contracts Folder/21 Contracts/21781 W&amp;S Recycling, Poole/Commercial/CVR's/Invoice Consolidation/Invoice Archive/Jan 2022/PLE/348626.pdf", "PLE/348626")</f>
        <v/>
      </c>
      <c r="E352" t="inlineStr">
        <is>
          <t>Purchase</t>
        </is>
      </c>
      <c r="F352" t="inlineStr">
        <is>
          <t>AA0114001E5 53.97 7.5LT ALBANY V/MATT B/WHITE 3 17.99 EA</t>
        </is>
      </c>
      <c r="G352" t="n">
        <v>53.97</v>
      </c>
    </row>
    <row r="353">
      <c r="A353" s="8" t="n">
        <v>44592</v>
      </c>
      <c r="B353" t="inlineStr">
        <is>
          <t>21781</t>
        </is>
      </c>
      <c r="C353" t="inlineStr">
        <is>
          <t>Brewers Decorator Centres</t>
        </is>
      </c>
      <c r="D353">
        <f>HYPERLINK("M:\Contracts Folder/21 Contracts/21781 W&amp;S Recycling, Poole/Commercial/CVR's/Invoice Consolidation/Invoice Archive/Jan 2022/PLE/348624.pdf", "PLE/348624")</f>
        <v/>
      </c>
      <c r="E353" t="inlineStr">
        <is>
          <t>Purchase</t>
        </is>
      </c>
      <c r="F353" t="inlineStr">
        <is>
          <t>10" ALBANY MASONRY SET 97292 2 8.00 EA 16.00</t>
        </is>
      </c>
      <c r="G353" t="n">
        <v>105.59</v>
      </c>
    </row>
    <row r="354">
      <c r="A354" s="8" t="n">
        <v>44593</v>
      </c>
      <c r="B354" t="inlineStr">
        <is>
          <t>21786</t>
        </is>
      </c>
      <c r="C354" t="inlineStr">
        <is>
          <t>SYDENHAMS
STRUCTURAL
TIMBER ASSOCIATION
BMF</t>
        </is>
      </c>
      <c r="D354">
        <f>HYPERLINK("M:\Contracts Folder/21 Contracts/21786 AECC University College/Commercial/CVR's/Invoice Consolidation/Invoice Archive/Feb 2022/16139303.pdf", "16139303")</f>
        <v/>
      </c>
      <c r="E354" t="inlineStr">
        <is>
          <t>Purchase</t>
        </is>
      </c>
      <c r="F354" t="inlineStr">
        <is>
          <t>63.72 2 31.86 20.00 BRETTMAR 3mtr 110mm BS PLAIN ENDED PIPE [B4001]
BTN884410</t>
        </is>
      </c>
      <c r="G354" t="n">
        <v>213.82</v>
      </c>
    </row>
    <row r="355">
      <c r="A355" s="8" t="n">
        <v>44592</v>
      </c>
      <c r="B355" t="inlineStr">
        <is>
          <t>21781</t>
        </is>
      </c>
      <c r="C355" t="inlineStr">
        <is>
          <t>Speedy Services</t>
        </is>
      </c>
      <c r="D355">
        <f>HYPERLINK("M:\Contracts Folder/21 Contracts/21781 W&amp;S Recycling, Poole/Commercial/CVR's/Invoice Consolidation/Invoice Archive/Jan 2022/7300593370.pdf", "7300593370")</f>
        <v/>
      </c>
      <c r="E355" t="inlineStr">
        <is>
          <t>Purchase</t>
        </is>
      </c>
      <c r="F355" t="inlineStr">
        <is>
          <t>40.00 40.00 168.00 18
/
0104
-
h FORWARD 
REVERSIBLE 
COMPACTOR 
PLATE
DIESEL 
400MM 
(
16
"
) 1 1</t>
        </is>
      </c>
      <c r="G355" t="n">
        <v>168</v>
      </c>
    </row>
    <row r="356">
      <c r="A356" s="8" t="n">
        <v>44592</v>
      </c>
      <c r="B356" t="inlineStr">
        <is>
          <t>21781</t>
        </is>
      </c>
      <c r="C356" t="inlineStr">
        <is>
          <t>Speedy Services</t>
        </is>
      </c>
      <c r="D356">
        <f>HYPERLINK("M:\Contracts Folder/21 Contracts/21781 W&amp;S Recycling, Poole/Commercial/CVR's/Invoice Consolidation/Invoice Archive/Jan 2022/7300593361.pdf", "7300593361")</f>
        <v/>
      </c>
      <c r="E356" t="inlineStr">
        <is>
          <t>Purchase</t>
        </is>
      </c>
      <c r="F356" t="inlineStr">
        <is>
          <t>63.00</t>
        </is>
      </c>
      <c r="G356" t="n">
        <v>264.6</v>
      </c>
    </row>
    <row r="357">
      <c r="A357" s="8" t="n">
        <v>44592</v>
      </c>
      <c r="B357" t="inlineStr">
        <is>
          <t>21787</t>
        </is>
      </c>
      <c r="C357" t="inlineStr">
        <is>
          <t>G Crook and Sons Plant &amp; Machinery Hire</t>
        </is>
      </c>
      <c r="D357">
        <f>HYPERLINK("M:\Contracts Folder/21 Contracts/21787 Mercery Road Phase 2, Weymouth/Commercial/CVR's/Invoice Consolidation/Invoice Archive/Jan 2022/360444.pdf", "360444")</f>
        <v/>
      </c>
      <c r="E357" t="inlineStr">
        <is>
          <t>Hire</t>
        </is>
      </c>
      <c r="F357" t="inlineStr">
        <is>
          <t>98.81</t>
        </is>
      </c>
      <c r="G357" t="n">
        <v>494.07</v>
      </c>
    </row>
    <row r="358">
      <c r="A358" s="8" t="n">
        <v>44594</v>
      </c>
      <c r="B358" t="inlineStr">
        <is>
          <t>21796</t>
        </is>
      </c>
      <c r="C358" t="inlineStr">
        <is>
          <t>Hanson Quarry Products Europe Ltd's</t>
        </is>
      </c>
      <c r="D358">
        <f>HYPERLINK("M:\Contracts Folder/21 Contracts/21796 Haslar Marina/Commercial/CVR's/Invoice Consolidation/Invoice Archive/Feb 2022/1985042783.pdf", "1985042783")</f>
        <v/>
      </c>
      <c r="E358" t="inlineStr">
        <is>
          <t>Purchase</t>
        </is>
      </c>
      <c r="F358" t="inlineStr">
        <is>
          <t>6.000 103.35 ST2 20 CEMI SD M3 620.10</t>
        </is>
      </c>
      <c r="G358" t="n">
        <v>620.1</v>
      </c>
    </row>
    <row r="359">
      <c r="A359" s="8" t="n">
        <v>44596</v>
      </c>
      <c r="B359" t="inlineStr">
        <is>
          <t>21796</t>
        </is>
      </c>
      <c r="C359" t="inlineStr">
        <is>
          <t>One Point Survey Equipment</t>
        </is>
      </c>
      <c r="D359">
        <f>HYPERLINK("M:\Contracts Folder/21 Contracts/21796 Haslar Marina/Commercial/CVR's/Invoice Consolidation/Invoice Archive/Feb 2022/77470.pdf", "77470")</f>
        <v/>
      </c>
      <c r="E359" t="inlineStr">
        <is>
          <t>Hire</t>
        </is>
      </c>
      <c r="F359" t="inlineStr">
        <is>
          <t>RADIODETECTION GENERATOR 4 (GEN459). £15.00 per week for 1 day (hire)
complete) 3.00</t>
        </is>
      </c>
      <c r="G359" t="n">
        <v>6</v>
      </c>
    </row>
    <row r="360">
      <c r="A360" s="8" t="n">
        <v>44592</v>
      </c>
      <c r="B360" t="inlineStr">
        <is>
          <t>20768</t>
        </is>
      </c>
      <c r="C360" t="inlineStr">
        <is>
          <t>U-Drive</t>
        </is>
      </c>
      <c r="D360">
        <f>HYPERLINK("M:\Contracts Folder/20 Contracts/20768 Travis Perkins, Exeter/Commercial/CVR's/Invoice Consolidation/Invoice Archive/Jan 2022/5089290.pdf", "5089290")</f>
        <v/>
      </c>
      <c r="E360" t="inlineStr">
        <is>
          <t>Hire</t>
        </is>
      </c>
      <c r="F360" t="inlineStr">
        <is>
          <t>Rental Customers Ins (31 x Days @ £12.75) 31 12.7500 395.25</t>
        </is>
      </c>
      <c r="G360" t="n">
        <v>395.25</v>
      </c>
    </row>
    <row r="361">
      <c r="A361" s="8" t="n">
        <v>44592</v>
      </c>
      <c r="B361" t="inlineStr">
        <is>
          <t>21785</t>
        </is>
      </c>
      <c r="C361" t="inlineStr">
        <is>
          <t>Speedy 
Asset 
Services 
Limited</t>
        </is>
      </c>
      <c r="D361">
        <f>HYPERLINK("M:\Contracts Folder/21 Contracts/21785 Plymouth City Centre/Commercial/CVR's/Invoice Consolidation/Invoice Archive/Jan 2022/7300610436.pdf", "7300610436")</f>
        <v/>
      </c>
      <c r="E361" t="inlineStr">
        <is>
          <t>Purchase</t>
        </is>
      </c>
      <c r="F361" t="inlineStr">
        <is>
          <t>Ea</t>
        </is>
      </c>
      <c r="G361" t="n">
        <v>423.2</v>
      </c>
    </row>
    <row r="362">
      <c r="A362" s="8" t="n">
        <v>44588</v>
      </c>
      <c r="B362" t="inlineStr">
        <is>
          <t>21796</t>
        </is>
      </c>
      <c r="C362" t="inlineStr">
        <is>
          <t>Travis Perkins Fareham</t>
        </is>
      </c>
      <c r="D362">
        <f>HYPERLINK("M:\Contracts Folder/21 Contracts/21796 Haslar Marina/Commercial/CVR's/Invoice Consolidation/Invoice Archive/Jan 2022/2480 ADU329.pdf", "2480 ADU329")</f>
        <v/>
      </c>
      <c r="E362" t="inlineStr">
        <is>
          <t>Purchase</t>
        </is>
      </c>
      <c r="F362" t="inlineStr">
        <is>
          <t>938169 BALLAST BULK BAG 938169 50.34 1 50.34</t>
        </is>
      </c>
      <c r="G362" t="n">
        <v>50.34</v>
      </c>
    </row>
    <row r="363">
      <c r="A363" s="8" t="n">
        <v>44587</v>
      </c>
      <c r="B363" t="inlineStr">
        <is>
          <t>21796</t>
        </is>
      </c>
      <c r="C363" t="inlineStr">
        <is>
          <t>Travis Perkins Fareham</t>
        </is>
      </c>
      <c r="D363">
        <f>HYPERLINK("M:\Contracts Folder/21 Contracts/21796 Haslar Marina/Commercial/CVR's/Invoice Consolidation/Invoice Archive/Jan 2022/2480 ADU192.pdf", "2480 ADU192")</f>
        <v/>
      </c>
      <c r="E363" t="inlineStr">
        <is>
          <t>Purchase</t>
        </is>
      </c>
      <c r="F363" t="inlineStr">
        <is>
          <t>EACH EACH</t>
        </is>
      </c>
      <c r="G363" t="n">
        <v>35.88</v>
      </c>
    </row>
    <row r="364">
      <c r="A364" s="8" t="n">
        <v>44592</v>
      </c>
      <c r="B364" t="inlineStr">
        <is>
          <t>21785</t>
        </is>
      </c>
      <c r="C364" t="inlineStr">
        <is>
          <t>Speedy 
Asset 
Services 
Limited</t>
        </is>
      </c>
      <c r="D364">
        <f>HYPERLINK("M:\Contracts Folder/21 Contracts/21785 Plymouth City Centre/Commercial/CVR's/Invoice Consolidation/Invoice Archive/Jan 2022/7300610543.pdf", "7300610543")</f>
        <v/>
      </c>
      <c r="E364" t="inlineStr">
        <is>
          <t>Purchase</t>
        </is>
      </c>
      <c r="F364" t="inlineStr">
        <is>
          <t>GENERATOR 
PETROL 
2.4KVA 28.60 1</t>
        </is>
      </c>
      <c r="G364" t="n">
        <v>62.91</v>
      </c>
    </row>
    <row r="365">
      <c r="A365" t="inlineStr">
        <is>
          <t>2022-01-31 00:00:00</t>
        </is>
      </c>
      <c r="B365" t="inlineStr">
        <is>
          <t>21787</t>
        </is>
      </c>
      <c r="C365" t="inlineStr">
        <is>
          <t>INsignis Consulting Engineers</t>
        </is>
      </c>
      <c r="D365">
        <f>HYPERLINK("M:\Contracts Folder/21 Contracts/21787 Mercery Road Phase 2, Weymouth/Commercial/CVR's/Invoice Consolidation/Invoice Archive/Jan 2022/INV-01859.pdf", "INV-01859")</f>
        <v/>
      </c>
      <c r="E365" t="inlineStr">
        <is>
          <t>Purchase</t>
        </is>
      </c>
      <c r="F365" t="inlineStr">
        <is>
          <t>Fees as agreed Draw Down (12-May-21 Rev 2)
August 2021 June 2022 £2,000.00 2,000.00</t>
        </is>
      </c>
      <c r="G365" t="n">
        <v>2000</v>
      </c>
    </row>
    <row r="366">
      <c r="A366" t="inlineStr">
        <is>
          <t>2022-01-26 00:00:00</t>
        </is>
      </c>
      <c r="B366" t="inlineStr">
        <is>
          <t>21781</t>
        </is>
      </c>
      <c r="C366" t="inlineStr">
        <is>
          <t>Gibbs &amp; Dandy Ltd</t>
        </is>
      </c>
      <c r="D366">
        <f>HYPERLINK("M:\Contracts Folder/21 Contracts/21781 W&amp;S Recycling, Poole/Commercial/CVR's/Invoice Consolidation/Invoice Archive/Jan 2022/3631/01142385.pdf", "3631/01142385")</f>
        <v/>
      </c>
      <c r="E366" t="inlineStr">
        <is>
          <t>Purchase</t>
        </is>
      </c>
      <c r="F366" t="inlineStr">
        <is>
          <t>1.00 SH 41.58 41.58</t>
        </is>
      </c>
      <c r="G366" t="n">
        <v>84.84</v>
      </c>
    </row>
    <row r="367">
      <c r="A367" t="inlineStr">
        <is>
          <t>2022-01-31 00:00:00</t>
        </is>
      </c>
      <c r="B367" t="inlineStr">
        <is>
          <t>21787</t>
        </is>
      </c>
      <c r="C367" t="inlineStr">
        <is>
          <t>PRO MECH</t>
        </is>
      </c>
      <c r="D367">
        <f>HYPERLINK("M:\Contracts Folder/21 Contracts/21787 Mercery Road Phase 2, Weymouth/Commercial/CVR's/Invoice Consolidation/Invoice Archive/Jan 2022/170359.pdf", "170359")</f>
        <v/>
      </c>
      <c r="E367" t="inlineStr">
        <is>
          <t>Hire</t>
        </is>
      </c>
      <c r="F367" t="inlineStr">
        <is>
          <t>COLLECTION CHARGE</t>
        </is>
      </c>
      <c r="G367" t="n">
        <v>300.4</v>
      </c>
    </row>
    <row r="368">
      <c r="A368" t="inlineStr">
        <is>
          <t>2022-01-31 00:00:00</t>
        </is>
      </c>
      <c r="B368" t="inlineStr">
        <is>
          <t>21786</t>
        </is>
      </c>
      <c r="C368" t="inlineStr">
        <is>
          <t>PRO MECH</t>
        </is>
      </c>
      <c r="D368">
        <f>HYPERLINK("M:\Contracts Folder/21 Contracts/21786 AECC University College/Commercial/CVR's/Invoice Consolidation/Invoice Archive/Jan 2022/170353.pdf", "170353")</f>
        <v/>
      </c>
      <c r="E368" t="inlineStr">
        <is>
          <t>Hire</t>
        </is>
      </c>
      <c r="F368" t="inlineStr">
        <is>
          <t>4x4x13mm ROAD PLATE</t>
        </is>
      </c>
      <c r="G368" t="n">
        <v>84</v>
      </c>
    </row>
    <row r="369">
      <c r="A369" t="inlineStr">
        <is>
          <t>2022-01-31 00:00:00</t>
        </is>
      </c>
      <c r="B369" t="inlineStr">
        <is>
          <t>21781</t>
        </is>
      </c>
      <c r="C369" t="inlineStr">
        <is>
          <t>GAP</t>
        </is>
      </c>
      <c r="D369">
        <f>HYPERLINK("M:\Contracts Folder/21 Contracts/21781 W&amp;S Recycling, Poole/Commercial/CVR's/Invoice Consolidation/Invoice Archive/Jan 2022/412443541.pdf", "412443541")</f>
        <v/>
      </c>
      <c r="E369" t="inlineStr">
        <is>
          <t>Purchase</t>
        </is>
      </c>
      <c r="F369" t="inlineStr">
        <is>
          <t>1 HOSE
WHIP HOSE WHIP COT 0.20 1.28 Hose 0.2 0.2 1.00 3.20 0.00 2 01 Whip Checks
Customers Own Transport 0.00 1 01</t>
        </is>
      </c>
      <c r="G369" t="n">
        <v>5.48</v>
      </c>
    </row>
    <row r="370">
      <c r="A370" t="inlineStr">
        <is>
          <t>2022-01-31 00:00:00</t>
        </is>
      </c>
      <c r="B370" t="inlineStr">
        <is>
          <t>21781</t>
        </is>
      </c>
      <c r="C370" t="inlineStr">
        <is>
          <t>GAP</t>
        </is>
      </c>
      <c r="D370">
        <f>HYPERLINK("M:\Contracts Folder/21 Contracts/21781 W&amp;S Recycling, Poole/Commercial/CVR's/Invoice Consolidation/Invoice Archive/Jan 2022/412443540.pdf", "412443540")</f>
        <v/>
      </c>
      <c r="E370" t="inlineStr">
        <is>
          <t>Purchase</t>
        </is>
      </c>
      <c r="F370" t="inlineStr">
        <is>
          <t>NEW YEAR SUSPENSION 2022 NEW YEAR SUSPENSION 0.2 58.00</t>
        </is>
      </c>
      <c r="G370" t="n">
        <v>232</v>
      </c>
    </row>
    <row r="371">
      <c r="A371" t="inlineStr">
        <is>
          <t>2022-01-31 00:00:00</t>
        </is>
      </c>
      <c r="B371" t="inlineStr">
        <is>
          <t>21781</t>
        </is>
      </c>
      <c r="C371" t="inlineStr">
        <is>
          <t>GAP</t>
        </is>
      </c>
      <c r="D371">
        <f>HYPERLINK("M:\Contracts Folder/21 Contracts/21781 W&amp;S Recycling, Poole/Commercial/CVR's/Invoice Consolidation/Invoice Archive/Jan 2022/412443539.pdf", "412443539")</f>
        <v/>
      </c>
      <c r="E371" t="inlineStr">
        <is>
          <t>Purchase</t>
        </is>
      </c>
      <c r="F371" t="inlineStr">
        <is>
          <t>NEW YEAR SUSPENSION 2022 0.2 35.00 7.00 1</t>
        </is>
      </c>
      <c r="G371" t="n">
        <v>140</v>
      </c>
    </row>
    <row r="372">
      <c r="A372" t="inlineStr">
        <is>
          <t>2022-01-31 00:00:00</t>
        </is>
      </c>
      <c r="B372" t="inlineStr">
        <is>
          <t>21787</t>
        </is>
      </c>
      <c r="C372" t="inlineStr">
        <is>
          <t>G Crook &amp; Sons</t>
        </is>
      </c>
      <c r="D372">
        <f>HYPERLINK("M:\Contracts Folder/21 Contracts/21787 Mercery Road Phase 2, Weymouth/Commercial/CVR's/Invoice Consolidation/Invoice Archive/Jan 2022/360190.pdf", "360190")</f>
        <v/>
      </c>
      <c r="E372" t="inlineStr">
        <is>
          <t>Purchase</t>
        </is>
      </c>
      <c r="F372" t="inlineStr">
        <is>
          <t>290.00</t>
        </is>
      </c>
      <c r="G372" t="n">
        <v>1590</v>
      </c>
    </row>
    <row r="373">
      <c r="A373" t="inlineStr">
        <is>
          <t>2022-01-31 00:00:00</t>
        </is>
      </c>
      <c r="B373" t="inlineStr">
        <is>
          <t>19761</t>
        </is>
      </c>
      <c r="C373" t="inlineStr">
        <is>
          <t>G Crook &amp; Sons</t>
        </is>
      </c>
      <c r="D373">
        <f>HYPERLINK("M:\Contracts Folder/19 Contracts/19761 Tradebe Inutec B49, Winfrith/Commercial/CVR's/Invoice Consolidation/Invoice Archive/Jan 2022/360191.pdf", "360191")</f>
        <v/>
      </c>
      <c r="E373" t="inlineStr">
        <is>
          <t>Purchase</t>
        </is>
      </c>
      <c r="F373" t="inlineStr">
        <is>
          <t>DELIVERY AND COLLECTION OF DUMPER 90.00 20.00 18.00</t>
        </is>
      </c>
      <c r="G373" t="n">
        <v>28.2</v>
      </c>
    </row>
    <row r="374">
      <c r="A374" t="inlineStr">
        <is>
          <t>2022-01-31 00:00:00</t>
        </is>
      </c>
      <c r="B374" t="inlineStr">
        <is>
          <t>19761</t>
        </is>
      </c>
      <c r="C374" t="inlineStr">
        <is>
          <t>G Crook and Sons Plant &amp; Machinery Hire</t>
        </is>
      </c>
      <c r="D374">
        <f>HYPERLINK("M:\Contracts Folder/19 Contracts/19761 Tradebe Inutec B49, Winfrith/Commercial/CVR's/Invoice Consolidation/Invoice Archive/Jan 2022/360192.pdf", "360192")</f>
        <v/>
      </c>
      <c r="E374" t="inlineStr">
        <is>
          <t>Hire</t>
        </is>
      </c>
      <c r="F374" t="inlineStr">
        <is>
          <t>1.58</t>
        </is>
      </c>
      <c r="G374" t="n">
        <v>127.92</v>
      </c>
    </row>
    <row r="375">
      <c r="A375" t="inlineStr">
        <is>
          <t>2022-01-31 00:00:00</t>
        </is>
      </c>
      <c r="B375" t="inlineStr">
        <is>
          <t>21787</t>
        </is>
      </c>
      <c r="C375" t="inlineStr">
        <is>
          <t>G Crook &amp; Sons</t>
        </is>
      </c>
      <c r="D375">
        <f>HYPERLINK("M:\Contracts Folder/21 Contracts/21787 Mercery Road Phase 2, Weymouth/Commercial/CVR's/Invoice Consolidation/Invoice Archive/Jan 2022/360193.pdf", "360193")</f>
        <v/>
      </c>
      <c r="E375" t="inlineStr">
        <is>
          <t>Purchase</t>
        </is>
      </c>
      <c r="F375" t="inlineStr">
        <is>
          <t>90.00</t>
        </is>
      </c>
      <c r="G375" t="n">
        <v>427.2</v>
      </c>
    </row>
    <row r="376">
      <c r="A376" t="inlineStr">
        <is>
          <t>2022-01-27 00:00:00</t>
        </is>
      </c>
      <c r="B376" t="inlineStr">
        <is>
          <t>21787</t>
        </is>
      </c>
      <c r="C376" t="inlineStr">
        <is>
          <t>Certas Energy Ltd</t>
        </is>
      </c>
      <c r="D376">
        <f>HYPERLINK("M:\Contracts Folder/21 Contracts/21787 Mercery Road Phase 2, Weymouth/Commercial/CVR's/Invoice Consolidation/Invoice Archive/Jan 2022/6782130.pdf", "6782130")</f>
        <v/>
      </c>
      <c r="E376" t="inlineStr">
        <is>
          <t>Purchase</t>
        </is>
      </c>
      <c r="F376" t="inlineStr">
        <is>
          <t>THIS FUEL IS NOT TO BE USED AS ROAD FUEL</t>
        </is>
      </c>
      <c r="G376" t="n">
        <v>955.87</v>
      </c>
    </row>
    <row r="377">
      <c r="A377" t="inlineStr">
        <is>
          <t>2022-01-31 00:00:00</t>
        </is>
      </c>
      <c r="B377" t="inlineStr">
        <is>
          <t>21787</t>
        </is>
      </c>
      <c r="C377" t="inlineStr">
        <is>
          <t>Pro Mech Limited</t>
        </is>
      </c>
      <c r="D377">
        <f>HYPERLINK("M:\Contracts Folder/21 Contracts/21787 Mercery Road Phase 2, Weymouth/Commercial/CVR's/Invoice Consolidation/Invoice Archive/Jan 2022/170754.pdf", "170754")</f>
        <v/>
      </c>
      <c r="E377" t="inlineStr">
        <is>
          <t>Hire</t>
        </is>
      </c>
      <c r="F377" t="inlineStr">
        <is>
          <t>LOLER EXAMINATIONS</t>
        </is>
      </c>
      <c r="G377" t="n">
        <v>220</v>
      </c>
    </row>
    <row r="378">
      <c r="A378" t="inlineStr">
        <is>
          <t>2022-01-24 00:00:00</t>
        </is>
      </c>
      <c r="B378" t="inlineStr">
        <is>
          <t>21786</t>
        </is>
      </c>
      <c r="C378" t="inlineStr">
        <is>
          <t>Tarmac</t>
        </is>
      </c>
      <c r="D378">
        <f>HYPERLINK("M:\Contracts Folder/21 Contracts/21786 AECC University College/Commercial/CVR's/Invoice Consolidation/Invoice Archive/Jan 2022/280122.pdf", "280122")</f>
        <v/>
      </c>
      <c r="E378" t="inlineStr">
        <is>
          <t>Purchase</t>
        </is>
      </c>
      <c r="F378" t="inlineStr">
        <is>
          <t>MIN HANDLAY/DAYWORK 48.000 165.00 132.00</t>
        </is>
      </c>
      <c r="G378" t="n">
        <v>368.94</v>
      </c>
    </row>
    <row r="379">
      <c r="A379" t="inlineStr">
        <is>
          <t>2022-01-24 00:00:00</t>
        </is>
      </c>
      <c r="B379" t="inlineStr">
        <is>
          <t>21786</t>
        </is>
      </c>
      <c r="C379" t="inlineStr">
        <is>
          <t>Tarmac</t>
        </is>
      </c>
      <c r="D379">
        <f>HYPERLINK("M:\Contracts Folder/21 Contracts/21786 AECC University College/Commercial/CVR's/Invoice Consolidation/Invoice Archive/Jan 2022/9044743555.pdf", "9044743555")</f>
        <v/>
      </c>
      <c r="E379" t="inlineStr">
        <is>
          <t>Purchase</t>
        </is>
      </c>
      <c r="F379" t="inlineStr">
        <is>
          <t>5.640</t>
        </is>
      </c>
      <c r="G379" t="n">
        <v>409.92</v>
      </c>
    </row>
    <row r="380">
      <c r="A380" t="inlineStr">
        <is>
          <t>2022-01-31 00:00:00</t>
        </is>
      </c>
      <c r="B380" t="inlineStr">
        <is>
          <t>21781</t>
        </is>
      </c>
      <c r="C380" t="inlineStr">
        <is>
          <t>Morris Leslie Plant Hire Ltd (Formerly Selwood Ltd)</t>
        </is>
      </c>
      <c r="D380">
        <f>HYPERLINK("M:\Contracts Folder/21 Contracts/21781 W&amp;S Recycling, Poole/Commercial/CVR's/Invoice Consolidation/Invoice Archive/Jan 2022/1000532651.pdf", "1000532651")</f>
        <v/>
      </c>
      <c r="E380" t="inlineStr">
        <is>
          <t>Hire</t>
        </is>
      </c>
      <c r="F380" t="inlineStr">
        <is>
          <t>SEL35858 Doosan DCT5PS C/Hammer (2017) 1.00 0 10.00 40.00</t>
        </is>
      </c>
      <c r="G380" t="n">
        <v>80</v>
      </c>
    </row>
    <row r="381">
      <c r="A381" t="inlineStr">
        <is>
          <t>2022-01-31 00:00:00</t>
        </is>
      </c>
      <c r="B381" t="inlineStr">
        <is>
          <t>21787</t>
        </is>
      </c>
      <c r="C381" t="inlineStr">
        <is>
          <t>PID Systems</t>
        </is>
      </c>
      <c r="D381">
        <f>HYPERLINK("M:\Contracts Folder/21 Contracts/21787 Mercery Road Phase 2, Weymouth/Commercial/CVR's/Invoice Consolidation/Invoice Archive/Jan 2022/84849.pdf", "84849")</f>
        <v/>
      </c>
      <c r="E381" t="inlineStr">
        <is>
          <t>Purchase</t>
        </is>
      </c>
      <c r="F381" t="inlineStr">
        <is>
          <t>220.55</t>
        </is>
      </c>
      <c r="G381" t="n">
        <v>1102.72</v>
      </c>
    </row>
    <row r="382">
      <c r="A382" t="inlineStr">
        <is>
          <t>2022-01-31 00:00:00</t>
        </is>
      </c>
      <c r="B382" t="inlineStr">
        <is>
          <t>21781</t>
        </is>
      </c>
      <c r="C382" t="inlineStr">
        <is>
          <t>PID Systems</t>
        </is>
      </c>
      <c r="D382">
        <f>HYPERLINK("M:\Contracts Folder/21 Contracts/21781 W&amp;S Recycling, Poole/Commercial/CVR's/Invoice Consolidation/Invoice Archive/Jan 2022/859811.pdf", "859811")</f>
        <v/>
      </c>
      <c r="E382" t="inlineStr">
        <is>
          <t>Hire</t>
        </is>
      </c>
      <c r="F382" t="inlineStr">
        <is>
          <t>3x Desks, 3x Off Chairs 6x Pad Chairs 101/01/2022 31/01/2022 1 FURNPACK-24OFF 2.71 11.39</t>
        </is>
      </c>
      <c r="G382" t="n">
        <v>733.67</v>
      </c>
    </row>
    <row r="383">
      <c r="A383" t="inlineStr">
        <is>
          <t>31/01/2022 00:00</t>
        </is>
      </c>
      <c r="B383" t="inlineStr">
        <is>
          <t>21781</t>
        </is>
      </c>
      <c r="C383" t="inlineStr">
        <is>
          <t>Pickerings Hire Ltd</t>
        </is>
      </c>
      <c r="D383">
        <f>HYPERLINK("M:\Contracts Folder/21 Contracts/21781 W&amp;S Recycling, Poole/Commercial/CVR's/Invoice Consolidation/Invoice Archive/Jan-22/859833.pdf", "859833")</f>
        <v/>
      </c>
      <c r="E383" t="inlineStr">
        <is>
          <t>Hire</t>
        </is>
      </c>
      <c r="F383" t="inlineStr">
        <is>
          <t>13.65</t>
        </is>
      </c>
      <c r="G383" t="n">
        <v>226.63</v>
      </c>
    </row>
    <row r="384">
      <c r="A384" t="inlineStr">
        <is>
          <t>2022-01-31 00:00:00</t>
        </is>
      </c>
      <c r="B384" t="inlineStr">
        <is>
          <t>21787</t>
        </is>
      </c>
      <c r="C384" t="inlineStr">
        <is>
          <t>Pickering</t>
        </is>
      </c>
      <c r="D384">
        <f>HYPERLINK("M:\Contracts Folder/21 Contracts/21787 Mercery Road Phase 2, Weymouth/Commercial/CVR's/Invoice Consolidation/Invoice Archive/Jan 2022/859832.pdf", "859832")</f>
        <v/>
      </c>
      <c r="E384" t="inlineStr">
        <is>
          <t>Hire</t>
        </is>
      </c>
      <c r="F384" t="inlineStr">
        <is>
          <t>1 MISC-HIRE Moss Board (light &amp; plug socket) 6.50 27.30</t>
        </is>
      </c>
      <c r="G384" t="n">
        <v>84.63</v>
      </c>
    </row>
    <row r="385">
      <c r="A385" t="inlineStr">
        <is>
          <t>2022-01-31 00:00:00</t>
        </is>
      </c>
      <c r="B385" t="inlineStr">
        <is>
          <t>21787</t>
        </is>
      </c>
      <c r="C385" t="inlineStr">
        <is>
          <t>U-DRIVE LTD</t>
        </is>
      </c>
      <c r="D385">
        <f>HYPERLINK("M:\Contracts Folder/21 Contracts/21787 Mercery Road Phase 2, Weymouth/Commercial/CVR's/Invoice Consolidation/Invoice Archive/Jan 2022/590351.pdf", "590351")</f>
        <v/>
      </c>
      <c r="E385" t="inlineStr">
        <is>
          <t>Purchase</t>
        </is>
      </c>
      <c r="F385" t="inlineStr">
        <is>
          <t>Rental Customers Ins (31 x Days @ £12.75) 31 12.7500 395.25</t>
        </is>
      </c>
      <c r="G385" t="n">
        <v>395.25</v>
      </c>
    </row>
    <row r="386">
      <c r="A386" t="inlineStr">
        <is>
          <t>2022-01-31 00:00:00</t>
        </is>
      </c>
      <c r="B386" t="inlineStr">
        <is>
          <t>21787</t>
        </is>
      </c>
      <c r="C386" t="inlineStr">
        <is>
          <t>Pickering</t>
        </is>
      </c>
      <c r="D386">
        <f>HYPERLINK("M:\Contracts Folder/21 Contracts/21787 Mercery Road Phase 2, Weymouth/Commercial/CVR's/Invoice Consolidation/Invoice Archive/Jan 2022/859822.pdf", "859822")</f>
        <v/>
      </c>
      <c r="E386" t="inlineStr">
        <is>
          <t>Hire</t>
        </is>
      </c>
      <c r="F386" t="inlineStr">
        <is>
          <t>x4 1.5m Double Sided Cloakroom Ben 1 FURNPACK-32DRY 9.00 37.80</t>
        </is>
      </c>
      <c r="G386" t="n">
        <v>1778.62</v>
      </c>
    </row>
    <row r="387">
      <c r="A387" t="inlineStr">
        <is>
          <t>31/01/2022 00:00</t>
        </is>
      </c>
      <c r="B387" t="inlineStr">
        <is>
          <t>21781</t>
        </is>
      </c>
      <c r="C387" t="inlineStr">
        <is>
          <t>Pickering</t>
        </is>
      </c>
      <c r="D387">
        <f>HYPERLINK("M:\Contracts Folder/21 Contracts/21781 W&amp;S Recycling, Poole/Commercial/CVR's/Invoice Consolidation/Invoice Archive/Jan-22/859818.pdf", "859818")</f>
        <v/>
      </c>
      <c r="E387" t="inlineStr">
        <is>
          <t>Hire</t>
        </is>
      </c>
      <c r="G387" t="n">
        <v>277.2</v>
      </c>
    </row>
    <row r="388">
      <c r="A388" t="inlineStr">
        <is>
          <t>2022-01-31 00:00:00</t>
        </is>
      </c>
      <c r="B388" t="inlineStr">
        <is>
          <t>21787</t>
        </is>
      </c>
      <c r="C388" t="inlineStr">
        <is>
          <t>Pro Mech Limited</t>
        </is>
      </c>
      <c r="D388">
        <f>HYPERLINK("M:\Contracts Folder/21 Contracts/21787 Mercery Road Phase 2, Weymouth/Commercial/CVR's/Invoice Consolidation/Invoice Archive/Jan 2022/170370.pdf", "170370")</f>
        <v/>
      </c>
      <c r="E388" t="inlineStr">
        <is>
          <t>Hire</t>
        </is>
      </c>
      <c r="F388" t="inlineStr">
        <is>
          <t>PITCHING SHACKLE
SHEET/PC02556</t>
        </is>
      </c>
      <c r="G388" t="n">
        <v>46.8</v>
      </c>
    </row>
    <row r="389">
      <c r="A389" t="inlineStr">
        <is>
          <t>2022-01-31 00:00:00</t>
        </is>
      </c>
      <c r="B389" t="inlineStr">
        <is>
          <t>21786</t>
        </is>
      </c>
      <c r="C389" t="inlineStr">
        <is>
          <t>Pickerings Hire Ltd</t>
        </is>
      </c>
      <c r="D389">
        <f>HYPERLINK("M:\Contracts Folder/21 Contracts/21786 AECC University College/Commercial/CVR's/Invoice Consolidation/Invoice Archive/Jan 2022/859815.pdf", "859815")</f>
        <v/>
      </c>
      <c r="E389" t="inlineStr">
        <is>
          <t>Hire</t>
        </is>
      </c>
      <c r="F389" t="inlineStr">
        <is>
          <t>32ft Office with Sink 1 53.91 226.42</t>
        </is>
      </c>
      <c r="G389" t="n">
        <v>882.71</v>
      </c>
    </row>
    <row r="390">
      <c r="A390" t="inlineStr">
        <is>
          <t>2022-01-31 00:00:00</t>
        </is>
      </c>
      <c r="B390" t="inlineStr">
        <is>
          <t>21796</t>
        </is>
      </c>
      <c r="C390" t="inlineStr">
        <is>
          <t xml:space="preserve">WASTE MANAGEMENT
</t>
        </is>
      </c>
      <c r="D390">
        <f>HYPERLINK("M:\Contracts Folder/21 Contracts/21796 Haslar Marina/Commercial/CVR's/Invoice Consolidation/Invoice Archive/Jan 2022/482423.pdf", "482423")</f>
        <v/>
      </c>
      <c r="E390" t="inlineStr">
        <is>
          <t>Purchase</t>
        </is>
      </c>
      <c r="F390" t="inlineStr">
        <is>
          <t>Tonne-30/70 Track Ballast 19.180 21.50 412.37</t>
        </is>
      </c>
      <c r="G390" t="n">
        <v>5039.54</v>
      </c>
    </row>
    <row r="391">
      <c r="A391" t="inlineStr">
        <is>
          <t>2022-01-31 00:00:00</t>
        </is>
      </c>
      <c r="B391" t="inlineStr">
        <is>
          <t>21796</t>
        </is>
      </c>
      <c r="C391" t="inlineStr">
        <is>
          <t xml:space="preserve">WASTE MANAGEMENT
</t>
        </is>
      </c>
      <c r="D391">
        <f>HYPERLINK("M:\Contracts Folder/21 Contracts/21796 Haslar Marina/Commercial/CVR's/Invoice Consolidation/Invoice Archive/Jan 2022/482424.pdf", "482424")</f>
        <v/>
      </c>
      <c r="E391" t="inlineStr">
        <is>
          <t>Purchase</t>
        </is>
      </c>
      <c r="F391" t="inlineStr">
        <is>
          <t>Tonne Type 1 Limestone 19.260 22.90 441.05</t>
        </is>
      </c>
      <c r="G391" t="n">
        <v>2188.32</v>
      </c>
    </row>
    <row r="392">
      <c r="A392" t="inlineStr">
        <is>
          <t>2022-01-25 00:00:00</t>
        </is>
      </c>
      <c r="B392" t="inlineStr">
        <is>
          <t>21781</t>
        </is>
      </c>
      <c r="C392" t="inlineStr">
        <is>
          <t>Site Safety Ltd</t>
        </is>
      </c>
      <c r="D392">
        <f>HYPERLINK("M:\Contracts Folder/21 Contracts/21781 W&amp;S Recycling, Poole/Commercial/CVR's/Invoice Consolidation/Invoice Archive/Jan 2022/138223.pdf", "138223")</f>
        <v/>
      </c>
      <c r="E392" t="inlineStr">
        <is>
          <t>Purchase</t>
        </is>
      </c>
      <c r="F392" t="inlineStr">
        <is>
          <t>G68 12 12 PAIR 0.91 10.92 Black 
PU 
Palm 
Coated 
Gloves 
(
Puggy
) 
DWGL315 
(
3.2.3.1.X
) 
- 
G68
XL</t>
        </is>
      </c>
      <c r="G392" t="n">
        <v>145.33</v>
      </c>
    </row>
    <row r="393">
      <c r="A393" t="inlineStr">
        <is>
          <t>2022-01-18 00:00:00</t>
        </is>
      </c>
      <c r="B393" t="inlineStr">
        <is>
          <t>21781</t>
        </is>
      </c>
      <c r="C393" t="inlineStr">
        <is>
          <t xml:space="preserve">Poole
</t>
        </is>
      </c>
      <c r="D393">
        <f>HYPERLINK("M:\Contracts Folder/21 Contracts/21781 W&amp;S Recycling, Poole/Commercial/CVR's/Invoice Consolidation/Invoice Archive/Jan 2022/0623/00146165.pdf", "0623/00146165")</f>
        <v/>
      </c>
      <c r="E393" t="inlineStr">
        <is>
          <t>Purchase</t>
        </is>
      </c>
      <c r="F393" t="inlineStr">
        <is>
          <t>00003</t>
        </is>
      </c>
      <c r="G393" t="n">
        <v>40.27</v>
      </c>
    </row>
    <row r="394">
      <c r="A394" t="inlineStr">
        <is>
          <t>2022-01-26 00:00:00</t>
        </is>
      </c>
      <c r="B394" t="inlineStr">
        <is>
          <t>17655</t>
        </is>
      </c>
      <c r="C394" t="inlineStr">
        <is>
          <t>Jewson</t>
        </is>
      </c>
      <c r="D394">
        <f>HYPERLINK("M:\Contracts Folder/17 Contracts/17655 BOSC Pavilion/Commercial/CVR's/Invoice Consolidation/Invoice Archive/Jan 2022/0633/00176558.pdf", "0633/00176558")</f>
        <v/>
      </c>
      <c r="E394" t="inlineStr">
        <is>
          <t>Purchase</t>
        </is>
      </c>
      <c r="F394" t="inlineStr">
        <is>
          <t>RAWLPLUG Styrene Free Polyester Resin 175ml .... (Single) R-KEM-II-175
1.00 EA
13.15 1.00 13.15 EA 13.15</t>
        </is>
      </c>
      <c r="G394" t="n">
        <v>31.46</v>
      </c>
    </row>
    <row r="395">
      <c r="A395" t="inlineStr">
        <is>
          <t>2022-01-31 00:00:00</t>
        </is>
      </c>
      <c r="B395" t="inlineStr">
        <is>
          <t>21787</t>
        </is>
      </c>
      <c r="C395" t="inlineStr">
        <is>
          <t>G Crook and Sons Plant &amp; Machinery Hire</t>
        </is>
      </c>
      <c r="D395">
        <f>HYPERLINK("M:\Contracts Folder/21 Contracts/21787 Mercery Road Phase 2, Weymouth/Commercial/CVR's/Invoice Consolidation/Invoice Archive/Jan 2022/360279.pdf", "360279")</f>
        <v/>
      </c>
      <c r="E395" t="inlineStr">
        <is>
          <t>Hire</t>
        </is>
      </c>
      <c r="F395" t="inlineStr">
        <is>
          <t>800.00 160.00</t>
        </is>
      </c>
      <c r="G395" t="n">
        <v>800</v>
      </c>
    </row>
    <row r="396">
      <c r="A396" t="inlineStr">
        <is>
          <t>2022-01-31 00:00:00</t>
        </is>
      </c>
      <c r="B396" t="inlineStr">
        <is>
          <t>21787</t>
        </is>
      </c>
      <c r="C396" t="inlineStr">
        <is>
          <t>G Crook and Sons Plant &amp; Machinery Hire</t>
        </is>
      </c>
      <c r="D396">
        <f>HYPERLINK("M:\Contracts Folder/21 Contracts/21787 Mercery Road Phase 2, Weymouth/Commercial/CVR's/Invoice Consolidation/Invoice Archive/Jan 2022/360280.pdf", "360280")</f>
        <v/>
      </c>
      <c r="E396" t="inlineStr">
        <is>
          <t>Hire</t>
        </is>
      </c>
      <c r="F396" t="inlineStr">
        <is>
          <t>800.00 160.00</t>
        </is>
      </c>
      <c r="G396" t="n">
        <v>800</v>
      </c>
    </row>
    <row r="397">
      <c r="A397" t="inlineStr">
        <is>
          <t>2022-01-31 00:00:00</t>
        </is>
      </c>
      <c r="B397" t="inlineStr">
        <is>
          <t>21787</t>
        </is>
      </c>
      <c r="C397" t="inlineStr">
        <is>
          <t>G Crook and Sons Plant &amp; Machinery Hire</t>
        </is>
      </c>
      <c r="D397">
        <f>HYPERLINK("M:\Contracts Folder/21 Contracts/21787 Mercery Road Phase 2, Weymouth/Commercial/CVR's/Invoice Consolidation/Invoice Archive/Jan 2022/360282.pdf", "360282")</f>
        <v/>
      </c>
      <c r="E397" t="inlineStr">
        <is>
          <t>Hire</t>
        </is>
      </c>
      <c r="F397" t="inlineStr">
        <is>
          <t>800.00 160.00</t>
        </is>
      </c>
      <c r="G397" t="n">
        <v>800</v>
      </c>
    </row>
    <row r="398">
      <c r="A398" t="inlineStr">
        <is>
          <t>2022-01-31 00:00:00</t>
        </is>
      </c>
      <c r="B398" t="inlineStr">
        <is>
          <t>21787</t>
        </is>
      </c>
      <c r="C398" t="inlineStr">
        <is>
          <t>G Crook and Sons Plant &amp; Machinery Hire</t>
        </is>
      </c>
      <c r="D398">
        <f>HYPERLINK("M:\Contracts Folder/21 Contracts/21787 Mercery Road Phase 2, Weymouth/Commercial/CVR's/Invoice Consolidation/Invoice Archive/Jan 2022/360267.pdf", "360267")</f>
        <v/>
      </c>
      <c r="E398" t="inlineStr">
        <is>
          <t>Hire</t>
        </is>
      </c>
      <c r="F398" t="inlineStr">
        <is>
          <t>45.00 9.00</t>
        </is>
      </c>
      <c r="G398" t="n">
        <v>405</v>
      </c>
    </row>
    <row r="399">
      <c r="A399" t="inlineStr">
        <is>
          <t>2022-01-31 00:00:00</t>
        </is>
      </c>
      <c r="B399" t="inlineStr">
        <is>
          <t>21787</t>
        </is>
      </c>
      <c r="C399" t="inlineStr">
        <is>
          <t>G Crook and Sons Plant &amp; Machinery Hire</t>
        </is>
      </c>
      <c r="D399">
        <f>HYPERLINK("M:\Contracts Folder/21 Contracts/21787 Mercery Road Phase 2, Weymouth/Commercial/CVR's/Invoice Consolidation/Invoice Archive/Jan 2022/360266.pdf", "360266")</f>
        <v/>
      </c>
      <c r="E399" t="inlineStr">
        <is>
          <t>Hire</t>
        </is>
      </c>
      <c r="F399" t="inlineStr">
        <is>
          <t>1140.00 228.00</t>
        </is>
      </c>
      <c r="G399" t="n">
        <v>1140</v>
      </c>
    </row>
    <row r="400">
      <c r="A400" t="inlineStr">
        <is>
          <t>2022-01-31 00:00:00</t>
        </is>
      </c>
      <c r="B400" t="inlineStr">
        <is>
          <t>21787</t>
        </is>
      </c>
      <c r="C400" t="inlineStr">
        <is>
          <t>G Crook and Sons Plant &amp; Machinery Hire</t>
        </is>
      </c>
      <c r="D400">
        <f>HYPERLINK("M:\Contracts Folder/21 Contracts/21787 Mercery Road Phase 2, Weymouth/Commercial/CVR's/Invoice Consolidation/Invoice Archive/Jan 2022/360265.pdf", "360265")</f>
        <v/>
      </c>
      <c r="E400" t="inlineStr">
        <is>
          <t>Hire</t>
        </is>
      </c>
      <c r="F400" t="inlineStr">
        <is>
          <t>30.00 6.00</t>
        </is>
      </c>
      <c r="G400" t="n">
        <v>289</v>
      </c>
    </row>
    <row r="401">
      <c r="A401" t="inlineStr">
        <is>
          <t>2022-01-31 00:00:00</t>
        </is>
      </c>
      <c r="B401" t="inlineStr">
        <is>
          <t>21787</t>
        </is>
      </c>
      <c r="C401" t="inlineStr">
        <is>
          <t>G Crook</t>
        </is>
      </c>
      <c r="D401">
        <f>HYPERLINK("M:\Contracts Folder/21 Contracts/21787 Mercery Road Phase 2, Weymouth/Commercial/CVR's/Invoice Consolidation/Invoice Archive/Jan 2022/360274.pdf", "360274")</f>
        <v/>
      </c>
      <c r="E401" t="inlineStr">
        <is>
          <t>Purchase</t>
        </is>
      </c>
      <c r="F401" t="inlineStr">
        <is>
          <t>800.00 160.00</t>
        </is>
      </c>
      <c r="G401" t="n">
        <v>800</v>
      </c>
    </row>
    <row r="402">
      <c r="A402" t="inlineStr">
        <is>
          <t>2022-01-31 00:00:00</t>
        </is>
      </c>
      <c r="B402" t="inlineStr">
        <is>
          <t>21787</t>
        </is>
      </c>
      <c r="C402" t="inlineStr">
        <is>
          <t>Site Safety Ltd</t>
        </is>
      </c>
      <c r="D402">
        <f>HYPERLINK("M:\Contracts Folder/21 Contracts/21787 Mercery Road Phase 2, Weymouth/Commercial/CVR's/Invoice Consolidation/Invoice Archive/Jan 2022/138533.pdf", "138533")</f>
        <v/>
      </c>
      <c r="E402" t="inlineStr">
        <is>
          <t>Purchase</t>
        </is>
      </c>
      <c r="F402" t="inlineStr">
        <is>
          <t>L267 750ml 
Aerosol 
Can 
White 
Linemarker 
Paint 12 12 EACH 2.30 27.60</t>
        </is>
      </c>
      <c r="G402" t="n">
        <v>138</v>
      </c>
    </row>
    <row r="403">
      <c r="A403" t="inlineStr">
        <is>
          <t>2022-01-31 00:00:00</t>
        </is>
      </c>
      <c r="B403" t="inlineStr">
        <is>
          <t>21781</t>
        </is>
      </c>
      <c r="C403" t="inlineStr">
        <is>
          <t>ACS Group of Companies</t>
        </is>
      </c>
      <c r="D403">
        <f>HYPERLINK("M:\Contracts Folder/21 Contracts/21781 W&amp;S Recycling, Poole/Commercial/CVR's/Invoice Consolidation/Invoice Archive/Jan 2022/150871.pdf", "150871")</f>
        <v/>
      </c>
      <c r="E403" t="inlineStr">
        <is>
          <t>Purchase</t>
        </is>
      </c>
      <c r="F403" t="inlineStr">
        <is>
          <t>Minimum invoice surcharge 7.20 7.20 1.00</t>
        </is>
      </c>
      <c r="G403" t="n">
        <v>50</v>
      </c>
    </row>
    <row r="404">
      <c r="A404" t="inlineStr">
        <is>
          <t>2022-01-31 00:00:00</t>
        </is>
      </c>
      <c r="B404" t="inlineStr">
        <is>
          <t>21787</t>
        </is>
      </c>
      <c r="C404" t="inlineStr">
        <is>
          <t>Evolve Consulting Engineers Ltd</t>
        </is>
      </c>
      <c r="D404">
        <f>HYPERLINK("M:\Contracts Folder/21 Contracts/21787 Mercery Road Phase 2, Weymouth/Commercial/CVR's/Invoice Consolidation/Invoice Archive/Jan 2022/10632.pdf", "10632")</f>
        <v/>
      </c>
      <c r="E404" t="inlineStr">
        <is>
          <t>Purchase</t>
        </is>
      </c>
      <c r="F404" t="inlineStr">
        <is>
          <t>Construction 3,500.00</t>
        </is>
      </c>
      <c r="G404" t="n">
        <v>3500</v>
      </c>
    </row>
    <row r="405">
      <c r="A405" t="inlineStr">
        <is>
          <t>2022-01-31 00:00:00</t>
        </is>
      </c>
      <c r="B405" t="inlineStr">
        <is>
          <t>21786</t>
        </is>
      </c>
      <c r="C405" t="inlineStr">
        <is>
          <t xml:space="preserve">M
</t>
        </is>
      </c>
      <c r="D405">
        <f>HYPERLINK("M:\Contracts Folder/21 Contracts/21786 AECC University College/Commercial/CVR's/Invoice Consolidation/Invoice Archive/Jan 2022/15164051.pdf", "15164051")</f>
        <v/>
      </c>
      <c r="E405" t="inlineStr">
        <is>
          <t>Hire</t>
        </is>
      </c>
      <c r="F405" t="inlineStr">
        <is>
          <t>4.0 1 EA 27.00 WK 108.00 011203/E326152 Mixer 5/3 &amp; 1/2 (Diesel with Elec Start)
Hired from: 01/01/2022 to 31/01/2022
(including 1.0 free day)
START KEY MUST BE FULLY DEPRESSED INTO
IGNITION SWITCH BEFORE TURNING.
ALL DAMAGE WILL BE CHARGED.
Decibel Levels @ Ears 91.4
@7 Metres 84.4</t>
        </is>
      </c>
      <c r="G405" t="n">
        <v>108</v>
      </c>
    </row>
    <row r="406">
      <c r="A406" t="inlineStr">
        <is>
          <t>2022-01-27 00:00:00</t>
        </is>
      </c>
      <c r="B406" t="inlineStr">
        <is>
          <t>21781</t>
        </is>
      </c>
      <c r="C406" t="inlineStr">
        <is>
          <t>Brandon Hire</t>
        </is>
      </c>
      <c r="D406">
        <f>HYPERLINK("M:\Contracts Folder/21 Contracts/21781 W&amp;S Recycling, Poole/Commercial/CVR's/Invoice Consolidation/Invoice Archive/Jan 2022/10671801.pdf", "10671801")</f>
        <v/>
      </c>
      <c r="E406" t="inlineStr">
        <is>
          <t>Hire</t>
        </is>
      </c>
      <c r="F406" t="inlineStr">
        <is>
          <t>1 3 wks 25.00 75.00</t>
        </is>
      </c>
      <c r="G406" t="n">
        <v>75</v>
      </c>
    </row>
    <row r="407">
      <c r="A407" t="inlineStr">
        <is>
          <t>2022-01-27 00:00:00</t>
        </is>
      </c>
      <c r="B407" t="inlineStr">
        <is>
          <t>21781</t>
        </is>
      </c>
      <c r="C407" t="inlineStr">
        <is>
          <t>Brandon Hire</t>
        </is>
      </c>
      <c r="D407">
        <f>HYPERLINK("M:\Contracts Folder/21 Contracts/21781 W&amp;S Recycling, Poole/Commercial/CVR's/Invoice Consolidation/Invoice Archive/Jan 2022/10671800.pdf", "10671800")</f>
        <v/>
      </c>
      <c r="E407" t="inlineStr">
        <is>
          <t>Hire</t>
        </is>
      </c>
      <c r="F407" t="inlineStr">
        <is>
          <t>20.00</t>
        </is>
      </c>
      <c r="G407" t="n">
        <v>44.8</v>
      </c>
    </row>
    <row r="408">
      <c r="A408" t="inlineStr">
        <is>
          <t>2022-01-02 00:00:00</t>
        </is>
      </c>
      <c r="B408" t="inlineStr">
        <is>
          <t>21786</t>
        </is>
      </c>
      <c r="C408" t="inlineStr">
        <is>
          <t>CCF</t>
        </is>
      </c>
      <c r="D408">
        <f>HYPERLINK("M:\Contracts Folder/21 Contracts/21786 AECC University College/Commercial/CVR's/Invoice Consolidation/Invoice Archive/Jan 2022/4833 AFW762.pdf", "4833 AFW762")</f>
        <v/>
      </c>
      <c r="E408" t="inlineStr">
        <is>
          <t>Hire</t>
        </is>
      </c>
      <c r="F408" t="inlineStr">
        <is>
          <t>284.91</t>
        </is>
      </c>
      <c r="G408" t="n">
        <v>284.91</v>
      </c>
    </row>
    <row r="409">
      <c r="A409" t="inlineStr">
        <is>
          <t>2022-01-31 00:00:00</t>
        </is>
      </c>
      <c r="B409" t="inlineStr">
        <is>
          <t>21787</t>
        </is>
      </c>
      <c r="C409" t="inlineStr">
        <is>
          <t xml:space="preserve">G Crook </t>
        </is>
      </c>
      <c r="D409">
        <f>HYPERLINK("M:\Contracts Folder/21 Contracts/21787 Mercery Road Phase 2, Weymouth/Commercial/CVR's/Invoice Consolidation/Invoice Archive/Jan 2022/360371.pdf", "360371")</f>
        <v/>
      </c>
      <c r="E409" t="inlineStr">
        <is>
          <t>Purchase</t>
        </is>
      </c>
      <c r="F409" t="inlineStr">
        <is>
          <t>15.75 57.00tonnes @</t>
        </is>
      </c>
      <c r="G409" t="n">
        <v>897.76</v>
      </c>
    </row>
    <row r="410">
      <c r="A410" t="inlineStr">
        <is>
          <t>2022-01-31 00:00:00</t>
        </is>
      </c>
      <c r="B410" t="inlineStr">
        <is>
          <t>21787</t>
        </is>
      </c>
      <c r="C410" t="inlineStr">
        <is>
          <t>G Crook and Sons Plant &amp; Machinery Hire</t>
        </is>
      </c>
      <c r="D410">
        <f>HYPERLINK("M:\Contracts Folder/21 Contracts/21787 Mercery Road Phase 2, Weymouth/Commercial/CVR's/Invoice Consolidation/Invoice Archive/Jan 2022/360486.pdf", "360486")</f>
        <v/>
      </c>
      <c r="E410" t="inlineStr">
        <is>
          <t>Hire</t>
        </is>
      </c>
      <c r="F410" t="inlineStr">
        <is>
          <t>1520.00 304.00</t>
        </is>
      </c>
      <c r="G410" t="n">
        <v>1520</v>
      </c>
    </row>
    <row r="411">
      <c r="A411" t="inlineStr">
        <is>
          <t>2022-02-04 00:00:00</t>
        </is>
      </c>
      <c r="B411" t="inlineStr">
        <is>
          <t>21786</t>
        </is>
      </c>
      <c r="C411" t="inlineStr">
        <is>
          <t>Calcinotto Ltd</t>
        </is>
      </c>
      <c r="D411">
        <f>HYPERLINK("M:\Contracts Folder/21 Contracts/21786 AECC University College/Commercial/CVR's/Invoice Consolidation/Invoice Archive/Feb 2022/100556.pdf", "100556")</f>
        <v/>
      </c>
      <c r="E411" t="inlineStr">
        <is>
          <t>Purchase</t>
        </is>
      </c>
      <c r="F411" t="inlineStr">
        <is>
          <t>Stage 5/6 Construction &amp; Handover 250.00</t>
        </is>
      </c>
      <c r="G411" t="n">
        <v>250</v>
      </c>
    </row>
    <row r="412">
      <c r="A412" t="inlineStr">
        <is>
          <t>2022-01-31 00:00:00</t>
        </is>
      </c>
      <c r="B412" t="inlineStr">
        <is>
          <t>21781</t>
        </is>
      </c>
      <c r="C412" t="inlineStr">
        <is>
          <t>Brewers Decorator Centres</t>
        </is>
      </c>
      <c r="D412">
        <f>HYPERLINK("M:\Contracts Folder/21 Contracts/21781 W&amp;S Recycling, Poole/Commercial/CVR's/Invoice Consolidation/Invoice Archive/Jan 2022/PLE/348625.pdf", "PLE/348625")</f>
        <v/>
      </c>
      <c r="E412" t="inlineStr">
        <is>
          <t>Purchase</t>
        </is>
      </c>
      <c r="F412" t="inlineStr">
        <is>
          <t>AA0114001E5 ALBANY V/MATT B/WHITE 5 17.99 EA 89.95</t>
        </is>
      </c>
      <c r="G412" t="n">
        <v>89.95</v>
      </c>
    </row>
    <row r="413">
      <c r="A413" t="inlineStr">
        <is>
          <t>2022-01-31 00:00:00</t>
        </is>
      </c>
      <c r="B413" t="inlineStr">
        <is>
          <t>21787</t>
        </is>
      </c>
      <c r="C413" t="inlineStr">
        <is>
          <t>G Crook and Sons Plant &amp; Machinery Hire</t>
        </is>
      </c>
      <c r="D413">
        <f>HYPERLINK("M:\Contracts Folder/21 Contracts/21787 Mercery Road Phase 2, Weymouth/Commercial/CVR's/Invoice Consolidation/Invoice Archive/Jan 2022/360486.pdf", "360486")</f>
        <v/>
      </c>
      <c r="E413" t="inlineStr">
        <is>
          <t>Hire</t>
        </is>
      </c>
      <c r="F413" t="inlineStr">
        <is>
          <t>1520.00 304.00</t>
        </is>
      </c>
      <c r="G413" t="n">
        <v>1520</v>
      </c>
    </row>
    <row r="414">
      <c r="A414" t="inlineStr">
        <is>
          <t>2022-02-04 00:00:00</t>
        </is>
      </c>
      <c r="B414" t="inlineStr">
        <is>
          <t>21786</t>
        </is>
      </c>
      <c r="C414" t="inlineStr">
        <is>
          <t>Calcinotto Ltd</t>
        </is>
      </c>
      <c r="D414">
        <f>HYPERLINK("M:\Contracts Folder/21 Contracts/21786 AECC University College/Commercial/CVR's/Invoice Consolidation/Invoice Archive/Feb 2022/100556.pdf", "100556")</f>
        <v/>
      </c>
      <c r="E414" t="inlineStr">
        <is>
          <t>Purchase</t>
        </is>
      </c>
      <c r="F414" t="inlineStr">
        <is>
          <t>Stage 5/6 Construction &amp; Handover 250.00</t>
        </is>
      </c>
      <c r="G414" t="n">
        <v>250</v>
      </c>
    </row>
    <row r="415">
      <c r="A415" t="inlineStr">
        <is>
          <t>2022-01-31 00:00:00</t>
        </is>
      </c>
      <c r="B415" t="inlineStr">
        <is>
          <t>21781</t>
        </is>
      </c>
      <c r="C415" t="inlineStr">
        <is>
          <t>Brewers Decorator Centres</t>
        </is>
      </c>
      <c r="D415">
        <f>HYPERLINK("M:\Contracts Folder/21 Contracts/21781 W&amp;S Recycling, Poole/Commercial/CVR's/Invoice Consolidation/Invoice Archive/Jan 2022/PLE/348625.pdf", "PLE/348625")</f>
        <v/>
      </c>
      <c r="E415" t="inlineStr">
        <is>
          <t>Purchase</t>
        </is>
      </c>
      <c r="F415" t="inlineStr">
        <is>
          <t>AA0114001E5 ALBANY V/MATT B/WHITE 5 17.99 EA 89.95</t>
        </is>
      </c>
      <c r="G415" t="n">
        <v>89.95</v>
      </c>
    </row>
    <row r="416">
      <c r="A416" t="inlineStr">
        <is>
          <t>2022-01-28 00:00:00</t>
        </is>
      </c>
      <c r="B416" t="inlineStr">
        <is>
          <t>21796</t>
        </is>
      </c>
      <c r="C416" t="inlineStr">
        <is>
          <t>TP
HIRE</t>
        </is>
      </c>
      <c r="D416">
        <f>HYPERLINK("M:\Contracts Folder/21 Contracts/21796 Haslar Marina/Commercial/CVR's/Invoice Consolidation/Invoice Archive/Jan 2022/2482 T02798.pdf", "2482 T02798")</f>
        <v/>
      </c>
      <c r="E416" t="inlineStr">
        <is>
          <t>Hire</t>
        </is>
      </c>
      <c r="F416" t="inlineStr">
        <is>
          <t>TRANSPORT CHARGE FROM SITE 10.00 02</t>
        </is>
      </c>
      <c r="G416" t="n">
        <v>41.81</v>
      </c>
    </row>
    <row r="417">
      <c r="A417" t="inlineStr">
        <is>
          <t>2022-02-03 00:00:00</t>
        </is>
      </c>
      <c r="B417" t="inlineStr">
        <is>
          <t>21796</t>
        </is>
      </c>
      <c r="C417" t="inlineStr">
        <is>
          <t>21796</t>
        </is>
      </c>
      <c r="D417">
        <f>HYPERLINK("M:\Contracts Folder/21 Contracts/21796 Haslar Marina/Commercial/CVR's/Invoice Consolidation/Invoice Archive/Feb 2022/INV-3994.pdf", "INV-3994")</f>
        <v/>
      </c>
      <c r="E417" t="inlineStr">
        <is>
          <t>Purchase</t>
        </is>
      </c>
      <c r="F417" t="inlineStr">
        <is>
          <t>2.00 550.00 1,100.00 MTN25832/25831 MUCKAWAY NON HAZ FROM
HAZLAR MARINA</t>
        </is>
      </c>
      <c r="G417" t="n">
        <v>1100</v>
      </c>
    </row>
    <row r="418">
      <c r="A418" t="inlineStr">
        <is>
          <t>2022-01-25 00:00:00</t>
        </is>
      </c>
      <c r="B418" t="inlineStr">
        <is>
          <t>21796</t>
        </is>
      </c>
      <c r="C418" t="inlineStr">
        <is>
          <t>Travis Perkins Trading Company Limited</t>
        </is>
      </c>
      <c r="D418">
        <f>HYPERLINK("M:\Contracts Folder/21 Contracts/21796 Haslar Marina/Commercial/CVR's/Invoice Consolidation/Invoice Archive/Jan 2022/2482 T02797.pdf", "2482 T02797")</f>
        <v/>
      </c>
      <c r="E418" t="inlineStr">
        <is>
          <t>Purchase</t>
        </is>
      </c>
      <c r="F418" t="inlineStr">
        <is>
          <t>DRILLS* BREAKERS MIXERS * TOWERS</t>
        </is>
      </c>
      <c r="G418" t="n">
        <v>89.59999999999999</v>
      </c>
    </row>
    <row r="419">
      <c r="A419" t="inlineStr">
        <is>
          <t>2022-01-31 00:00:00</t>
        </is>
      </c>
      <c r="B419" t="inlineStr">
        <is>
          <t>21796</t>
        </is>
      </c>
      <c r="C419" t="inlineStr">
        <is>
          <t>Thirst First</t>
        </is>
      </c>
      <c r="D419">
        <f>HYPERLINK("M:\Contracts Folder/21 Contracts/21796 Haslar Marina/Commercial/CVR's/Invoice Consolidation/Invoice Archive/Jan 2022/4230.pdf", "4230")</f>
        <v/>
      </c>
      <c r="E419" t="inlineStr">
        <is>
          <t>Purchase</t>
        </is>
      </c>
      <c r="F419" t="inlineStr">
        <is>
          <t>1 13.00 13.00 Cooler Rental
Gosport Order
21796/24283.
january</t>
        </is>
      </c>
      <c r="G419" t="n">
        <v>13</v>
      </c>
    </row>
    <row r="420">
      <c r="A420" t="inlineStr">
        <is>
          <t>2022-01-28 00:00:00</t>
        </is>
      </c>
      <c r="B420" t="inlineStr">
        <is>
          <t>21785</t>
        </is>
      </c>
      <c r="C420" t="inlineStr">
        <is>
          <t>Dorton Group</t>
        </is>
      </c>
      <c r="D420">
        <f>HYPERLINK("M:\Contracts Folder/21 Contracts/21785 Plymouth City Centre/Commercial/CVR's/Invoice Consolidation/Invoice Archive/Jan 2022/SW9030.pdf", "SW9030")</f>
        <v/>
      </c>
      <c r="E420" t="inlineStr">
        <is>
          <t>Purchase</t>
        </is>
      </c>
      <c r="F420" t="inlineStr">
        <is>
          <t>870.00</t>
        </is>
      </c>
      <c r="G420" t="n">
        <v>6435</v>
      </c>
    </row>
    <row r="421">
      <c r="A421" t="inlineStr">
        <is>
          <t>2022-01-31 00:00:00</t>
        </is>
      </c>
      <c r="B421" t="inlineStr">
        <is>
          <t>21796</t>
        </is>
      </c>
      <c r="C421" t="inlineStr">
        <is>
          <t>Keyline Civils &amp; Drainage</t>
        </is>
      </c>
      <c r="D421">
        <f>HYPERLINK("M:\Contracts Folder/21 Contracts/21796 Haslar Marina/Commercial/CVR's/Invoice Consolidation/Invoice Archive/Jan 2022/1379 S02664.pdf", "1379 S02664")</f>
        <v/>
      </c>
      <c r="E421" t="inlineStr">
        <is>
          <t>Purchase</t>
        </is>
      </c>
      <c r="F421" t="inlineStr">
        <is>
          <t>0132359 1 ROTARY HAMMER DRILL L/D 110V RS 1 29 DAYS 95.50 84.23 02</t>
        </is>
      </c>
      <c r="G421" t="n">
        <v>84.23</v>
      </c>
    </row>
    <row r="422">
      <c r="A422" t="inlineStr">
        <is>
          <t>2022-02-02 00:00:00</t>
        </is>
      </c>
      <c r="B422" t="inlineStr">
        <is>
          <t>21785</t>
        </is>
      </c>
      <c r="C422" t="inlineStr">
        <is>
          <t>Certas Energy Ltd</t>
        </is>
      </c>
      <c r="D422">
        <f>HYPERLINK("M:\Contracts Folder/21 Contracts/21785 Plymouth City Centre/Commercial/CVR's/Invoice Consolidation/Invoice Archive/Feb 2022/6847662.pdf", "6847662")</f>
        <v/>
      </c>
      <c r="E422" t="inlineStr">
        <is>
          <t>Purchase</t>
        </is>
      </c>
      <c r="F422" t="inlineStr">
        <is>
          <t>THIS FUEL IS NOT TO BE USED AS ROAD FUEL</t>
        </is>
      </c>
      <c r="G422" t="n">
        <v>1133.25</v>
      </c>
    </row>
    <row r="423">
      <c r="A423" t="inlineStr">
        <is>
          <t>2022-02-02 00:00:00</t>
        </is>
      </c>
      <c r="B423" t="inlineStr">
        <is>
          <t>21785</t>
        </is>
      </c>
      <c r="C423" t="inlineStr">
        <is>
          <t>Certas Energy Ltd</t>
        </is>
      </c>
      <c r="D423">
        <f>HYPERLINK("M:\Contracts Folder/21 Contracts/21785 Plymouth City Centre/Commercial/CVR's/Invoice Consolidation/Invoice Archive/Feb 2022/6847657.pdf", "6847657")</f>
        <v/>
      </c>
      <c r="E423" t="inlineStr">
        <is>
          <t>Purchase</t>
        </is>
      </c>
      <c r="F423" t="inlineStr">
        <is>
          <t>THIS FUEL IS NOT TO BE USED AS ROAD FUEL</t>
        </is>
      </c>
      <c r="G423" t="n">
        <v>377.75</v>
      </c>
    </row>
    <row r="424">
      <c r="A424" t="inlineStr">
        <is>
          <t>2022-02-04 00:00:00</t>
        </is>
      </c>
      <c r="B424" t="inlineStr">
        <is>
          <t>21785</t>
        </is>
      </c>
      <c r="C424" t="inlineStr">
        <is>
          <t>DISSERVICESPLANT</t>
        </is>
      </c>
      <c r="D424">
        <f>HYPERLINK("M:\Contracts Folder/21 Contracts/21785 Plymouth City Centre/Commercial/CVR's/Invoice Consolidation/Invoice Archive/Feb 2022/INV-0057.pdf", "INV-0057")</f>
        <v/>
      </c>
      <c r="E424" t="inlineStr">
        <is>
          <t>Purchase</t>
        </is>
      </c>
      <c r="F424" t="inlineStr">
        <is>
          <t>1.00 750.00 750.00 Plymouth city centre
Old town street
31/1/2022 Half day road brushing £250
3/2/2022 Half day road brushing £250
4/2/2022 Half day road brushing £250</t>
        </is>
      </c>
      <c r="G424" t="n">
        <v>750</v>
      </c>
    </row>
    <row r="425">
      <c r="A425" t="inlineStr">
        <is>
          <t>2022-01-31 00:00:00</t>
        </is>
      </c>
      <c r="B425" t="inlineStr">
        <is>
          <t>21781</t>
        </is>
      </c>
      <c r="C425" t="inlineStr">
        <is>
          <t>Conquip</t>
        </is>
      </c>
      <c r="D425">
        <f>HYPERLINK("M:\Contracts Folder/21 Contracts/21781 W&amp;S Recycling, Poole/Commercial/CVR's/Invoice Consolidation/Invoice Archive/Jan 2022/242394.pdf", "242394")</f>
        <v/>
      </c>
      <c r="E425" t="inlineStr">
        <is>
          <t>Hire</t>
        </is>
      </c>
      <c r="F425" t="inlineStr">
        <is>
          <t>34 1.00 120.00 456.00 CQ109726 Forklift Sweeper 2100mm
Hire was suspended for 2 day(s)</t>
        </is>
      </c>
      <c r="G425" t="n">
        <v>456</v>
      </c>
    </row>
    <row r="426">
      <c r="A426" t="inlineStr">
        <is>
          <t>2022-01-31 00:00:00</t>
        </is>
      </c>
      <c r="B426" t="inlineStr">
        <is>
          <t>21787</t>
        </is>
      </c>
      <c r="C426" t="inlineStr">
        <is>
          <t>Conquip</t>
        </is>
      </c>
      <c r="D426">
        <f>HYPERLINK("M:\Contracts Folder/21 Contracts/21787 Mercery Road Phase 2, Weymouth/Commercial/CVR's/Invoice Consolidation/Invoice Archive/Jan 2022/242393.pdf", "242393")</f>
        <v/>
      </c>
      <c r="E426" t="inlineStr">
        <is>
          <t>Hire</t>
        </is>
      </c>
      <c r="F426" t="inlineStr">
        <is>
          <t>34 1.00 120.00 456.00 CQ67094 Forklift Sweeper 2100mm
Hire was suspended for 2 day(s)</t>
        </is>
      </c>
      <c r="G426" t="n">
        <v>456</v>
      </c>
    </row>
    <row r="427">
      <c r="A427" s="8" t="n">
        <v>44601</v>
      </c>
      <c r="B427" t="inlineStr">
        <is>
          <t>21787</t>
        </is>
      </c>
      <c r="C427" t="inlineStr">
        <is>
          <t>JDP Dorchester</t>
        </is>
      </c>
      <c r="D427">
        <f>HYPERLINK("M:\Contracts Folder/21 Contracts/21787 Mercery Road Phase 2, Weymouth/Commercial/CVR's/Invoice Consolidation/Invoice Archive/Feb 2022/25/11967411.pdf", "25/11967411")</f>
        <v/>
      </c>
      <c r="E427" t="inlineStr">
        <is>
          <t>Purchase</t>
        </is>
      </c>
      <c r="F427" t="inlineStr">
        <is>
          <t>2 EA 240.70 223.85 0707RC11050B 110MM OD BLACK COILED DUCT X50M
MARKED ELECTRIC</t>
        </is>
      </c>
      <c r="G427" t="n">
        <v>223.85</v>
      </c>
    </row>
    <row r="428">
      <c r="A428" s="8" t="n">
        <v>44593</v>
      </c>
      <c r="B428" t="inlineStr">
        <is>
          <t>21786</t>
        </is>
      </c>
      <c r="C428" t="inlineStr">
        <is>
          <t>Travis Perkins Christchurch</t>
        </is>
      </c>
      <c r="D428">
        <f>HYPERLINK("M:\Contracts Folder/21 Contracts/21786 AECC University College/Commercial/CVR's/Invoice Consolidation/Invoice Archive/Feb 2022/3025 AWH065.pdf", "3025 AWH065")</f>
        <v/>
      </c>
      <c r="E428" t="inlineStr">
        <is>
          <t>Purchase</t>
        </is>
      </c>
      <c r="F428" t="inlineStr">
        <is>
          <t>EACH EACH</t>
        </is>
      </c>
      <c r="G428" t="n">
        <v>79.09</v>
      </c>
    </row>
    <row r="429">
      <c r="A429" s="8" t="n">
        <v>44599</v>
      </c>
      <c r="B429" t="inlineStr">
        <is>
          <t>21787</t>
        </is>
      </c>
      <c r="C429" t="inlineStr">
        <is>
          <t>Precon Products Ltd</t>
        </is>
      </c>
      <c r="D429">
        <f>HYPERLINK("M:\Contracts Folder/21 Contracts/21787 Mercery Road Phase 2, Weymouth/Commercial/CVR's/Invoice Consolidation/Invoice Archive/Feb 2022/21787/24662.pdf", "21787/24662")</f>
        <v/>
      </c>
      <c r="E429" t="inlineStr">
        <is>
          <t>Purchase</t>
        </is>
      </c>
      <c r="F429" t="inlineStr">
        <is>
          <t>SDN295831/SOR288658
PREC-GPGROU PRECON GENERAL PERFORMANCE 20.000 BAG 5.1500 103.00</t>
        </is>
      </c>
      <c r="G429" t="n">
        <v>103</v>
      </c>
    </row>
    <row r="430">
      <c r="A430" s="8" t="n">
        <v>44600</v>
      </c>
      <c r="B430" t="inlineStr">
        <is>
          <t>21787</t>
        </is>
      </c>
      <c r="C430" t="inlineStr">
        <is>
          <t>G Crook and Sons Plant &amp; Machinery Hire</t>
        </is>
      </c>
      <c r="D430">
        <f>HYPERLINK("M:\Contracts Folder/21 Contracts/21787 Mercery Road Phase 2, Weymouth/Commercial/CVR's/Invoice Consolidation/Invoice Archive/Feb 2022/360566.pdf", "360566")</f>
        <v/>
      </c>
      <c r="E430" t="inlineStr">
        <is>
          <t>Hire</t>
        </is>
      </c>
      <c r="F430" t="inlineStr">
        <is>
          <t>14.50 326.25 65.25</t>
        </is>
      </c>
      <c r="G430" t="n">
        <v>326.25</v>
      </c>
    </row>
    <row r="431">
      <c r="A431" s="8" t="n">
        <v>44592</v>
      </c>
      <c r="B431" t="inlineStr">
        <is>
          <t>21786</t>
        </is>
      </c>
      <c r="C431" t="inlineStr">
        <is>
          <t>J. Suttle Transport Ltd.</t>
        </is>
      </c>
      <c r="D431">
        <f>HYPERLINK("M:\Contracts Folder/21 Contracts/21786 AECC University College/Commercial/CVR's/Invoice Consolidation/Invoice Archive/Jan 2022/93308.pdf", "93308")</f>
        <v/>
      </c>
      <c r="E431" t="inlineStr">
        <is>
          <t>Purchase</t>
        </is>
      </c>
      <c r="F431" t="inlineStr">
        <is>
          <t>MUCK AWAY ON GRAB EX PARKWOOD RD B'MTH
O/N 21786/23922 1.00 200.00 1 200.00</t>
        </is>
      </c>
      <c r="G431" t="n">
        <v>520</v>
      </c>
    </row>
    <row r="432">
      <c r="A432" s="8" t="n">
        <v>44775</v>
      </c>
      <c r="B432" t="inlineStr">
        <is>
          <t>21786</t>
        </is>
      </c>
      <c r="C432" t="inlineStr">
        <is>
          <t>NEVILLLONG
INTERIOR 
SYSTEMS 
SPECIALISTS</t>
        </is>
      </c>
      <c r="D432">
        <f>HYPERLINK("M:\Contracts Folder/21 Contracts/21786 AECC University College/Commercial/CVR's/Invoice Consolidation/Invoice Archive/Aug 2022/80SI/12109.pdf", "80SI/12109")</f>
        <v/>
      </c>
      <c r="E432" t="inlineStr">
        <is>
          <t>Hire</t>
        </is>
      </c>
      <c r="F432" t="inlineStr">
        <is>
          <t>25QB2412060 K'THERM K112 FRAMING BRD 2400x1200x 60mm 30 BOARD 1,874.88</t>
        </is>
      </c>
      <c r="G432" t="n">
        <v>1874.88</v>
      </c>
    </row>
    <row r="433">
      <c r="A433" s="8" t="n">
        <v>44653</v>
      </c>
      <c r="B433" t="inlineStr">
        <is>
          <t>21787</t>
        </is>
      </c>
      <c r="C433" t="inlineStr">
        <is>
          <t>Doonans</t>
        </is>
      </c>
      <c r="D433">
        <f>HYPERLINK("M:\Contracts Folder/21 Contracts/21787 Mercery Road Phase 2, Weymouth/Commercial/CVR's/Invoice Consolidation/Invoice Archive/Apr 2022/A10675.pdf", "A10675")</f>
        <v/>
      </c>
      <c r="E433" t="inlineStr">
        <is>
          <t>Purchase</t>
        </is>
      </c>
      <c r="F433" t="inlineStr">
        <is>
          <t>M3 READYMIX P250 ST2 (20MM) DELIVERED TIPPER M3 474.00</t>
        </is>
      </c>
      <c r="G433" t="n">
        <v>474</v>
      </c>
    </row>
    <row r="434">
      <c r="A434" t="inlineStr">
        <is>
          <t>2022-02-01 00:00:00</t>
        </is>
      </c>
      <c r="B434" t="inlineStr">
        <is>
          <t>21797</t>
        </is>
      </c>
      <c r="C434" t="inlineStr">
        <is>
          <t>Travis Perkins Bognor Regis</t>
        </is>
      </c>
      <c r="D434">
        <f>HYPERLINK("M:\Contracts Folder/21 Contracts/21797 Oldlands Farm Pump Station/Commercial/CVR's/Invoice Consolidation/Invoice Archive/Feb 2022/3862 AKB849.pdf", "3862 AKB849")</f>
        <v/>
      </c>
      <c r="E434" t="inlineStr">
        <is>
          <t>Purchase</t>
        </is>
      </c>
      <c r="F434" t="inlineStr">
        <is>
          <t>EACH EACH</t>
        </is>
      </c>
      <c r="G434" t="n">
        <v>18.03</v>
      </c>
    </row>
    <row r="435">
      <c r="A435" t="inlineStr">
        <is>
          <t>2022-02-08 00:00:00</t>
        </is>
      </c>
      <c r="B435" t="inlineStr">
        <is>
          <t>21787</t>
        </is>
      </c>
      <c r="C435" t="inlineStr">
        <is>
          <t>G Crook and Sons Plant &amp; Machinery Hire</t>
        </is>
      </c>
      <c r="D435">
        <f>HYPERLINK("M:\Contracts Folder/21 Contracts/21787 Mercery Road Phase 2, Weymouth/Commercial/CVR's/Invoice Consolidation/Invoice Archive/Feb 2022/360564.pdf", "360564")</f>
        <v/>
      </c>
      <c r="E435" t="inlineStr">
        <is>
          <t>Hire</t>
        </is>
      </c>
      <c r="F435" t="inlineStr">
        <is>
          <t>190.40 38.08 12.90</t>
        </is>
      </c>
      <c r="G435" t="n">
        <v>190.4</v>
      </c>
    </row>
    <row r="436">
      <c r="A436" t="inlineStr">
        <is>
          <t>2022-02-08 00:00:00</t>
        </is>
      </c>
      <c r="B436" t="inlineStr">
        <is>
          <t>21787</t>
        </is>
      </c>
      <c r="C436" t="inlineStr">
        <is>
          <t>G Crook and Sons Plant &amp; Machinery Hire</t>
        </is>
      </c>
      <c r="D436">
        <f>HYPERLINK("M:\Contracts Folder/21 Contracts/21787 Mercery Road Phase 2, Weymouth/Commercial/CVR's/Invoice Consolidation/Invoice Archive/Feb 2022/360565.pdf", "360565")</f>
        <v/>
      </c>
      <c r="E436" t="inlineStr">
        <is>
          <t>Hire</t>
        </is>
      </c>
      <c r="F436" t="inlineStr">
        <is>
          <t>20.00 1000.55 200.11 13.60 73.57 tonnes @ tonne</t>
        </is>
      </c>
      <c r="G436" t="n">
        <v>1000.55</v>
      </c>
    </row>
    <row r="437">
      <c r="A437" t="inlineStr">
        <is>
          <t>2022-02-01 00:00:00</t>
        </is>
      </c>
      <c r="B437" t="inlineStr">
        <is>
          <t>21797</t>
        </is>
      </c>
      <c r="C437" t="inlineStr">
        <is>
          <t>Travis Perkins Bognor Regis</t>
        </is>
      </c>
      <c r="D437">
        <f>HYPERLINK("M:\Contracts Folder/21 Contracts/21797 Oldlands Farm Pump Station/Commercial/CVR's/Invoice Consolidation/Invoice Archive/Feb 2022/3862 AKB851.pdf", "3862 AKB851")</f>
        <v/>
      </c>
      <c r="E437" t="inlineStr">
        <is>
          <t>Purchase</t>
        </is>
      </c>
      <c r="F437" t="inlineStr">
        <is>
          <t>EACH EACH</t>
        </is>
      </c>
      <c r="G437" t="n">
        <v>25.47</v>
      </c>
    </row>
    <row r="438">
      <c r="A438" t="inlineStr">
        <is>
          <t>2022-01-31 00:00:00</t>
        </is>
      </c>
      <c r="B438" t="inlineStr">
        <is>
          <t>21797</t>
        </is>
      </c>
      <c r="C438" t="inlineStr">
        <is>
          <t>Travis Perkins Plc</t>
        </is>
      </c>
      <c r="D438">
        <f>HYPERLINK("M:\Contracts Folder/21 Contracts/21797 Oldlands Farm Pump Station/Commercial/CVR's/Invoice Consolidation/Invoice Archive/Jan 2022/2482AAJ265.pdf", "2482AAJ265")</f>
        <v/>
      </c>
      <c r="E438" t="inlineStr">
        <is>
          <t>Purchase</t>
        </is>
      </c>
      <c r="F438" t="inlineStr">
        <is>
          <t>EACH EACH</t>
        </is>
      </c>
      <c r="G438" t="n">
        <v>10.65</v>
      </c>
    </row>
    <row r="439">
      <c r="A439" t="inlineStr">
        <is>
          <t>2022-01-31 00:00:00</t>
        </is>
      </c>
      <c r="B439" t="inlineStr">
        <is>
          <t>21785</t>
        </is>
      </c>
      <c r="C439" t="inlineStr">
        <is>
          <t>Travis Perkins</t>
        </is>
      </c>
      <c r="D439">
        <f>HYPERLINK("M:\Contracts Folder/21 Contracts/21785 Plymouth City Centre/Commercial/CVR's/Invoice Consolidation/Invoice Archive/Jan 2022/0618 T07284.pdf", "0618 T07284")</f>
        <v/>
      </c>
      <c r="E439" t="inlineStr">
        <is>
          <t>Purchase</t>
        </is>
      </c>
      <c r="F439" t="inlineStr">
        <is>
          <t>269075 1 TRANSPORT CHARGE COLLECTION EACH 0.00 EACH 0.00 02</t>
        </is>
      </c>
      <c r="G439" t="n">
        <v>317.5</v>
      </c>
    </row>
    <row r="440">
      <c r="A440" t="inlineStr">
        <is>
          <t>2022-01-31 00:00:00</t>
        </is>
      </c>
      <c r="B440" t="inlineStr">
        <is>
          <t>21785</t>
        </is>
      </c>
      <c r="C440" t="inlineStr">
        <is>
          <t>HIRE
Hae)</t>
        </is>
      </c>
      <c r="D440">
        <f>HYPERLINK("M:\Contracts Folder/21 Contracts/21785 Plymouth City Centre/Commercial/CVR's/Invoice Consolidation/Invoice Archive/Jan 2022/003.pdf", "003")</f>
        <v/>
      </c>
      <c r="E440" t="inlineStr">
        <is>
          <t>Hire</t>
        </is>
      </c>
      <c r="F440" t="inlineStr">
        <is>
          <t>163967 1 110V PRESSURE TEST PUMP PRO 111 DAYS 28.00 112.00</t>
        </is>
      </c>
      <c r="G440" t="n">
        <v>256</v>
      </c>
    </row>
    <row r="441">
      <c r="A441" t="inlineStr">
        <is>
          <t>2022-01-31 00:00:00</t>
        </is>
      </c>
      <c r="B441" t="inlineStr">
        <is>
          <t>21785</t>
        </is>
      </c>
      <c r="C441" t="inlineStr">
        <is>
          <t xml:space="preserve">Travis Perkins
</t>
        </is>
      </c>
      <c r="D441">
        <f>HYPERLINK("M:\Contracts Folder/21 Contracts/21785 Plymouth City Centre/Commercial/CVR's/Invoice Consolidation/Invoice Archive/Jan 2022/0618 S06660.pdf", "0618 S06660")</f>
        <v/>
      </c>
      <c r="E441" t="inlineStr">
        <is>
          <t>Purchase</t>
        </is>
      </c>
      <c r="F441" t="inlineStr">
        <is>
          <t>0131221 1 ROTARY HAMMER DRILL - 36V RS 1 14 DAYS 101.00 42.42</t>
        </is>
      </c>
      <c r="G441" t="n">
        <v>42.42</v>
      </c>
    </row>
    <row r="442">
      <c r="A442" t="inlineStr">
        <is>
          <t>2022-01-31 00:00:00</t>
        </is>
      </c>
      <c r="B442" t="inlineStr">
        <is>
          <t>21797</t>
        </is>
      </c>
      <c r="C442" t="inlineStr">
        <is>
          <t>Travis Perkins Bognor Regis</t>
        </is>
      </c>
      <c r="D442">
        <f>HYPERLINK("M:\Contracts Folder/21 Contracts/21797 Oldlands Farm Pump Station/Commercial/CVR's/Invoice Consolidation/Invoice Archive/Jan 2022/5062 S13233.pdf", "5062 S13233")</f>
        <v/>
      </c>
      <c r="E442" t="inlineStr">
        <is>
          <t>Purchase</t>
        </is>
      </c>
      <c r="F442" t="inlineStr">
        <is>
          <t>446787 5 PUNK 115MM X 3MM METAL CUTTING DISC EACH 0.93 EACH 4.65 02</t>
        </is>
      </c>
      <c r="G442" t="n">
        <v>4.65</v>
      </c>
    </row>
    <row r="443">
      <c r="A443" t="inlineStr">
        <is>
          <t>2022-02-09 00:00:00</t>
        </is>
      </c>
      <c r="B443" t="inlineStr">
        <is>
          <t>21786</t>
        </is>
      </c>
      <c r="C443" t="inlineStr">
        <is>
          <t>Sound Advice</t>
        </is>
      </c>
      <c r="D443">
        <f>HYPERLINK("M:\Contracts Folder/21 Contracts/21786 AECC University College/Commercial/CVR's/Invoice Consolidation/Invoice Archive/Feb 2022/INV-5303.pdf", "INV-5303")</f>
        <v/>
      </c>
      <c r="E443" t="inlineStr">
        <is>
          <t>Purchase</t>
        </is>
      </c>
      <c r="F443" t="inlineStr">
        <is>
          <t>1.00 850.00 850.00 Calculations and assessments are to be made to
demonstrate the internal walls and floors will have
sufficient attenuation values in order to meet the
relevant standards and any employers requirements
and where necessary further guidance given together
with calculations to demonstrate the effectiveness of
these improvements. Calculations were made using the
BASTIAN calculation software to accurately calculation
the flanking transmission of noise in accordance with
BS EN ISO 12354. Where necessary guidance was given
with regards to penetrations through separating
building elements in order to ensure the acoustic
integrity of the building elements was maintained at all
times.</t>
        </is>
      </c>
      <c r="G443" t="n">
        <v>2050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Matthew Oddell</dc:creator>
  <dcterms:created xsi:type="dcterms:W3CDTF">2015-06-05T18:17:20Z</dcterms:created>
  <dcterms:modified xsi:type="dcterms:W3CDTF">2022-01-31T11:54:24Z</dcterms:modified>
  <cp:lastModifiedBy>Matthew Oddell</cp:lastModifiedBy>
</cp:coreProperties>
</file>