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\Desktop\IzzysCrap\importantToshSatFiles\Spring2017\SeniorDesignS17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" i="1" l="1"/>
  <c r="M27" i="1"/>
  <c r="M24" i="1"/>
  <c r="M23" i="1"/>
  <c r="M20" i="1"/>
  <c r="M17" i="1"/>
  <c r="M10" i="1"/>
  <c r="M9" i="1"/>
  <c r="M8" i="1"/>
  <c r="M6" i="1"/>
  <c r="Q34" i="1"/>
  <c r="M11" i="1"/>
  <c r="M12" i="1"/>
  <c r="M13" i="1"/>
  <c r="M14" i="1"/>
  <c r="M15" i="1"/>
  <c r="M16" i="1"/>
  <c r="M18" i="1"/>
  <c r="M19" i="1"/>
  <c r="M21" i="1"/>
  <c r="M22" i="1"/>
  <c r="M25" i="1"/>
  <c r="M26" i="1"/>
  <c r="K13" i="1"/>
  <c r="M7" i="1"/>
  <c r="M5" i="1"/>
  <c r="B15" i="1"/>
  <c r="C8" i="1"/>
  <c r="D4" i="1" l="1"/>
  <c r="D3" i="1" l="1"/>
  <c r="D8" i="1" s="1"/>
  <c r="B12" i="1" s="1"/>
  <c r="C9" i="1" l="1"/>
  <c r="C23" i="1" l="1"/>
  <c r="C22" i="1"/>
  <c r="C20" i="1"/>
  <c r="C21" i="1"/>
  <c r="E6" i="1"/>
  <c r="E5" i="1"/>
  <c r="E4" i="1"/>
  <c r="E3" i="1"/>
</calcChain>
</file>

<file path=xl/sharedStrings.xml><?xml version="1.0" encoding="utf-8"?>
<sst xmlns="http://schemas.openxmlformats.org/spreadsheetml/2006/main" count="74" uniqueCount="51">
  <si>
    <t>People:</t>
  </si>
  <si>
    <t>Jonathan</t>
  </si>
  <si>
    <t xml:space="preserve">Isabelle </t>
  </si>
  <si>
    <t>Abner</t>
  </si>
  <si>
    <t>Cris</t>
  </si>
  <si>
    <t>Money Contributed:</t>
  </si>
  <si>
    <t>Money Spent:</t>
  </si>
  <si>
    <t>PARTS</t>
  </si>
  <si>
    <t>PURCHASE LOCATION</t>
  </si>
  <si>
    <t>Jumper Cables M/F</t>
  </si>
  <si>
    <t>Frys</t>
  </si>
  <si>
    <t>RCA screen for backup</t>
  </si>
  <si>
    <t>Amazon</t>
  </si>
  <si>
    <t>Sound Sensor (5)</t>
  </si>
  <si>
    <t>Mini HDMI to Hdmi (4)</t>
  </si>
  <si>
    <t>micro USB to USB (3)</t>
  </si>
  <si>
    <t>Bread board</t>
  </si>
  <si>
    <t>flux</t>
  </si>
  <si>
    <t>braid</t>
  </si>
  <si>
    <t>tip cleaner</t>
  </si>
  <si>
    <t>AT Tiny:</t>
  </si>
  <si>
    <t>tip tinner</t>
  </si>
  <si>
    <t>75 ohm resistors</t>
  </si>
  <si>
    <t>Total:</t>
  </si>
  <si>
    <t>Refund:</t>
  </si>
  <si>
    <t>Grand Total:</t>
  </si>
  <si>
    <t>Money used/person:</t>
  </si>
  <si>
    <t>Expected Cost/person</t>
  </si>
  <si>
    <t>(cash and parts)</t>
  </si>
  <si>
    <t>IR pcb(3)</t>
  </si>
  <si>
    <t>filament</t>
  </si>
  <si>
    <t>Wood for models</t>
  </si>
  <si>
    <t>Spent:</t>
  </si>
  <si>
    <t>Expected:</t>
  </si>
  <si>
    <t>Isabelle</t>
  </si>
  <si>
    <t xml:space="preserve"> </t>
  </si>
  <si>
    <t>multiplexer</t>
  </si>
  <si>
    <t>OBD Bluetooth</t>
  </si>
  <si>
    <t>Heatsink</t>
  </si>
  <si>
    <t>Quantity</t>
  </si>
  <si>
    <t>Per Unit</t>
  </si>
  <si>
    <t>Cost</t>
  </si>
  <si>
    <t>Shipping</t>
  </si>
  <si>
    <t>Microcenter</t>
  </si>
  <si>
    <t>Jumper Cables F/F</t>
  </si>
  <si>
    <t>USB Hub, powered</t>
  </si>
  <si>
    <t>Jumpers M/M</t>
  </si>
  <si>
    <t>Header Pins</t>
  </si>
  <si>
    <t>Tax:</t>
  </si>
  <si>
    <t>*Items from Amazon do not have tax applied.</t>
  </si>
  <si>
    <t>Pi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</si>
</sst>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1"/>
      <color rgb="FFC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/>
    <xf numFmtId="0" fontId="6" fillId="0" borderId="3" xfId="0" applyFont="1" applyBorder="1" applyAlignment="1"/>
    <xf numFmtId="0" fontId="2" fillId="0" borderId="0" xfId="0" applyNumberFormat="1" applyFont="1"/>
    <xf numFmtId="0" fontId="5" fillId="0" borderId="8" xfId="0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44" fontId="3" fillId="0" borderId="9" xfId="1" applyFont="1" applyBorder="1" applyAlignment="1">
      <alignment horizontal="center"/>
    </xf>
    <xf numFmtId="44" fontId="0" fillId="0" borderId="9" xfId="1" applyFont="1" applyBorder="1" applyAlignment="1">
      <alignment horizontal="center"/>
    </xf>
    <xf numFmtId="0" fontId="8" fillId="0" borderId="0" xfId="0" applyFont="1"/>
    <xf numFmtId="0" fontId="4" fillId="0" borderId="3" xfId="0" applyFont="1" applyBorder="1" applyAlignment="1"/>
    <xf numFmtId="0" fontId="4" fillId="0" borderId="5" xfId="0" applyFont="1" applyBorder="1" applyAlignment="1">
      <alignment horizontal="center"/>
    </xf>
    <xf numFmtId="0" fontId="3" fillId="2" borderId="3" xfId="0" applyFont="1" applyFill="1" applyBorder="1" applyAlignment="1"/>
    <xf numFmtId="2" fontId="3" fillId="2" borderId="9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7" fillId="2" borderId="3" xfId="0" applyFont="1" applyFill="1" applyBorder="1" applyAlignment="1"/>
    <xf numFmtId="0" fontId="9" fillId="2" borderId="3" xfId="0" applyFont="1" applyFill="1" applyBorder="1" applyAlignment="1"/>
    <xf numFmtId="164" fontId="3" fillId="2" borderId="9" xfId="0" applyNumberFormat="1" applyFont="1" applyFill="1" applyBorder="1" applyAlignment="1">
      <alignment horizontal="center"/>
    </xf>
    <xf numFmtId="0" fontId="3" fillId="2" borderId="5" xfId="0" applyFont="1" applyFill="1" applyBorder="1" applyAlignment="1"/>
    <xf numFmtId="0" fontId="4" fillId="2" borderId="3" xfId="0" applyFont="1" applyFill="1" applyBorder="1" applyAlignment="1"/>
    <xf numFmtId="0" fontId="4" fillId="2" borderId="5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4" fontId="3" fillId="2" borderId="9" xfId="1" applyFont="1" applyFill="1" applyBorder="1" applyAlignment="1">
      <alignment horizontal="center"/>
    </xf>
    <xf numFmtId="44" fontId="4" fillId="0" borderId="9" xfId="1" applyFont="1" applyBorder="1" applyAlignment="1">
      <alignment horizontal="center"/>
    </xf>
    <xf numFmtId="44" fontId="2" fillId="2" borderId="4" xfId="1" applyFont="1" applyFill="1" applyBorder="1" applyAlignment="1">
      <alignment horizontal="center"/>
    </xf>
    <xf numFmtId="44" fontId="4" fillId="2" borderId="9" xfId="1" applyFont="1" applyFill="1" applyBorder="1" applyAlignment="1">
      <alignment horizontal="center"/>
    </xf>
    <xf numFmtId="44" fontId="0" fillId="2" borderId="4" xfId="1" applyFont="1" applyFill="1" applyBorder="1" applyAlignment="1">
      <alignment horizontal="center"/>
    </xf>
    <xf numFmtId="44" fontId="3" fillId="2" borderId="4" xfId="1" applyFont="1" applyFill="1" applyBorder="1" applyAlignment="1">
      <alignment horizontal="center"/>
    </xf>
    <xf numFmtId="44" fontId="0" fillId="2" borderId="9" xfId="1" applyFont="1" applyFill="1" applyBorder="1" applyAlignment="1">
      <alignment horizontal="center"/>
    </xf>
    <xf numFmtId="1" fontId="3" fillId="2" borderId="9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1" fontId="2" fillId="2" borderId="9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1" fontId="0" fillId="0" borderId="9" xfId="0" applyNumberFormat="1" applyFont="1" applyBorder="1" applyAlignment="1">
      <alignment horizontal="center"/>
    </xf>
    <xf numFmtId="0" fontId="4" fillId="0" borderId="6" xfId="0" applyFont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Sheet1!$C$19</c:f>
              <c:strCache>
                <c:ptCount val="1"/>
                <c:pt idx="0">
                  <c:v>Spent: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Sheet1!$B$20:$B$23</c:f>
              <c:strCache>
                <c:ptCount val="4"/>
                <c:pt idx="0">
                  <c:v>Jonathan</c:v>
                </c:pt>
                <c:pt idx="1">
                  <c:v>Isabelle</c:v>
                </c:pt>
                <c:pt idx="2">
                  <c:v>Abner</c:v>
                </c:pt>
                <c:pt idx="3">
                  <c:v>Cris</c:v>
                </c:pt>
              </c:strCache>
            </c:strRef>
          </c:cat>
          <c:val>
            <c:numRef>
              <c:f>Sheet1!$C$20:$C$23</c:f>
              <c:numCache>
                <c:formatCode>"$"#,##0.00</c:formatCode>
                <c:ptCount val="4"/>
                <c:pt idx="0">
                  <c:v>61.555356062499996</c:v>
                </c:pt>
                <c:pt idx="1">
                  <c:v>61.555356062499996</c:v>
                </c:pt>
                <c:pt idx="2">
                  <c:v>61.555356062499996</c:v>
                </c:pt>
                <c:pt idx="3">
                  <c:v>61.555356062499996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EF-49D5-BA7A-D9E2C5BFD263}"/>
            </c:ext>
          </c:extLst>
        </c:ser>
        <c:ser>
          <c:idx val="1"/>
          <c:order val="1"/>
          <c:tx>
            <c:strRef>
              <c:f>Sheet1!$D$19</c:f>
              <c:strCache>
                <c:ptCount val="1"/>
                <c:pt idx="0">
                  <c:v>Expected: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Sheet1!$B$20:$B$23</c:f>
              <c:strCache>
                <c:ptCount val="4"/>
                <c:pt idx="0">
                  <c:v>Jonathan</c:v>
                </c:pt>
                <c:pt idx="1">
                  <c:v>Isabelle</c:v>
                </c:pt>
                <c:pt idx="2">
                  <c:v>Abner</c:v>
                </c:pt>
                <c:pt idx="3">
                  <c:v>Cris</c:v>
                </c:pt>
              </c:strCache>
            </c:strRef>
          </c:cat>
          <c:val>
            <c:numRef>
              <c:f>Sheet1!$D$20:$D$23</c:f>
              <c:numCache>
                <c:formatCode>General</c:formatCode>
                <c:ptCount val="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EF-49D5-BA7A-D9E2C5BFD26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06522479"/>
        <c:axId val="1557029007"/>
      </c:barChart>
      <c:catAx>
        <c:axId val="150652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029007"/>
        <c:crosses val="autoZero"/>
        <c:auto val="1"/>
        <c:lblAlgn val="ctr"/>
        <c:lblOffset val="100"/>
        <c:noMultiLvlLbl val="0"/>
      </c:catAx>
      <c:valAx>
        <c:axId val="1557029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Money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52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28</xdr:row>
      <xdr:rowOff>92869</xdr:rowOff>
    </xdr:from>
    <xdr:to>
      <xdr:col>5</xdr:col>
      <xdr:colOff>619125</xdr:colOff>
      <xdr:row>44</xdr:row>
      <xdr:rowOff>35718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9C7A5D-7763-4873-95EA-789909D03C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4"/>
  <sheetViews>
    <sheetView tabSelected="1" topLeftCell="E1" zoomScale="80" zoomScaleNormal="80" workbookViewId="0">
      <selection activeCell="Q10" sqref="Q10"/>
    </sheetView>
  </sheetViews>
  <sheetFormatPr defaultRowHeight="15" x14ac:dyDescent="0.25"/>
  <cols>
    <col min="2" max="2" width="15.42578125" customWidth="1"/>
    <col min="3" max="3" width="25.85546875" customWidth="1"/>
    <col min="4" max="4" width="21" customWidth="1"/>
    <col min="5" max="5" width="26.5703125" customWidth="1"/>
    <col min="6" max="6" width="20.7109375" customWidth="1"/>
    <col min="7" max="7" width="23.42578125" customWidth="1"/>
    <col min="8" max="8" width="9.140625" hidden="1" customWidth="1"/>
    <col min="9" max="9" width="39" customWidth="1"/>
    <col min="10" max="10" width="12.28515625" customWidth="1"/>
    <col min="11" max="11" width="13.140625" customWidth="1"/>
    <col min="12" max="12" width="10.140625" customWidth="1"/>
    <col min="13" max="13" width="12.5703125" customWidth="1"/>
    <col min="14" max="14" width="25.28515625" customWidth="1"/>
  </cols>
  <sheetData>
    <row r="2" spans="2:16" x14ac:dyDescent="0.25">
      <c r="B2" s="1" t="s">
        <v>0</v>
      </c>
      <c r="C2" s="1" t="s">
        <v>5</v>
      </c>
      <c r="D2" s="1" t="s">
        <v>6</v>
      </c>
      <c r="E2" s="1" t="s">
        <v>24</v>
      </c>
      <c r="L2" t="s">
        <v>48</v>
      </c>
      <c r="M2">
        <v>7.0000000000000007E-2</v>
      </c>
    </row>
    <row r="3" spans="2:16" ht="15.75" thickBot="1" x14ac:dyDescent="0.3">
      <c r="B3" t="s">
        <v>1</v>
      </c>
      <c r="C3" s="27">
        <v>0</v>
      </c>
      <c r="D3" s="28">
        <f>M29/2</f>
        <v>123.11071212499999</v>
      </c>
      <c r="E3" s="28">
        <f>(C3+D3)-B12</f>
        <v>61.555356062499996</v>
      </c>
      <c r="H3" s="2"/>
      <c r="I3" s="3"/>
      <c r="J3" s="2"/>
      <c r="K3" s="2"/>
      <c r="L3" s="2"/>
      <c r="M3" s="2"/>
      <c r="N3" s="2"/>
    </row>
    <row r="4" spans="2:16" x14ac:dyDescent="0.25">
      <c r="B4" t="s">
        <v>2</v>
      </c>
      <c r="C4" s="27">
        <v>0</v>
      </c>
      <c r="D4" s="28">
        <f>M29/2</f>
        <v>123.11071212499999</v>
      </c>
      <c r="E4" s="28">
        <f>(C4+D4)-B12</f>
        <v>61.555356062499996</v>
      </c>
      <c r="H4" s="2"/>
      <c r="I4" s="4" t="s">
        <v>7</v>
      </c>
      <c r="J4" s="10" t="s">
        <v>39</v>
      </c>
      <c r="K4" s="10" t="s">
        <v>40</v>
      </c>
      <c r="L4" s="10" t="s">
        <v>42</v>
      </c>
      <c r="M4" s="10" t="s">
        <v>41</v>
      </c>
      <c r="N4" s="5" t="s">
        <v>8</v>
      </c>
    </row>
    <row r="5" spans="2:16" x14ac:dyDescent="0.25">
      <c r="B5" t="s">
        <v>3</v>
      </c>
      <c r="C5" s="27">
        <v>200</v>
      </c>
      <c r="D5" s="27">
        <v>0</v>
      </c>
      <c r="E5" s="28">
        <f>(C5+D5)-B12</f>
        <v>138.44464393750002</v>
      </c>
      <c r="H5" s="2"/>
      <c r="I5" s="17" t="s">
        <v>9</v>
      </c>
      <c r="J5" s="36">
        <v>1</v>
      </c>
      <c r="K5" s="29">
        <v>14.99</v>
      </c>
      <c r="L5" s="29">
        <v>0</v>
      </c>
      <c r="M5" s="29">
        <f>K5+(K5*0.07)</f>
        <v>16.039300000000001</v>
      </c>
      <c r="N5" s="19" t="s">
        <v>10</v>
      </c>
    </row>
    <row r="6" spans="2:16" x14ac:dyDescent="0.25">
      <c r="B6" t="s">
        <v>4</v>
      </c>
      <c r="C6" s="27">
        <v>100</v>
      </c>
      <c r="D6" s="27">
        <v>0</v>
      </c>
      <c r="E6" s="28">
        <f>(C6+D6)-B12</f>
        <v>38.444643937500004</v>
      </c>
      <c r="H6" s="2"/>
      <c r="I6" s="24" t="s">
        <v>11</v>
      </c>
      <c r="J6" s="37">
        <v>1</v>
      </c>
      <c r="K6" s="31">
        <v>26.99</v>
      </c>
      <c r="L6" s="32">
        <v>0</v>
      </c>
      <c r="M6" s="32">
        <f>K6</f>
        <v>26.99</v>
      </c>
      <c r="N6" s="25" t="s">
        <v>12</v>
      </c>
    </row>
    <row r="7" spans="2:16" x14ac:dyDescent="0.25">
      <c r="H7" s="2"/>
      <c r="I7" s="17" t="s">
        <v>44</v>
      </c>
      <c r="J7" s="36">
        <v>1</v>
      </c>
      <c r="K7" s="33">
        <v>14.95</v>
      </c>
      <c r="L7" s="29">
        <v>0</v>
      </c>
      <c r="M7" s="29">
        <f>K7+(K7*0.07)</f>
        <v>15.996499999999999</v>
      </c>
      <c r="N7" s="19" t="s">
        <v>10</v>
      </c>
    </row>
    <row r="8" spans="2:16" x14ac:dyDescent="0.25">
      <c r="B8" s="1" t="s">
        <v>23</v>
      </c>
      <c r="C8" s="27">
        <f>SUM(C3:C6)</f>
        <v>300</v>
      </c>
      <c r="D8" s="28">
        <f>SUM(D3:D6)</f>
        <v>246.22142424999998</v>
      </c>
      <c r="H8" s="2"/>
      <c r="I8" s="24" t="s">
        <v>13</v>
      </c>
      <c r="J8" s="38">
        <v>1</v>
      </c>
      <c r="K8" s="31">
        <v>9.99</v>
      </c>
      <c r="L8" s="32">
        <v>0</v>
      </c>
      <c r="M8" s="32">
        <f>K8</f>
        <v>9.99</v>
      </c>
      <c r="N8" s="25" t="s">
        <v>12</v>
      </c>
      <c r="P8" s="26"/>
    </row>
    <row r="9" spans="2:16" x14ac:dyDescent="0.25">
      <c r="B9" s="1" t="s">
        <v>25</v>
      </c>
      <c r="C9" s="28">
        <f>SUM(C8+D8)</f>
        <v>546.22142424999993</v>
      </c>
      <c r="D9" s="27" t="s">
        <v>28</v>
      </c>
      <c r="H9" s="2"/>
      <c r="I9" s="24" t="s">
        <v>14</v>
      </c>
      <c r="J9" s="38">
        <v>2</v>
      </c>
      <c r="K9" s="31">
        <v>5.99</v>
      </c>
      <c r="L9" s="32">
        <v>0</v>
      </c>
      <c r="M9" s="32">
        <f>($K9*$J9)</f>
        <v>11.98</v>
      </c>
      <c r="N9" s="25" t="s">
        <v>12</v>
      </c>
      <c r="P9" s="26"/>
    </row>
    <row r="10" spans="2:16" x14ac:dyDescent="0.25">
      <c r="H10" s="2"/>
      <c r="I10" s="24" t="s">
        <v>15</v>
      </c>
      <c r="J10" s="38">
        <v>1</v>
      </c>
      <c r="K10" s="31">
        <v>4.1100000000000003</v>
      </c>
      <c r="L10" s="32">
        <v>0</v>
      </c>
      <c r="M10" s="32">
        <f>($K10*$J10)</f>
        <v>4.1100000000000003</v>
      </c>
      <c r="N10" s="25" t="s">
        <v>12</v>
      </c>
      <c r="P10" s="26"/>
    </row>
    <row r="11" spans="2:16" x14ac:dyDescent="0.25">
      <c r="B11" s="1" t="s">
        <v>26</v>
      </c>
      <c r="H11" s="2"/>
      <c r="I11" s="17" t="s">
        <v>46</v>
      </c>
      <c r="J11" s="39">
        <v>1</v>
      </c>
      <c r="K11" s="33">
        <v>12.99</v>
      </c>
      <c r="L11" s="29">
        <v>0</v>
      </c>
      <c r="M11" s="29">
        <f t="shared" ref="M10:M26" si="0">($K11*$J11) + ($J11*$K11*$M$2)</f>
        <v>13.8993</v>
      </c>
      <c r="N11" s="19" t="s">
        <v>10</v>
      </c>
    </row>
    <row r="12" spans="2:16" x14ac:dyDescent="0.25">
      <c r="B12" s="28">
        <f>D8/4</f>
        <v>61.555356062499996</v>
      </c>
      <c r="H12" s="2"/>
      <c r="I12" s="17" t="s">
        <v>47</v>
      </c>
      <c r="J12" s="39">
        <v>1</v>
      </c>
      <c r="K12" s="34">
        <v>10.99</v>
      </c>
      <c r="L12" s="29">
        <v>0</v>
      </c>
      <c r="M12" s="29">
        <f t="shared" si="0"/>
        <v>11.7593</v>
      </c>
      <c r="N12" s="19" t="s">
        <v>10</v>
      </c>
    </row>
    <row r="13" spans="2:16" x14ac:dyDescent="0.25">
      <c r="H13" s="2"/>
      <c r="I13" s="17" t="s">
        <v>16</v>
      </c>
      <c r="J13" s="39">
        <v>1</v>
      </c>
      <c r="K13" s="33">
        <f>8.99</f>
        <v>8.99</v>
      </c>
      <c r="L13" s="29">
        <v>0</v>
      </c>
      <c r="M13" s="29">
        <f t="shared" si="0"/>
        <v>9.6193000000000008</v>
      </c>
      <c r="N13" s="19" t="s">
        <v>10</v>
      </c>
    </row>
    <row r="14" spans="2:16" x14ac:dyDescent="0.25">
      <c r="B14" s="1" t="s">
        <v>27</v>
      </c>
      <c r="H14" s="2"/>
      <c r="I14" s="17" t="s">
        <v>17</v>
      </c>
      <c r="J14" s="39">
        <v>1</v>
      </c>
      <c r="K14" s="33">
        <v>10.770875</v>
      </c>
      <c r="L14" s="29">
        <v>0</v>
      </c>
      <c r="M14" s="29">
        <f t="shared" si="0"/>
        <v>11.52483625</v>
      </c>
      <c r="N14" s="19" t="s">
        <v>10</v>
      </c>
    </row>
    <row r="15" spans="2:16" x14ac:dyDescent="0.25">
      <c r="B15" s="27">
        <f>200</f>
        <v>200</v>
      </c>
      <c r="H15" s="2"/>
      <c r="I15" s="17" t="s">
        <v>18</v>
      </c>
      <c r="J15" s="39">
        <v>1</v>
      </c>
      <c r="K15" s="33">
        <v>3.409875</v>
      </c>
      <c r="L15" s="29">
        <v>0</v>
      </c>
      <c r="M15" s="29">
        <f t="shared" si="0"/>
        <v>3.64856625</v>
      </c>
      <c r="N15" s="19" t="s">
        <v>10</v>
      </c>
    </row>
    <row r="16" spans="2:16" x14ac:dyDescent="0.25">
      <c r="H16" s="2"/>
      <c r="I16" s="17" t="s">
        <v>19</v>
      </c>
      <c r="J16" s="39">
        <v>1</v>
      </c>
      <c r="K16" s="33">
        <v>10.597674999999999</v>
      </c>
      <c r="L16" s="29">
        <v>0</v>
      </c>
      <c r="M16" s="29">
        <f t="shared" si="0"/>
        <v>11.339512249999999</v>
      </c>
      <c r="N16" s="19" t="s">
        <v>10</v>
      </c>
    </row>
    <row r="17" spans="1:14" x14ac:dyDescent="0.25">
      <c r="H17" s="2"/>
      <c r="I17" s="15" t="s">
        <v>20</v>
      </c>
      <c r="J17" s="40">
        <v>5</v>
      </c>
      <c r="K17" s="30">
        <v>1.7</v>
      </c>
      <c r="L17" s="30">
        <v>0</v>
      </c>
      <c r="M17" s="30">
        <f>($K17*$J17)</f>
        <v>8.5</v>
      </c>
      <c r="N17" s="16" t="s">
        <v>12</v>
      </c>
    </row>
    <row r="18" spans="1:14" x14ac:dyDescent="0.25">
      <c r="H18" s="2"/>
      <c r="I18" s="17" t="s">
        <v>21</v>
      </c>
      <c r="J18" s="39">
        <v>1</v>
      </c>
      <c r="K18" s="33">
        <v>9.731675000000001</v>
      </c>
      <c r="L18" s="29">
        <v>0</v>
      </c>
      <c r="M18" s="29">
        <f t="shared" si="0"/>
        <v>10.412892250000001</v>
      </c>
      <c r="N18" s="19" t="s">
        <v>10</v>
      </c>
    </row>
    <row r="19" spans="1:14" x14ac:dyDescent="0.25">
      <c r="B19" s="1" t="s">
        <v>0</v>
      </c>
      <c r="C19" s="1" t="s">
        <v>32</v>
      </c>
      <c r="D19" s="1" t="s">
        <v>33</v>
      </c>
      <c r="H19" s="2"/>
      <c r="I19" s="17" t="s">
        <v>22</v>
      </c>
      <c r="J19" s="39">
        <v>1</v>
      </c>
      <c r="K19" s="33">
        <v>4.3191750000000004</v>
      </c>
      <c r="L19" s="29">
        <v>0</v>
      </c>
      <c r="M19" s="29">
        <f t="shared" si="0"/>
        <v>4.6215172500000001</v>
      </c>
      <c r="N19" s="19" t="s">
        <v>10</v>
      </c>
    </row>
    <row r="20" spans="1:14" x14ac:dyDescent="0.25">
      <c r="A20">
        <v>1</v>
      </c>
      <c r="B20" s="9" t="s">
        <v>1</v>
      </c>
      <c r="C20" s="28">
        <f>B12</f>
        <v>61.555356062499996</v>
      </c>
      <c r="D20" s="27">
        <v>200</v>
      </c>
      <c r="H20" s="2"/>
      <c r="I20" s="20" t="s">
        <v>29</v>
      </c>
      <c r="J20" s="38">
        <v>3</v>
      </c>
      <c r="K20" s="31">
        <v>9.8000000000000007</v>
      </c>
      <c r="L20" s="32">
        <v>0</v>
      </c>
      <c r="M20" s="32">
        <f>($K20*$J20)</f>
        <v>29.400000000000002</v>
      </c>
      <c r="N20" s="25" t="s">
        <v>12</v>
      </c>
    </row>
    <row r="21" spans="1:14" x14ac:dyDescent="0.25">
      <c r="A21">
        <v>2</v>
      </c>
      <c r="B21" s="9" t="s">
        <v>34</v>
      </c>
      <c r="C21" s="28">
        <f>B12</f>
        <v>61.555356062499996</v>
      </c>
      <c r="D21" s="27">
        <v>200</v>
      </c>
      <c r="H21" s="2"/>
      <c r="I21" s="8" t="s">
        <v>30</v>
      </c>
      <c r="J21" s="41"/>
      <c r="K21" s="33"/>
      <c r="L21" s="12">
        <v>0</v>
      </c>
      <c r="M21" s="12">
        <f t="shared" si="0"/>
        <v>0</v>
      </c>
      <c r="N21" s="6"/>
    </row>
    <row r="22" spans="1:14" x14ac:dyDescent="0.25">
      <c r="A22">
        <v>3</v>
      </c>
      <c r="B22" s="9" t="s">
        <v>3</v>
      </c>
      <c r="C22" s="28">
        <f>B12</f>
        <v>61.555356062499996</v>
      </c>
      <c r="D22" s="27">
        <v>200</v>
      </c>
      <c r="H22" s="2"/>
      <c r="I22" s="8" t="s">
        <v>31</v>
      </c>
      <c r="J22" s="41"/>
      <c r="K22" s="13"/>
      <c r="L22" s="12">
        <v>0</v>
      </c>
      <c r="M22" s="12">
        <f t="shared" si="0"/>
        <v>0</v>
      </c>
      <c r="N22" s="6"/>
    </row>
    <row r="23" spans="1:14" x14ac:dyDescent="0.25">
      <c r="A23">
        <v>4</v>
      </c>
      <c r="B23" s="9" t="s">
        <v>4</v>
      </c>
      <c r="C23" s="28">
        <f>B12</f>
        <v>61.555356062499996</v>
      </c>
      <c r="D23" s="27">
        <v>200</v>
      </c>
      <c r="H23" s="2"/>
      <c r="I23" s="24" t="s">
        <v>36</v>
      </c>
      <c r="J23" s="38">
        <v>1</v>
      </c>
      <c r="K23" s="31">
        <v>7.95</v>
      </c>
      <c r="L23" s="32">
        <v>0</v>
      </c>
      <c r="M23" s="32">
        <f>($K23*$J23)</f>
        <v>7.95</v>
      </c>
      <c r="N23" s="25" t="s">
        <v>12</v>
      </c>
    </row>
    <row r="24" spans="1:14" x14ac:dyDescent="0.25">
      <c r="H24" s="2"/>
      <c r="I24" s="24" t="s">
        <v>37</v>
      </c>
      <c r="J24" s="38">
        <v>1</v>
      </c>
      <c r="K24" s="31">
        <v>11.99</v>
      </c>
      <c r="L24" s="32">
        <v>0</v>
      </c>
      <c r="M24" s="32">
        <f>($K24*$J24)</f>
        <v>11.99</v>
      </c>
      <c r="N24" s="25" t="s">
        <v>12</v>
      </c>
    </row>
    <row r="25" spans="1:14" x14ac:dyDescent="0.25">
      <c r="H25" s="2"/>
      <c r="I25" s="21" t="s">
        <v>38</v>
      </c>
      <c r="J25" s="39">
        <v>1</v>
      </c>
      <c r="K25" s="33">
        <v>5.41</v>
      </c>
      <c r="L25" s="29">
        <v>0</v>
      </c>
      <c r="M25" s="29">
        <f t="shared" si="0"/>
        <v>5.7887000000000004</v>
      </c>
      <c r="N25" s="19" t="s">
        <v>43</v>
      </c>
    </row>
    <row r="26" spans="1:14" x14ac:dyDescent="0.25">
      <c r="H26" s="2"/>
      <c r="I26" s="21" t="s">
        <v>45</v>
      </c>
      <c r="J26" s="39">
        <v>1</v>
      </c>
      <c r="K26" s="35">
        <v>14.99</v>
      </c>
      <c r="L26" s="29">
        <v>0</v>
      </c>
      <c r="M26" s="29">
        <f t="shared" si="0"/>
        <v>16.039300000000001</v>
      </c>
      <c r="N26" s="19" t="s">
        <v>10</v>
      </c>
    </row>
    <row r="27" spans="1:14" x14ac:dyDescent="0.25">
      <c r="H27" s="2"/>
      <c r="I27" s="21" t="s">
        <v>50</v>
      </c>
      <c r="J27" s="39">
        <v>4</v>
      </c>
      <c r="K27" s="35">
        <v>1.08</v>
      </c>
      <c r="L27" s="29">
        <v>0</v>
      </c>
      <c r="M27" s="29">
        <f>J27*K27+(J27*K27*0.07)</f>
        <v>4.6224000000000007</v>
      </c>
      <c r="N27" s="19" t="s">
        <v>43</v>
      </c>
    </row>
    <row r="28" spans="1:14" x14ac:dyDescent="0.25">
      <c r="H28" s="2"/>
      <c r="I28" s="20"/>
      <c r="J28" s="18"/>
      <c r="K28" s="22"/>
      <c r="L28" s="22"/>
      <c r="M28" s="22"/>
      <c r="N28" s="23"/>
    </row>
    <row r="29" spans="1:14" ht="15.75" thickBot="1" x14ac:dyDescent="0.3">
      <c r="H29" s="2"/>
      <c r="I29" s="42" t="s">
        <v>23</v>
      </c>
      <c r="J29" s="11"/>
      <c r="K29" s="11"/>
      <c r="L29" s="11"/>
      <c r="M29" s="11">
        <f>SUM(M5:M27)</f>
        <v>246.22142424999998</v>
      </c>
      <c r="N29" s="7"/>
    </row>
    <row r="31" spans="1:14" x14ac:dyDescent="0.25">
      <c r="L31" t="s">
        <v>49</v>
      </c>
    </row>
    <row r="33" spans="9:17" x14ac:dyDescent="0.25">
      <c r="J33" s="14"/>
    </row>
    <row r="34" spans="9:17" x14ac:dyDescent="0.25">
      <c r="I34" s="14"/>
      <c r="J34" s="14"/>
      <c r="Q34">
        <f>8.5/5</f>
        <v>1.7</v>
      </c>
    </row>
    <row r="35" spans="9:17" x14ac:dyDescent="0.25">
      <c r="I35" s="14"/>
      <c r="J35" s="14"/>
    </row>
    <row r="36" spans="9:17" x14ac:dyDescent="0.25">
      <c r="I36" s="14"/>
      <c r="J36" s="14"/>
    </row>
    <row r="37" spans="9:17" x14ac:dyDescent="0.25">
      <c r="I37" s="14"/>
    </row>
    <row r="44" spans="9:17" x14ac:dyDescent="0.25">
      <c r="I44" t="s">
        <v>35</v>
      </c>
    </row>
  </sheetData>
  <mergeCells count="1">
    <mergeCell ref="P8:P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</dc:creator>
  <cp:lastModifiedBy>JV</cp:lastModifiedBy>
  <dcterms:created xsi:type="dcterms:W3CDTF">2017-02-24T04:19:26Z</dcterms:created>
  <dcterms:modified xsi:type="dcterms:W3CDTF">2017-02-26T06:26:04Z</dcterms:modified>
</cp:coreProperties>
</file>