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ael Odidi\Desktop\Actuarial Science Practise and Books\Unilag School Resources\Second Semester\Risk Theorey\Finished Assignment\"/>
    </mc:Choice>
  </mc:AlternateContent>
  <bookViews>
    <workbookView xWindow="0" yWindow="0" windowWidth="15345" windowHeight="4665"/>
  </bookViews>
  <sheets>
    <sheet name="Chapter 1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" i="7" l="1"/>
  <c r="AU11" i="7"/>
  <c r="AU12" i="7" s="1"/>
  <c r="AT11" i="7"/>
  <c r="AS11" i="7"/>
  <c r="AR11" i="7"/>
  <c r="AZ5" i="7"/>
  <c r="AV8" i="7"/>
  <c r="AV9" i="7"/>
  <c r="AV7" i="7"/>
  <c r="AV6" i="7"/>
  <c r="AS12" i="7" l="1"/>
  <c r="AY8" i="7" s="1"/>
  <c r="AZ8" i="7" s="1"/>
  <c r="AY6" i="7"/>
  <c r="AZ6" i="7" s="1"/>
  <c r="AR12" i="7"/>
  <c r="AY9" i="7" s="1"/>
  <c r="AZ9" i="7" s="1"/>
  <c r="AT12" i="7"/>
  <c r="AY7" i="7" s="1"/>
  <c r="AZ7" i="7" s="1"/>
  <c r="AM30" i="7"/>
  <c r="AM25" i="7" s="1"/>
  <c r="AN25" i="7" s="1"/>
  <c r="AL30" i="7"/>
  <c r="AL26" i="7" s="1"/>
  <c r="AM26" i="7" s="1"/>
  <c r="AN26" i="7" s="1"/>
  <c r="AK30" i="7"/>
  <c r="AK27" i="7" s="1"/>
  <c r="AJ30" i="7"/>
  <c r="AJ28" i="7" s="1"/>
  <c r="AK28" i="7" s="1"/>
  <c r="AL28" i="7" s="1"/>
  <c r="AM28" i="7" s="1"/>
  <c r="AN28" i="7" s="1"/>
  <c r="AI30" i="7"/>
  <c r="AI29" i="7" s="1"/>
  <c r="AI19" i="7"/>
  <c r="AI18" i="7"/>
  <c r="AJ18" i="7" s="1"/>
  <c r="AI17" i="7"/>
  <c r="AJ17" i="7" s="1"/>
  <c r="AK17" i="7" s="1"/>
  <c r="AI16" i="7"/>
  <c r="AJ16" i="7" s="1"/>
  <c r="AK16" i="7" s="1"/>
  <c r="AL16" i="7" s="1"/>
  <c r="AI15" i="7"/>
  <c r="AJ15" i="7" s="1"/>
  <c r="AK15" i="7" s="1"/>
  <c r="AL15" i="7" s="1"/>
  <c r="AM15" i="7" s="1"/>
  <c r="Z103" i="7"/>
  <c r="AE81" i="7"/>
  <c r="AE79" i="7"/>
  <c r="Y99" i="7"/>
  <c r="Y98" i="7"/>
  <c r="Z98" i="7" s="1"/>
  <c r="Y97" i="7"/>
  <c r="Z97" i="7" s="1"/>
  <c r="AA97" i="7" s="1"/>
  <c r="AE80" i="7"/>
  <c r="Y84" i="7"/>
  <c r="Y92" i="7" s="1"/>
  <c r="Y100" i="7" s="1"/>
  <c r="Z84" i="7"/>
  <c r="Z83" i="7"/>
  <c r="Z91" i="7" s="1"/>
  <c r="AA83" i="7"/>
  <c r="AA84" i="7"/>
  <c r="AA82" i="7"/>
  <c r="AE4" i="7"/>
  <c r="X13" i="7" s="1"/>
  <c r="X21" i="7" s="1"/>
  <c r="AD68" i="7"/>
  <c r="AD35" i="7"/>
  <c r="AA46" i="7"/>
  <c r="Z47" i="7"/>
  <c r="Y48" i="7"/>
  <c r="X49" i="7"/>
  <c r="X57" i="7" s="1"/>
  <c r="X65" i="7" s="1"/>
  <c r="AE41" i="7"/>
  <c r="Y47" i="7" s="1"/>
  <c r="AE40" i="7"/>
  <c r="Y46" i="7" s="1"/>
  <c r="AE39" i="7"/>
  <c r="X46" i="7" s="1"/>
  <c r="X54" i="7" s="1"/>
  <c r="X24" i="7"/>
  <c r="X32" i="7" s="1"/>
  <c r="AE6" i="7"/>
  <c r="Y14" i="7" s="1"/>
  <c r="AE5" i="7"/>
  <c r="Y13" i="7" s="1"/>
  <c r="R35" i="7"/>
  <c r="R34" i="7"/>
  <c r="R33" i="7"/>
  <c r="S27" i="7"/>
  <c r="S26" i="7"/>
  <c r="T26" i="7" s="1"/>
  <c r="S13" i="7"/>
  <c r="S12" i="7"/>
  <c r="S33" i="7" s="1"/>
  <c r="U5" i="7"/>
  <c r="H24" i="7"/>
  <c r="H32" i="7" s="1"/>
  <c r="O6" i="7"/>
  <c r="J13" i="7" s="1"/>
  <c r="O5" i="7"/>
  <c r="I13" i="7" s="1"/>
  <c r="O4" i="7"/>
  <c r="H13" i="7" s="1"/>
  <c r="H21" i="7" s="1"/>
  <c r="C20" i="7"/>
  <c r="C19" i="7"/>
  <c r="D19" i="7"/>
  <c r="E19" i="7" s="1"/>
  <c r="B38" i="7" s="1"/>
  <c r="B20" i="7"/>
  <c r="B21" i="7"/>
  <c r="B19" i="7"/>
  <c r="E12" i="7"/>
  <c r="B33" i="7" s="1"/>
  <c r="E5" i="7"/>
  <c r="Z99" i="7" l="1"/>
  <c r="AZ11" i="7"/>
  <c r="AZ13" i="7" s="1"/>
  <c r="AJ29" i="7"/>
  <c r="AK29" i="7" s="1"/>
  <c r="AL29" i="7" s="1"/>
  <c r="AM29" i="7" s="1"/>
  <c r="AN29" i="7" s="1"/>
  <c r="Z46" i="7"/>
  <c r="AA92" i="7"/>
  <c r="AL27" i="7"/>
  <c r="AM27" i="7" s="1"/>
  <c r="AN27" i="7" s="1"/>
  <c r="AJ31" i="7" s="1"/>
  <c r="AA90" i="7"/>
  <c r="AA98" i="7" s="1"/>
  <c r="AB98" i="7" s="1"/>
  <c r="AA91" i="7"/>
  <c r="AA99" i="7" s="1"/>
  <c r="AB99" i="7" s="1"/>
  <c r="Z92" i="7"/>
  <c r="Z100" i="7" s="1"/>
  <c r="AA100" i="7" s="1"/>
  <c r="AB100" i="7" s="1"/>
  <c r="X62" i="7"/>
  <c r="Y54" i="7"/>
  <c r="X47" i="7"/>
  <c r="X55" i="7" s="1"/>
  <c r="X48" i="7"/>
  <c r="X56" i="7" s="1"/>
  <c r="X29" i="7"/>
  <c r="Y21" i="7"/>
  <c r="X14" i="7"/>
  <c r="X22" i="7" s="1"/>
  <c r="X30" i="7" s="1"/>
  <c r="Z13" i="7"/>
  <c r="X15" i="7"/>
  <c r="X23" i="7" s="1"/>
  <c r="S34" i="7"/>
  <c r="T12" i="7"/>
  <c r="U26" i="7"/>
  <c r="I14" i="7"/>
  <c r="H15" i="7"/>
  <c r="I23" i="7" s="1"/>
  <c r="I31" i="7" s="1"/>
  <c r="H29" i="7"/>
  <c r="I21" i="7"/>
  <c r="E33" i="7"/>
  <c r="C33" i="7"/>
  <c r="C34" i="7" s="1"/>
  <c r="E13" i="7" s="1"/>
  <c r="D38" i="7"/>
  <c r="E38" i="7" s="1"/>
  <c r="U47" i="7"/>
  <c r="B26" i="7"/>
  <c r="C26" i="7"/>
  <c r="C27" i="7" s="1"/>
  <c r="E20" i="7" s="1"/>
  <c r="B39" i="7" s="1"/>
  <c r="D33" i="7"/>
  <c r="H14" i="7"/>
  <c r="H22" i="7" s="1"/>
  <c r="D26" i="7"/>
  <c r="E26" i="7"/>
  <c r="Z102" i="7" l="1"/>
  <c r="Y55" i="7"/>
  <c r="X63" i="7"/>
  <c r="Y62" i="7"/>
  <c r="Z54" i="7"/>
  <c r="X64" i="7"/>
  <c r="Y56" i="7"/>
  <c r="Y64" i="7" s="1"/>
  <c r="Y29" i="7"/>
  <c r="Z21" i="7"/>
  <c r="X31" i="7"/>
  <c r="Y23" i="7"/>
  <c r="Y31" i="7" s="1"/>
  <c r="Y22" i="7"/>
  <c r="U12" i="7"/>
  <c r="U33" i="7" s="1"/>
  <c r="T33" i="7"/>
  <c r="R47" i="7"/>
  <c r="T52" i="7"/>
  <c r="S47" i="7"/>
  <c r="S48" i="7" s="1"/>
  <c r="U27" i="7" s="1"/>
  <c r="R48" i="7" s="1"/>
  <c r="T47" i="7"/>
  <c r="B27" i="7"/>
  <c r="B28" i="7" s="1"/>
  <c r="E21" i="7" s="1"/>
  <c r="B40" i="7" s="1"/>
  <c r="H23" i="7"/>
  <c r="H31" i="7" s="1"/>
  <c r="S40" i="7"/>
  <c r="S41" i="7" s="1"/>
  <c r="U34" i="7" s="1"/>
  <c r="R53" i="7" s="1"/>
  <c r="B34" i="7"/>
  <c r="B35" i="7" s="1"/>
  <c r="E14" i="7" s="1"/>
  <c r="D40" i="7" s="1"/>
  <c r="D39" i="7"/>
  <c r="E39" i="7" s="1"/>
  <c r="I29" i="7"/>
  <c r="J21" i="7"/>
  <c r="H30" i="7"/>
  <c r="I22" i="7"/>
  <c r="AA54" i="7" l="1"/>
  <c r="AA62" i="7" s="1"/>
  <c r="Z62" i="7"/>
  <c r="Y63" i="7"/>
  <c r="Y66" i="7" s="1"/>
  <c r="Y65" i="7" s="1"/>
  <c r="Z55" i="7"/>
  <c r="Z63" i="7" s="1"/>
  <c r="Z29" i="7"/>
  <c r="AA21" i="7"/>
  <c r="AA29" i="7" s="1"/>
  <c r="Y30" i="7"/>
  <c r="Z22" i="7"/>
  <c r="Z30" i="7" s="1"/>
  <c r="Y33" i="7"/>
  <c r="Y32" i="7" s="1"/>
  <c r="R41" i="7"/>
  <c r="T40" i="7"/>
  <c r="R49" i="7"/>
  <c r="R52" i="7"/>
  <c r="U52" i="7" s="1"/>
  <c r="R40" i="7"/>
  <c r="R42" i="7" s="1"/>
  <c r="U35" i="7" s="1"/>
  <c r="R54" i="7" s="1"/>
  <c r="U40" i="7"/>
  <c r="E40" i="7"/>
  <c r="E42" i="7" s="1"/>
  <c r="T53" i="7"/>
  <c r="I30" i="7"/>
  <c r="J22" i="7"/>
  <c r="J30" i="7" s="1"/>
  <c r="I34" i="7"/>
  <c r="I32" i="7" s="1"/>
  <c r="U53" i="7"/>
  <c r="K21" i="7"/>
  <c r="K29" i="7" s="1"/>
  <c r="J29" i="7"/>
  <c r="U28" i="7"/>
  <c r="T54" i="7" s="1"/>
  <c r="AA66" i="7" l="1"/>
  <c r="AA63" i="7" s="1"/>
  <c r="AB63" i="7" s="1"/>
  <c r="Z66" i="7"/>
  <c r="Z64" i="7" s="1"/>
  <c r="Z33" i="7"/>
  <c r="Z31" i="7" s="1"/>
  <c r="AA33" i="7"/>
  <c r="AA30" i="7" s="1"/>
  <c r="AB30" i="7" s="1"/>
  <c r="U54" i="7"/>
  <c r="U56" i="7" s="1"/>
  <c r="U58" i="7" s="1"/>
  <c r="K34" i="7"/>
  <c r="K30" i="7" s="1"/>
  <c r="L30" i="7" s="1"/>
  <c r="J34" i="7"/>
  <c r="J31" i="7" s="1"/>
  <c r="Z65" i="7" l="1"/>
  <c r="AA65" i="7" s="1"/>
  <c r="AB65" i="7" s="1"/>
  <c r="AA64" i="7"/>
  <c r="AB64" i="7" s="1"/>
  <c r="AA31" i="7"/>
  <c r="AB31" i="7" s="1"/>
  <c r="Z32" i="7"/>
  <c r="AA32" i="7" s="1"/>
  <c r="AB32" i="7" s="1"/>
  <c r="K31" i="7"/>
  <c r="L31" i="7" s="1"/>
  <c r="J32" i="7"/>
  <c r="K32" i="7" s="1"/>
  <c r="L32" i="7" s="1"/>
  <c r="AE67" i="7" l="1"/>
  <c r="AE34" i="7"/>
  <c r="I35" i="7"/>
</calcChain>
</file>

<file path=xl/sharedStrings.xml><?xml version="1.0" encoding="utf-8"?>
<sst xmlns="http://schemas.openxmlformats.org/spreadsheetml/2006/main" count="188" uniqueCount="54">
  <si>
    <t>Cummulative inccured claims</t>
  </si>
  <si>
    <t>Ult</t>
  </si>
  <si>
    <t>Cummulative no of claims</t>
  </si>
  <si>
    <t>Average Cost per claim</t>
  </si>
  <si>
    <t>Reserve=</t>
  </si>
  <si>
    <t xml:space="preserve"> </t>
  </si>
  <si>
    <t>Avereage Cost Per Claim X Claim Count=Estimated Loss</t>
  </si>
  <si>
    <t>Reserve =</t>
  </si>
  <si>
    <t>Adjusted Inflation</t>
  </si>
  <si>
    <t>Inflation Ratio</t>
  </si>
  <si>
    <t>Increment inccured claims</t>
  </si>
  <si>
    <t>Infaltion adjusted increment</t>
  </si>
  <si>
    <t>Adjusted Cummulative</t>
  </si>
  <si>
    <t>Perform the basic chain lader approach</t>
  </si>
  <si>
    <t>Development Factor</t>
  </si>
  <si>
    <t>Inflation adjusted claims</t>
  </si>
  <si>
    <t>Cummulative incured claims</t>
  </si>
  <si>
    <t>Inflation Adjusted no of claims</t>
  </si>
  <si>
    <t>Total Estimated Loss =</t>
  </si>
  <si>
    <t>Total Paid to date=</t>
  </si>
  <si>
    <t xml:space="preserve">Reserve= </t>
  </si>
  <si>
    <t>Reserve is $1,095,000</t>
  </si>
  <si>
    <t>Development year</t>
  </si>
  <si>
    <t>Year of origin</t>
  </si>
  <si>
    <t>DR=</t>
  </si>
  <si>
    <t>Projected Settelment(claims)</t>
  </si>
  <si>
    <t>Projected Settelment(count)</t>
  </si>
  <si>
    <t>Inflate the increment</t>
  </si>
  <si>
    <t>Adjusted cummulative</t>
  </si>
  <si>
    <t>Now using the basic chain ladder</t>
  </si>
  <si>
    <t>DF</t>
  </si>
  <si>
    <t>Reserve at the end of 2003 is =</t>
  </si>
  <si>
    <t xml:space="preserve">  </t>
  </si>
  <si>
    <t>(1) Increment table (varrying inflation rate)</t>
  </si>
  <si>
    <t>(2) Increment table (5% interest rate)</t>
  </si>
  <si>
    <t>(3) Increment table (from result in 1)</t>
  </si>
  <si>
    <t>Inflation</t>
  </si>
  <si>
    <t>Extract Projected Increment</t>
  </si>
  <si>
    <t>Add increment to the initial table</t>
  </si>
  <si>
    <t xml:space="preserve">Cummulative </t>
  </si>
  <si>
    <t>Premium</t>
  </si>
  <si>
    <t>Loss Ratio</t>
  </si>
  <si>
    <t>Emerging Liabilities</t>
  </si>
  <si>
    <t>Ratio</t>
  </si>
  <si>
    <t>TOTAL CLAIMS TO BE PAID</t>
  </si>
  <si>
    <t>Development Ratio</t>
  </si>
  <si>
    <t>Total claims paid</t>
  </si>
  <si>
    <t>reserve</t>
  </si>
  <si>
    <t>Ultimate</t>
  </si>
  <si>
    <t>Updated EL</t>
  </si>
  <si>
    <t>Average Cost Method</t>
  </si>
  <si>
    <t>Inflation-adjusted Method</t>
  </si>
  <si>
    <t>Basic Chain Ladder Method</t>
  </si>
  <si>
    <t>Bornhuetter-Ferguson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</si>
</sst>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6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2" fontId="1" fillId="0" borderId="0" xfId="0" applyNumberFormat="1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2" xfId="0" applyBorder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10" fontId="0" fillId="0" borderId="2" xfId="0" applyNumberForma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0" xfId="0" applyNumberFormat="1" applyFont="1"/>
    <xf numFmtId="1" fontId="1" fillId="0" borderId="2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1" fontId="0" fillId="2" borderId="0" xfId="0" applyNumberFormat="1" applyFont="1" applyFill="1"/>
    <xf numFmtId="1" fontId="0" fillId="2" borderId="0" xfId="0" applyNumberFormat="1" applyFill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2" borderId="0" xfId="0" applyNumberFormat="1" applyFont="1" applyFill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0" fontId="1" fillId="0" borderId="2" xfId="0" applyNumberFormat="1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0" xfId="0" applyFont="1" applyFill="1"/>
    <xf numFmtId="1" fontId="4" fillId="3" borderId="0" xfId="0" applyNumberFormat="1" applyFont="1" applyFill="1"/>
    <xf numFmtId="1" fontId="4" fillId="0" borderId="0" xfId="0" applyNumberFormat="1" applyFont="1" applyFill="1"/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0" fillId="0" borderId="2" xfId="0" applyNumberFormat="1" applyBorder="1"/>
    <xf numFmtId="1" fontId="0" fillId="2" borderId="2" xfId="0" applyNumberFormat="1" applyFill="1" applyBorder="1"/>
    <xf numFmtId="1" fontId="0" fillId="0" borderId="2" xfId="0" applyNumberFormat="1" applyFill="1" applyBorder="1"/>
    <xf numFmtId="10" fontId="0" fillId="0" borderId="2" xfId="0" applyNumberFormat="1" applyFill="1" applyBorder="1"/>
    <xf numFmtId="10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6" xfId="0" applyBorder="1"/>
    <xf numFmtId="0" fontId="0" fillId="0" borderId="3" xfId="0" applyBorder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9" fontId="0" fillId="0" borderId="2" xfId="1" applyFont="1" applyFill="1" applyBorder="1"/>
    <xf numFmtId="0" fontId="0" fillId="0" borderId="2" xfId="0" applyFill="1" applyBorder="1" applyAlignment="1">
      <alignment horizontal="left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tabSelected="1" topLeftCell="AK1" zoomScale="95" zoomScaleNormal="95" workbookViewId="0">
      <selection activeCell="BD14" sqref="BD14"/>
    </sheetView>
  </sheetViews>
  <sheetFormatPr defaultRowHeight="15" customHeight="1" x14ac:dyDescent="0.25"/>
  <cols>
    <col min="1" max="1" width="14.42578125" customWidth="1"/>
    <col min="5" max="5" width="11.42578125" style="6" customWidth="1"/>
    <col min="6" max="6" width="3" style="1" customWidth="1"/>
    <col min="7" max="7" width="12.140625" customWidth="1"/>
    <col min="8" max="8" width="9.140625" customWidth="1"/>
    <col min="11" max="11" width="8.85546875" style="19" customWidth="1"/>
    <col min="12" max="12" width="6.28515625" style="19" customWidth="1"/>
    <col min="13" max="13" width="8.85546875" style="19" customWidth="1"/>
    <col min="14" max="14" width="14.42578125" style="24" customWidth="1"/>
    <col min="15" max="15" width="17.5703125" customWidth="1"/>
    <col min="16" max="16" width="3.140625" style="1" customWidth="1"/>
    <col min="17" max="17" width="13.140625" customWidth="1"/>
    <col min="22" max="22" width="3.7109375" style="1" customWidth="1"/>
    <col min="23" max="23" width="12.7109375" customWidth="1"/>
    <col min="24" max="27" width="9.140625" style="49"/>
    <col min="28" max="28" width="7.7109375" customWidth="1"/>
    <col min="29" max="29" width="5.140625" customWidth="1"/>
    <col min="30" max="30" width="14.5703125" customWidth="1"/>
    <col min="31" max="31" width="17.5703125" customWidth="1"/>
    <col min="32" max="32" width="3.7109375" style="1" customWidth="1"/>
    <col min="33" max="33" width="14.140625" customWidth="1"/>
    <col min="40" max="40" width="9.140625" style="49"/>
    <col min="41" max="41" width="3.5703125" style="1" customWidth="1"/>
    <col min="42" max="42" width="13.140625" customWidth="1"/>
    <col min="51" max="51" width="15.7109375" style="45" customWidth="1"/>
    <col min="52" max="52" width="11" style="45" customWidth="1"/>
    <col min="53" max="53" width="3.5703125" style="1" customWidth="1"/>
  </cols>
  <sheetData>
    <row r="1" spans="1:54" s="2" customFormat="1" ht="15" customHeight="1" x14ac:dyDescent="0.3">
      <c r="A1" s="2" t="s">
        <v>50</v>
      </c>
      <c r="G1" s="2" t="s">
        <v>51</v>
      </c>
      <c r="K1" s="3"/>
      <c r="L1" s="3"/>
      <c r="M1" s="3"/>
      <c r="N1" s="23"/>
      <c r="Q1" s="2" t="s">
        <v>50</v>
      </c>
      <c r="W1" s="2" t="s">
        <v>51</v>
      </c>
      <c r="X1" s="72"/>
      <c r="Y1" s="72"/>
      <c r="Z1" s="72"/>
      <c r="AA1" s="72"/>
      <c r="AG1" s="2" t="s">
        <v>52</v>
      </c>
      <c r="AN1" s="72"/>
      <c r="AP1" s="2" t="s">
        <v>53</v>
      </c>
      <c r="BB1" s="2" t="s">
        <v>5</v>
      </c>
    </row>
    <row r="2" spans="1:54" ht="15" customHeight="1" x14ac:dyDescent="0.3">
      <c r="A2" s="16" t="s">
        <v>0</v>
      </c>
      <c r="B2" s="5"/>
      <c r="C2" s="5"/>
      <c r="D2" s="5"/>
      <c r="G2" s="16" t="s">
        <v>10</v>
      </c>
      <c r="H2" s="5"/>
      <c r="I2" s="5"/>
      <c r="J2" s="5"/>
      <c r="Q2" s="16" t="s">
        <v>15</v>
      </c>
      <c r="R2" s="5"/>
      <c r="S2" s="5"/>
      <c r="T2" s="5"/>
      <c r="U2" s="6"/>
      <c r="W2" s="71" t="s">
        <v>33</v>
      </c>
      <c r="X2" s="73"/>
      <c r="Y2" s="73"/>
      <c r="Z2" s="73"/>
      <c r="AA2" s="73"/>
      <c r="AV2" s="45"/>
    </row>
    <row r="3" spans="1:54" ht="15" customHeight="1" x14ac:dyDescent="0.25">
      <c r="A3" s="64"/>
      <c r="B3" s="98" t="s">
        <v>22</v>
      </c>
      <c r="C3" s="98"/>
      <c r="D3" s="98"/>
      <c r="E3" s="98"/>
      <c r="G3" s="64"/>
      <c r="H3" s="98" t="s">
        <v>22</v>
      </c>
      <c r="I3" s="98"/>
      <c r="J3" s="98"/>
      <c r="K3" s="98"/>
      <c r="L3" s="10"/>
      <c r="M3" s="32"/>
      <c r="N3" s="27" t="s">
        <v>9</v>
      </c>
      <c r="O3" s="7" t="s">
        <v>8</v>
      </c>
      <c r="Q3" s="64"/>
      <c r="R3" s="99" t="s">
        <v>22</v>
      </c>
      <c r="S3" s="99"/>
      <c r="T3" s="99"/>
      <c r="U3" s="99"/>
      <c r="W3" s="55"/>
      <c r="X3" s="101" t="s">
        <v>22</v>
      </c>
      <c r="Y3" s="101"/>
      <c r="Z3" s="101"/>
      <c r="AA3" s="101"/>
      <c r="AC3" s="32"/>
      <c r="AD3" s="27" t="s">
        <v>9</v>
      </c>
      <c r="AE3" s="48" t="s">
        <v>8</v>
      </c>
      <c r="AH3" s="101" t="s">
        <v>22</v>
      </c>
      <c r="AI3" s="101"/>
      <c r="AJ3" s="101"/>
      <c r="AK3" s="101"/>
      <c r="AL3" s="101"/>
      <c r="AM3" s="101"/>
      <c r="AN3" s="87"/>
      <c r="AP3" s="45"/>
      <c r="AQ3" s="95" t="s">
        <v>22</v>
      </c>
      <c r="AR3" s="96"/>
      <c r="AS3" s="96"/>
      <c r="AT3" s="96"/>
      <c r="AU3" s="97"/>
      <c r="AV3" s="45"/>
    </row>
    <row r="4" spans="1:54" ht="18" customHeight="1" x14ac:dyDescent="0.25">
      <c r="A4" s="54" t="s">
        <v>23</v>
      </c>
      <c r="B4" s="26">
        <v>1</v>
      </c>
      <c r="C4" s="26">
        <v>2</v>
      </c>
      <c r="D4" s="26">
        <v>3</v>
      </c>
      <c r="E4" s="50" t="s">
        <v>1</v>
      </c>
      <c r="G4" s="54" t="s">
        <v>23</v>
      </c>
      <c r="H4" s="26">
        <v>0</v>
      </c>
      <c r="I4" s="26">
        <v>1</v>
      </c>
      <c r="J4" s="26">
        <v>2</v>
      </c>
      <c r="K4" s="26">
        <v>3</v>
      </c>
      <c r="L4" s="10"/>
      <c r="M4" s="27">
        <v>2002</v>
      </c>
      <c r="N4" s="28">
        <v>0.04</v>
      </c>
      <c r="O4" s="29">
        <f>(1+N4)*(1+N5)*(1+N6)</f>
        <v>1.103232</v>
      </c>
      <c r="Q4" s="54" t="s">
        <v>23</v>
      </c>
      <c r="R4" s="26">
        <v>1</v>
      </c>
      <c r="S4" s="26">
        <v>2</v>
      </c>
      <c r="T4" s="26">
        <v>3</v>
      </c>
      <c r="U4" s="50" t="s">
        <v>1</v>
      </c>
      <c r="W4" s="54" t="s">
        <v>23</v>
      </c>
      <c r="X4" s="63">
        <v>0</v>
      </c>
      <c r="Y4" s="63">
        <v>1</v>
      </c>
      <c r="Z4" s="63">
        <v>2</v>
      </c>
      <c r="AA4" s="63">
        <v>3</v>
      </c>
      <c r="AC4" s="53">
        <v>2001</v>
      </c>
      <c r="AD4" s="28">
        <v>7.0000000000000007E-2</v>
      </c>
      <c r="AE4" s="29">
        <f>(1+AD4)*(1+AD5)*(1+AD6)</f>
        <v>1.1572050000000003</v>
      </c>
      <c r="AG4" s="54" t="s">
        <v>23</v>
      </c>
      <c r="AH4" s="85">
        <v>0</v>
      </c>
      <c r="AI4" s="48">
        <v>1</v>
      </c>
      <c r="AJ4" s="48">
        <v>2</v>
      </c>
      <c r="AK4" s="48">
        <v>3</v>
      </c>
      <c r="AL4" s="48">
        <v>4</v>
      </c>
      <c r="AM4" s="48">
        <v>5</v>
      </c>
      <c r="AN4" s="84"/>
      <c r="AP4" s="54" t="s">
        <v>23</v>
      </c>
      <c r="AQ4" s="85">
        <v>0</v>
      </c>
      <c r="AR4" s="48">
        <v>1</v>
      </c>
      <c r="AS4" s="48">
        <v>2</v>
      </c>
      <c r="AT4" s="48">
        <v>3</v>
      </c>
      <c r="AU4" s="90">
        <v>4</v>
      </c>
      <c r="AV4" s="48" t="s">
        <v>48</v>
      </c>
      <c r="AW4" s="48" t="s">
        <v>41</v>
      </c>
      <c r="AX4" s="48" t="s">
        <v>40</v>
      </c>
      <c r="AY4" s="92" t="s">
        <v>42</v>
      </c>
      <c r="AZ4" s="94" t="s">
        <v>49</v>
      </c>
    </row>
    <row r="5" spans="1:54" ht="15" customHeight="1" x14ac:dyDescent="0.25">
      <c r="A5" s="26">
        <v>2004</v>
      </c>
      <c r="B5" s="69">
        <v>2317</v>
      </c>
      <c r="C5" s="26">
        <v>1437</v>
      </c>
      <c r="D5" s="26">
        <v>582</v>
      </c>
      <c r="E5" s="50">
        <f>D5</f>
        <v>582</v>
      </c>
      <c r="G5" s="26">
        <v>2001</v>
      </c>
      <c r="H5" s="31">
        <v>2144</v>
      </c>
      <c r="I5" s="26">
        <v>366</v>
      </c>
      <c r="J5" s="26">
        <v>234</v>
      </c>
      <c r="K5" s="26">
        <v>165</v>
      </c>
      <c r="M5" s="26">
        <v>2003</v>
      </c>
      <c r="N5" s="30">
        <v>0.02</v>
      </c>
      <c r="O5" s="29">
        <f>(1+N5)*(1+N6)</f>
        <v>1.0608</v>
      </c>
      <c r="Q5" s="26">
        <v>2004</v>
      </c>
      <c r="R5" s="26">
        <v>500</v>
      </c>
      <c r="S5" s="26">
        <v>100</v>
      </c>
      <c r="T5" s="26">
        <v>40</v>
      </c>
      <c r="U5" s="50">
        <f>T5</f>
        <v>40</v>
      </c>
      <c r="W5" s="54">
        <v>2000</v>
      </c>
      <c r="X5" s="56">
        <v>1072</v>
      </c>
      <c r="Y5" s="56">
        <v>158</v>
      </c>
      <c r="Z5" s="56">
        <v>102</v>
      </c>
      <c r="AA5" s="57">
        <v>104</v>
      </c>
      <c r="AC5" s="53">
        <v>2002</v>
      </c>
      <c r="AD5" s="30">
        <v>0.05</v>
      </c>
      <c r="AE5" s="29">
        <f>(1+AD5)*(1+AD6)</f>
        <v>1.0815000000000001</v>
      </c>
      <c r="AG5" s="48">
        <v>1999</v>
      </c>
      <c r="AH5" s="48">
        <v>126</v>
      </c>
      <c r="AI5" s="86">
        <v>118</v>
      </c>
      <c r="AJ5" s="86">
        <v>39</v>
      </c>
      <c r="AK5" s="86">
        <v>27</v>
      </c>
      <c r="AL5" s="86">
        <v>15</v>
      </c>
      <c r="AM5" s="48">
        <v>1</v>
      </c>
      <c r="AN5" s="84"/>
      <c r="AP5" s="89">
        <v>1998</v>
      </c>
      <c r="AQ5" s="48">
        <v>31766</v>
      </c>
      <c r="AR5" s="86">
        <v>48708</v>
      </c>
      <c r="AS5" s="86">
        <v>62551</v>
      </c>
      <c r="AT5" s="86">
        <v>69003</v>
      </c>
      <c r="AU5" s="91">
        <v>70587</v>
      </c>
      <c r="AV5" s="92">
        <v>70587</v>
      </c>
      <c r="AW5" s="93">
        <v>0.92</v>
      </c>
      <c r="AX5" s="92">
        <v>76725</v>
      </c>
      <c r="AY5" s="80">
        <v>0</v>
      </c>
      <c r="AZ5" s="78">
        <f>AU5+AY5</f>
        <v>70587</v>
      </c>
    </row>
    <row r="6" spans="1:54" ht="15" customHeight="1" x14ac:dyDescent="0.25">
      <c r="A6" s="26">
        <v>2005</v>
      </c>
      <c r="B6" s="69">
        <v>3287</v>
      </c>
      <c r="C6" s="26">
        <v>1792</v>
      </c>
      <c r="D6" s="10" t="s">
        <v>5</v>
      </c>
      <c r="G6" s="26">
        <v>2002</v>
      </c>
      <c r="H6" s="26">
        <v>2231</v>
      </c>
      <c r="I6" s="26">
        <v>340</v>
      </c>
      <c r="J6" s="26">
        <v>190</v>
      </c>
      <c r="M6" s="27">
        <v>2004</v>
      </c>
      <c r="N6" s="30">
        <v>0.04</v>
      </c>
      <c r="O6" s="29">
        <f>(1+N6)</f>
        <v>1.04</v>
      </c>
      <c r="Q6" s="26">
        <v>2005</v>
      </c>
      <c r="R6" s="26">
        <v>590</v>
      </c>
      <c r="S6" s="26">
        <v>120</v>
      </c>
      <c r="T6" s="45"/>
      <c r="U6" s="47"/>
      <c r="W6" s="54">
        <v>2001</v>
      </c>
      <c r="X6" s="56">
        <v>1118</v>
      </c>
      <c r="Y6" s="56">
        <v>174</v>
      </c>
      <c r="Z6" s="57">
        <v>104</v>
      </c>
      <c r="AA6" s="58"/>
      <c r="AC6" s="53">
        <v>2003</v>
      </c>
      <c r="AD6" s="30">
        <v>0.03</v>
      </c>
      <c r="AE6" s="29">
        <f>(1+AD6)</f>
        <v>1.03</v>
      </c>
      <c r="AG6" s="48">
        <v>2000</v>
      </c>
      <c r="AH6" s="48">
        <v>102</v>
      </c>
      <c r="AI6" s="48">
        <v>101</v>
      </c>
      <c r="AJ6" s="48">
        <v>42</v>
      </c>
      <c r="AK6" s="48">
        <v>28</v>
      </c>
      <c r="AL6" s="48">
        <v>13</v>
      </c>
      <c r="AP6" s="48">
        <v>1999</v>
      </c>
      <c r="AQ6" s="45">
        <v>30943</v>
      </c>
      <c r="AR6" s="48">
        <v>45720</v>
      </c>
      <c r="AS6" s="48">
        <v>59883</v>
      </c>
      <c r="AT6" s="48">
        <v>65671</v>
      </c>
      <c r="AU6" s="45"/>
      <c r="AV6" s="92">
        <f>AW5*AX6</f>
        <v>70840</v>
      </c>
      <c r="AW6" s="93">
        <v>0.92</v>
      </c>
      <c r="AX6" s="92">
        <v>77000</v>
      </c>
      <c r="AY6" s="80">
        <f>((AU12-1)/AU12)*AV6</f>
        <v>1589.6774193548383</v>
      </c>
      <c r="AZ6" s="78">
        <f>AY6+AT6</f>
        <v>67260.677419354834</v>
      </c>
    </row>
    <row r="7" spans="1:54" ht="15" customHeight="1" x14ac:dyDescent="0.25">
      <c r="A7" s="26">
        <v>2006</v>
      </c>
      <c r="B7" s="26">
        <v>4816</v>
      </c>
      <c r="C7" s="10" t="s">
        <v>5</v>
      </c>
      <c r="D7" s="5"/>
      <c r="G7" s="26">
        <v>2003</v>
      </c>
      <c r="H7" s="26">
        <v>2335</v>
      </c>
      <c r="I7" s="26">
        <v>270</v>
      </c>
      <c r="J7" s="5"/>
      <c r="Q7" s="26">
        <v>2006</v>
      </c>
      <c r="R7" s="26">
        <v>700</v>
      </c>
      <c r="S7" s="52"/>
      <c r="T7" s="45"/>
      <c r="U7" s="47"/>
      <c r="W7" s="54">
        <v>2002</v>
      </c>
      <c r="X7" s="56">
        <v>1150</v>
      </c>
      <c r="Y7" s="57">
        <v>188</v>
      </c>
      <c r="Z7" s="59"/>
      <c r="AA7" s="58"/>
      <c r="AG7" s="48">
        <v>2001</v>
      </c>
      <c r="AH7" s="86">
        <v>133</v>
      </c>
      <c r="AI7" s="48">
        <v>131</v>
      </c>
      <c r="AJ7" s="48">
        <v>44</v>
      </c>
      <c r="AK7" s="48">
        <v>17</v>
      </c>
      <c r="AP7" s="48">
        <v>2000</v>
      </c>
      <c r="AQ7" s="48">
        <v>35819</v>
      </c>
      <c r="AR7" s="48">
        <v>54790</v>
      </c>
      <c r="AS7" s="48">
        <v>71209</v>
      </c>
      <c r="AT7" s="45"/>
      <c r="AU7" s="45"/>
      <c r="AV7" s="92">
        <f>AX7*AW7</f>
        <v>71190</v>
      </c>
      <c r="AW7" s="93">
        <v>0.9</v>
      </c>
      <c r="AX7" s="92">
        <v>79100</v>
      </c>
      <c r="AY7" s="80">
        <f>((AT12-1)/AT12)*AV7</f>
        <v>7922.5223771887995</v>
      </c>
      <c r="AZ7" s="78">
        <f>AY7+AS7</f>
        <v>79131.522377188798</v>
      </c>
    </row>
    <row r="8" spans="1:54" ht="15" customHeight="1" x14ac:dyDescent="0.25">
      <c r="G8" s="11">
        <v>2004</v>
      </c>
      <c r="H8" s="11">
        <v>2392</v>
      </c>
      <c r="Q8" s="10"/>
      <c r="R8" s="10"/>
      <c r="S8" s="10"/>
      <c r="T8" s="5"/>
      <c r="U8" s="6"/>
      <c r="W8" s="54">
        <v>2003</v>
      </c>
      <c r="X8" s="57">
        <v>1196</v>
      </c>
      <c r="Y8" s="59"/>
      <c r="Z8" s="59"/>
      <c r="AA8" s="58"/>
      <c r="AD8" s="45"/>
      <c r="AE8" s="45"/>
      <c r="AG8" s="48">
        <v>2002</v>
      </c>
      <c r="AH8" s="48">
        <v>151</v>
      </c>
      <c r="AI8" s="48">
        <v>151</v>
      </c>
      <c r="AJ8" s="48">
        <v>49</v>
      </c>
      <c r="AP8" s="48">
        <v>2001</v>
      </c>
      <c r="AQ8" s="48">
        <v>40108</v>
      </c>
      <c r="AR8" s="48">
        <v>58960</v>
      </c>
      <c r="AS8" s="45"/>
      <c r="AT8" s="45"/>
      <c r="AU8" s="45"/>
      <c r="AV8" s="92">
        <f>AX8*AW8</f>
        <v>79488</v>
      </c>
      <c r="AW8" s="93">
        <v>0.92</v>
      </c>
      <c r="AX8" s="92">
        <v>86400</v>
      </c>
      <c r="AY8" s="80">
        <f>((AS12-1)/AS12)*AV8</f>
        <v>25052.463256431791</v>
      </c>
      <c r="AZ8" s="78">
        <f>AY8+AR8</f>
        <v>84012.463256431787</v>
      </c>
    </row>
    <row r="9" spans="1:54" ht="15" customHeight="1" x14ac:dyDescent="0.25">
      <c r="A9" s="16" t="s">
        <v>2</v>
      </c>
      <c r="B9" s="5"/>
      <c r="C9" s="5"/>
      <c r="D9" s="5"/>
      <c r="Q9" s="16" t="s">
        <v>16</v>
      </c>
      <c r="R9" s="10"/>
      <c r="S9" s="10"/>
      <c r="T9" s="5"/>
      <c r="U9" s="6"/>
      <c r="W9" s="45"/>
      <c r="X9" s="60"/>
      <c r="AD9" s="45"/>
      <c r="AE9" s="45"/>
      <c r="AG9" s="48">
        <v>2003</v>
      </c>
      <c r="AH9" s="48">
        <v>143</v>
      </c>
      <c r="AI9" s="48">
        <v>142</v>
      </c>
      <c r="AP9" s="48">
        <v>2002</v>
      </c>
      <c r="AQ9" s="48">
        <v>45701</v>
      </c>
      <c r="AR9" s="45"/>
      <c r="AS9" s="45"/>
      <c r="AT9" s="45"/>
      <c r="AU9" s="45"/>
      <c r="AV9" s="92">
        <f>AX9*AW9</f>
        <v>92693.4</v>
      </c>
      <c r="AW9" s="93">
        <v>0.94</v>
      </c>
      <c r="AX9" s="92">
        <v>98610</v>
      </c>
      <c r="AY9" s="80">
        <f>((AR12-1)/AR12)*AV9</f>
        <v>50419.633953756129</v>
      </c>
      <c r="AZ9" s="78">
        <f>AY9+AQ9</f>
        <v>96120.633953756129</v>
      </c>
    </row>
    <row r="10" spans="1:54" ht="15" customHeight="1" x14ac:dyDescent="0.25">
      <c r="A10" s="64"/>
      <c r="B10" s="98" t="s">
        <v>22</v>
      </c>
      <c r="C10" s="98"/>
      <c r="D10" s="98"/>
      <c r="E10" s="98"/>
      <c r="G10" s="6" t="s">
        <v>11</v>
      </c>
      <c r="Q10" s="64"/>
      <c r="R10" s="99" t="s">
        <v>22</v>
      </c>
      <c r="S10" s="99"/>
      <c r="T10" s="99"/>
      <c r="U10" s="99"/>
      <c r="W10" s="47" t="s">
        <v>27</v>
      </c>
      <c r="X10" s="60"/>
      <c r="AD10" s="45"/>
      <c r="AG10" s="48">
        <v>2004</v>
      </c>
      <c r="AH10" s="48">
        <v>152</v>
      </c>
      <c r="AP10" s="45"/>
      <c r="AQ10" s="45"/>
      <c r="AR10" s="45"/>
      <c r="AS10" s="45"/>
      <c r="AT10" s="45"/>
      <c r="AU10" s="45"/>
      <c r="AV10" s="45"/>
    </row>
    <row r="11" spans="1:54" ht="15" customHeight="1" x14ac:dyDescent="0.25">
      <c r="A11" s="54" t="s">
        <v>23</v>
      </c>
      <c r="B11" s="68">
        <v>1</v>
      </c>
      <c r="C11" s="26">
        <v>2</v>
      </c>
      <c r="D11" s="26">
        <v>3</v>
      </c>
      <c r="E11" s="9" t="s">
        <v>1</v>
      </c>
      <c r="G11" s="47"/>
      <c r="H11" s="98" t="s">
        <v>22</v>
      </c>
      <c r="I11" s="98"/>
      <c r="J11" s="98"/>
      <c r="K11" s="98"/>
      <c r="Q11" s="54" t="s">
        <v>23</v>
      </c>
      <c r="R11" s="26">
        <v>1</v>
      </c>
      <c r="S11" s="26">
        <v>2</v>
      </c>
      <c r="T11" s="26">
        <v>3</v>
      </c>
      <c r="U11" s="50" t="s">
        <v>1</v>
      </c>
      <c r="W11" s="55"/>
      <c r="X11" s="105" t="s">
        <v>22</v>
      </c>
      <c r="Y11" s="105"/>
      <c r="Z11" s="105"/>
      <c r="AA11" s="105"/>
      <c r="AP11" s="47" t="s">
        <v>43</v>
      </c>
      <c r="AQ11" s="45"/>
      <c r="AR11" s="25">
        <f>SUM(AR5:AR8)/SUM(AQ5:AQ8)</f>
        <v>1.5016157419429297</v>
      </c>
      <c r="AS11" s="25">
        <f>SUM(AS5:AS7)/SUM(AR5:AR7)</f>
        <v>1.2977187738744655</v>
      </c>
      <c r="AT11" s="25">
        <f>SUM(AT5:AT6)/SUM(AS5:AS6)</f>
        <v>1.0999722299361288</v>
      </c>
      <c r="AU11" s="25">
        <f>AU5/AT5</f>
        <v>1.0229555236728838</v>
      </c>
      <c r="AW11" s="47" t="s">
        <v>44</v>
      </c>
      <c r="AZ11" s="40">
        <f>SUM(AZ5:AZ9)</f>
        <v>397112.29700673156</v>
      </c>
    </row>
    <row r="12" spans="1:54" ht="15" customHeight="1" x14ac:dyDescent="0.25">
      <c r="A12" s="26">
        <v>2004</v>
      </c>
      <c r="B12" s="26">
        <v>132</v>
      </c>
      <c r="C12" s="69">
        <v>197</v>
      </c>
      <c r="D12" s="26">
        <v>201</v>
      </c>
      <c r="E12" s="9">
        <f>D12</f>
        <v>201</v>
      </c>
      <c r="G12" s="54" t="s">
        <v>23</v>
      </c>
      <c r="H12" s="26">
        <v>0</v>
      </c>
      <c r="I12" s="26">
        <v>1</v>
      </c>
      <c r="J12" s="26">
        <v>2</v>
      </c>
      <c r="K12" s="26">
        <v>3</v>
      </c>
      <c r="Q12" s="26">
        <v>2004</v>
      </c>
      <c r="R12" s="26">
        <v>500</v>
      </c>
      <c r="S12" s="26">
        <f>R5+S5</f>
        <v>600</v>
      </c>
      <c r="T12" s="26">
        <f>S12+T5</f>
        <v>640</v>
      </c>
      <c r="U12" s="26">
        <f>T12</f>
        <v>640</v>
      </c>
      <c r="W12" s="54" t="s">
        <v>23</v>
      </c>
      <c r="X12" s="63">
        <v>0</v>
      </c>
      <c r="Y12" s="63">
        <v>1</v>
      </c>
      <c r="Z12" s="63">
        <v>2</v>
      </c>
      <c r="AA12" s="63">
        <v>3</v>
      </c>
      <c r="AG12" s="47" t="s">
        <v>39</v>
      </c>
      <c r="AP12" s="47" t="s">
        <v>45</v>
      </c>
      <c r="AQ12" s="45"/>
      <c r="AR12" s="25">
        <f>AR11*AS11*AT11*AU11</f>
        <v>2.1926932154235175</v>
      </c>
      <c r="AS12" s="25">
        <f>AS11*AT11*AU11</f>
        <v>1.4602225817014993</v>
      </c>
      <c r="AT12" s="25">
        <f>AT11*AU11</f>
        <v>1.1252226684999422</v>
      </c>
      <c r="AU12" s="25">
        <f>AU11</f>
        <v>1.0229555236728838</v>
      </c>
      <c r="AW12" s="47" t="s">
        <v>46</v>
      </c>
      <c r="AZ12" s="40">
        <f>SUM(AQ9,AR8,AS7,AT6,AU5)</f>
        <v>312128</v>
      </c>
    </row>
    <row r="13" spans="1:54" ht="15" customHeight="1" x14ac:dyDescent="0.25">
      <c r="A13" s="26">
        <v>2005</v>
      </c>
      <c r="B13" s="26">
        <v>183</v>
      </c>
      <c r="C13" s="26">
        <v>258</v>
      </c>
      <c r="D13" s="10" t="s">
        <v>5</v>
      </c>
      <c r="E13" s="12">
        <f>C13/C34</f>
        <v>263.23857868020303</v>
      </c>
      <c r="G13" s="26">
        <v>2001</v>
      </c>
      <c r="H13" s="34">
        <f>H5*O4</f>
        <v>2365.3294080000001</v>
      </c>
      <c r="I13" s="14">
        <f>I5*O5</f>
        <v>388.25279999999998</v>
      </c>
      <c r="J13" s="14">
        <f>J5*O6</f>
        <v>243.36</v>
      </c>
      <c r="K13" s="15">
        <v>165</v>
      </c>
      <c r="Q13" s="26">
        <v>2005</v>
      </c>
      <c r="R13" s="26">
        <v>590</v>
      </c>
      <c r="S13" s="26">
        <f>R6+S6</f>
        <v>710</v>
      </c>
      <c r="T13" s="45"/>
      <c r="U13" s="47"/>
      <c r="W13" s="54">
        <v>2000</v>
      </c>
      <c r="X13" s="56">
        <f>X5*AE4</f>
        <v>1240.5237600000003</v>
      </c>
      <c r="Y13" s="56">
        <f>Y5*AE5</f>
        <v>170.87700000000001</v>
      </c>
      <c r="Z13" s="56">
        <f>Z5*AE6</f>
        <v>105.06</v>
      </c>
      <c r="AA13" s="74">
        <v>104</v>
      </c>
      <c r="AG13" s="45"/>
      <c r="AH13" s="101" t="s">
        <v>22</v>
      </c>
      <c r="AI13" s="101"/>
      <c r="AJ13" s="101"/>
      <c r="AK13" s="101"/>
      <c r="AL13" s="101"/>
      <c r="AM13" s="101"/>
      <c r="AN13" s="87"/>
      <c r="AW13" s="47" t="s">
        <v>47</v>
      </c>
      <c r="AZ13" s="40">
        <f>AZ11-AZ12</f>
        <v>84984.297006731562</v>
      </c>
    </row>
    <row r="14" spans="1:54" ht="15" customHeight="1" x14ac:dyDescent="0.25">
      <c r="A14" s="26">
        <v>2006</v>
      </c>
      <c r="B14" s="26">
        <v>261</v>
      </c>
      <c r="C14" s="10" t="s">
        <v>5</v>
      </c>
      <c r="D14" s="5"/>
      <c r="E14" s="12">
        <f>B14/B35</f>
        <v>386.1222987718773</v>
      </c>
      <c r="G14" s="26">
        <v>2002</v>
      </c>
      <c r="H14" s="14">
        <f>H6*O5</f>
        <v>2366.6448</v>
      </c>
      <c r="I14" s="14">
        <f>I6*O6</f>
        <v>353.6</v>
      </c>
      <c r="J14" s="15">
        <v>190</v>
      </c>
      <c r="K14" s="35"/>
      <c r="Q14" s="26">
        <v>2006</v>
      </c>
      <c r="R14" s="26">
        <v>700</v>
      </c>
      <c r="S14" s="52"/>
      <c r="T14" s="45"/>
      <c r="U14" s="47"/>
      <c r="W14" s="54">
        <v>2001</v>
      </c>
      <c r="X14" s="56">
        <f>X6*AE5</f>
        <v>1209.1170000000002</v>
      </c>
      <c r="Y14" s="56">
        <f>Y6*AE6</f>
        <v>179.22</v>
      </c>
      <c r="Z14" s="74">
        <v>104</v>
      </c>
      <c r="AA14" s="58"/>
      <c r="AG14" s="54" t="s">
        <v>23</v>
      </c>
      <c r="AH14" s="85">
        <v>0</v>
      </c>
      <c r="AI14" s="48">
        <v>1</v>
      </c>
      <c r="AJ14" s="48">
        <v>2</v>
      </c>
      <c r="AK14" s="48">
        <v>3</v>
      </c>
      <c r="AL14" s="48">
        <v>4</v>
      </c>
      <c r="AM14" s="48">
        <v>5</v>
      </c>
      <c r="AN14" s="84"/>
      <c r="AP14" s="45"/>
      <c r="AQ14" s="45"/>
    </row>
    <row r="15" spans="1:54" ht="15" customHeight="1" x14ac:dyDescent="0.25">
      <c r="G15" s="26">
        <v>2003</v>
      </c>
      <c r="H15" s="14">
        <f>H7*O6</f>
        <v>2428.4</v>
      </c>
      <c r="I15" s="15">
        <v>270</v>
      </c>
      <c r="J15" s="8"/>
      <c r="K15" s="35"/>
      <c r="Q15" s="10"/>
      <c r="R15" s="10"/>
      <c r="S15" s="10"/>
      <c r="T15" s="5"/>
      <c r="U15" s="6"/>
      <c r="W15" s="54">
        <v>2002</v>
      </c>
      <c r="X15" s="56">
        <f>X7*AE6</f>
        <v>1184.5</v>
      </c>
      <c r="Y15" s="74">
        <v>188</v>
      </c>
      <c r="Z15" s="59"/>
      <c r="AA15" s="58"/>
      <c r="AG15" s="48">
        <v>1999</v>
      </c>
      <c r="AH15" s="48">
        <v>126</v>
      </c>
      <c r="AI15" s="86">
        <f>AH15+AI5</f>
        <v>244</v>
      </c>
      <c r="AJ15" s="86">
        <f t="shared" ref="AJ15:AM15" si="0">AI15+AJ5</f>
        <v>283</v>
      </c>
      <c r="AK15" s="86">
        <f t="shared" si="0"/>
        <v>310</v>
      </c>
      <c r="AL15" s="86">
        <f t="shared" si="0"/>
        <v>325</v>
      </c>
      <c r="AM15" s="86">
        <f t="shared" si="0"/>
        <v>326</v>
      </c>
      <c r="AN15" s="84"/>
      <c r="AP15" s="45"/>
      <c r="AQ15" s="45"/>
    </row>
    <row r="16" spans="1:54" ht="15" customHeight="1" x14ac:dyDescent="0.25">
      <c r="A16" s="16" t="s">
        <v>3</v>
      </c>
      <c r="B16" s="5"/>
      <c r="C16" s="5"/>
      <c r="D16" s="5"/>
      <c r="G16" s="11">
        <v>2004</v>
      </c>
      <c r="H16" s="36">
        <v>2392</v>
      </c>
      <c r="I16" s="8"/>
      <c r="J16" s="8"/>
      <c r="K16" s="35"/>
      <c r="Q16" s="16" t="s">
        <v>17</v>
      </c>
      <c r="R16" s="10"/>
      <c r="S16" s="10"/>
      <c r="T16" s="5"/>
      <c r="U16" s="6"/>
      <c r="W16" s="54">
        <v>2003</v>
      </c>
      <c r="X16" s="74">
        <v>1196</v>
      </c>
      <c r="Y16" s="59"/>
      <c r="Z16" s="59"/>
      <c r="AA16" s="58"/>
      <c r="AG16" s="48">
        <v>2000</v>
      </c>
      <c r="AH16" s="48">
        <v>102</v>
      </c>
      <c r="AI16" s="86">
        <f>AH16+AI6</f>
        <v>203</v>
      </c>
      <c r="AJ16" s="86">
        <f t="shared" ref="AJ16:AL16" si="1">AI16+AJ6</f>
        <v>245</v>
      </c>
      <c r="AK16" s="86">
        <f t="shared" si="1"/>
        <v>273</v>
      </c>
      <c r="AL16" s="86">
        <f t="shared" si="1"/>
        <v>286</v>
      </c>
      <c r="AM16" s="45"/>
      <c r="AP16" s="45"/>
      <c r="AQ16" s="45"/>
    </row>
    <row r="17" spans="1:50" ht="15" customHeight="1" x14ac:dyDescent="0.25">
      <c r="A17" s="64"/>
      <c r="B17" s="98" t="s">
        <v>22</v>
      </c>
      <c r="C17" s="98"/>
      <c r="D17" s="98"/>
      <c r="E17" s="98"/>
      <c r="Q17" s="64"/>
      <c r="R17" s="99" t="s">
        <v>22</v>
      </c>
      <c r="S17" s="99"/>
      <c r="T17" s="99"/>
      <c r="U17" s="99"/>
      <c r="W17" s="45"/>
      <c r="AG17" s="48">
        <v>2001</v>
      </c>
      <c r="AH17" s="86">
        <v>133</v>
      </c>
      <c r="AI17" s="86">
        <f>AH17+AI7</f>
        <v>264</v>
      </c>
      <c r="AJ17" s="86">
        <f t="shared" ref="AJ17:AK17" si="2">AI17+AJ7</f>
        <v>308</v>
      </c>
      <c r="AK17" s="86">
        <f t="shared" si="2"/>
        <v>325</v>
      </c>
      <c r="AL17" s="45"/>
      <c r="AM17" s="45"/>
    </row>
    <row r="18" spans="1:50" ht="15" customHeight="1" x14ac:dyDescent="0.25">
      <c r="A18" s="54" t="s">
        <v>23</v>
      </c>
      <c r="B18" s="68">
        <v>1</v>
      </c>
      <c r="C18" s="26">
        <v>2</v>
      </c>
      <c r="D18" s="26">
        <v>3</v>
      </c>
      <c r="E18" s="9" t="s">
        <v>1</v>
      </c>
      <c r="G18" s="6" t="s">
        <v>12</v>
      </c>
      <c r="H18" s="5"/>
      <c r="I18" s="5"/>
      <c r="J18" s="5"/>
      <c r="Q18" s="54" t="s">
        <v>23</v>
      </c>
      <c r="R18" s="26">
        <v>1</v>
      </c>
      <c r="S18" s="26">
        <v>2</v>
      </c>
      <c r="T18" s="27">
        <v>3</v>
      </c>
      <c r="U18" s="70" t="s">
        <v>1</v>
      </c>
      <c r="W18" s="47" t="s">
        <v>28</v>
      </c>
      <c r="AG18" s="48">
        <v>2002</v>
      </c>
      <c r="AH18" s="48">
        <v>151</v>
      </c>
      <c r="AI18" s="86">
        <f>AH18+AI8</f>
        <v>302</v>
      </c>
      <c r="AJ18" s="86">
        <f>AI18+AJ8</f>
        <v>351</v>
      </c>
      <c r="AK18" s="45"/>
      <c r="AL18" s="45"/>
      <c r="AM18" s="45"/>
    </row>
    <row r="19" spans="1:50" ht="15" customHeight="1" x14ac:dyDescent="0.25">
      <c r="A19" s="26">
        <v>2004</v>
      </c>
      <c r="B19" s="33">
        <f>B5/B12</f>
        <v>17.553030303030305</v>
      </c>
      <c r="C19" s="67">
        <f>C5/C12</f>
        <v>7.2944162436548226</v>
      </c>
      <c r="D19" s="33">
        <f>D5/D12</f>
        <v>2.8955223880597014</v>
      </c>
      <c r="E19" s="4">
        <f>D19</f>
        <v>2.8955223880597014</v>
      </c>
      <c r="G19" s="47"/>
      <c r="H19" s="98" t="s">
        <v>22</v>
      </c>
      <c r="I19" s="98"/>
      <c r="J19" s="98"/>
      <c r="K19" s="98"/>
      <c r="Q19" s="26">
        <v>2004</v>
      </c>
      <c r="R19" s="26">
        <v>50</v>
      </c>
      <c r="S19" s="26">
        <v>6</v>
      </c>
      <c r="T19" s="27">
        <v>2</v>
      </c>
      <c r="U19" s="70">
        <v>2</v>
      </c>
      <c r="W19" s="52"/>
      <c r="X19" s="105" t="s">
        <v>22</v>
      </c>
      <c r="Y19" s="105"/>
      <c r="Z19" s="105"/>
      <c r="AA19" s="105"/>
      <c r="AG19" s="48">
        <v>2003</v>
      </c>
      <c r="AH19" s="48">
        <v>143</v>
      </c>
      <c r="AI19" s="86">
        <f>AH19+AI9</f>
        <v>285</v>
      </c>
      <c r="AJ19" s="45"/>
      <c r="AK19" s="45"/>
      <c r="AL19" s="45"/>
      <c r="AM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spans="1:50" ht="15" customHeight="1" x14ac:dyDescent="0.25">
      <c r="A20" s="26">
        <v>2005</v>
      </c>
      <c r="B20" s="33">
        <f>B6/B13</f>
        <v>17.961748633879782</v>
      </c>
      <c r="C20" s="33">
        <f>C6/C13</f>
        <v>6.945736434108527</v>
      </c>
      <c r="D20" s="17" t="s">
        <v>5</v>
      </c>
      <c r="E20" s="4">
        <f>C20/C27</f>
        <v>2.7571137531420109</v>
      </c>
      <c r="G20" s="54" t="s">
        <v>23</v>
      </c>
      <c r="H20" s="26">
        <v>0</v>
      </c>
      <c r="I20" s="26">
        <v>1</v>
      </c>
      <c r="J20" s="26">
        <v>2</v>
      </c>
      <c r="K20" s="26">
        <v>3</v>
      </c>
      <c r="Q20" s="26">
        <v>2005</v>
      </c>
      <c r="R20" s="26">
        <v>56</v>
      </c>
      <c r="S20" s="26">
        <v>7</v>
      </c>
      <c r="T20" s="24"/>
      <c r="U20" s="44"/>
      <c r="W20" s="50" t="s">
        <v>23</v>
      </c>
      <c r="X20" s="62">
        <v>0</v>
      </c>
      <c r="Y20" s="62">
        <v>1</v>
      </c>
      <c r="Z20" s="62">
        <v>2</v>
      </c>
      <c r="AA20" s="62">
        <v>3</v>
      </c>
      <c r="AG20" s="48">
        <v>2004</v>
      </c>
      <c r="AH20" s="48">
        <v>152</v>
      </c>
      <c r="AI20" s="45"/>
      <c r="AJ20" s="45"/>
      <c r="AK20" s="45"/>
      <c r="AL20" s="45"/>
      <c r="AM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spans="1:50" ht="15" customHeight="1" x14ac:dyDescent="0.25">
      <c r="A21" s="26">
        <v>2006</v>
      </c>
      <c r="B21" s="33">
        <f>B7/B14</f>
        <v>18.452107279693486</v>
      </c>
      <c r="C21" s="17" t="s">
        <v>5</v>
      </c>
      <c r="D21" s="17"/>
      <c r="E21" s="4">
        <f>B21/B28</f>
        <v>2.9343037211361445</v>
      </c>
      <c r="G21" s="26">
        <v>2001</v>
      </c>
      <c r="H21" s="34">
        <f>H13</f>
        <v>2365.3294080000001</v>
      </c>
      <c r="I21" s="14">
        <f>H21+I13</f>
        <v>2753.5822079999998</v>
      </c>
      <c r="J21" s="14">
        <f>I21+J13</f>
        <v>2996.9422079999999</v>
      </c>
      <c r="K21" s="14">
        <f>J21+K13</f>
        <v>3161.9422079999999</v>
      </c>
      <c r="Q21" s="27">
        <v>2006</v>
      </c>
      <c r="R21" s="27">
        <v>60</v>
      </c>
      <c r="S21" s="24"/>
      <c r="T21" s="24"/>
      <c r="U21" s="44"/>
      <c r="W21" s="54">
        <v>2000</v>
      </c>
      <c r="X21" s="61">
        <f>X13</f>
        <v>1240.5237600000003</v>
      </c>
      <c r="Y21" s="61">
        <f>X21+Y13</f>
        <v>1411.4007600000002</v>
      </c>
      <c r="Z21" s="61">
        <f>Y21+Z13</f>
        <v>1516.4607600000002</v>
      </c>
      <c r="AA21" s="61">
        <f>Z21+AA13</f>
        <v>1620.4607600000002</v>
      </c>
      <c r="AP21" s="45"/>
      <c r="AQ21" s="45"/>
      <c r="AR21" s="45"/>
      <c r="AS21" s="45"/>
      <c r="AT21" s="45"/>
      <c r="AU21" s="45"/>
      <c r="AV21" s="45"/>
      <c r="AW21" s="45"/>
      <c r="AX21" s="45"/>
    </row>
    <row r="22" spans="1:50" ht="15" customHeight="1" x14ac:dyDescent="0.25">
      <c r="A22" s="9"/>
      <c r="B22" s="9"/>
      <c r="C22" s="9"/>
      <c r="D22" s="9"/>
      <c r="E22" s="9"/>
      <c r="G22" s="26">
        <v>2002</v>
      </c>
      <c r="H22" s="34">
        <f>H14</f>
        <v>2366.6448</v>
      </c>
      <c r="I22" s="14">
        <f>H22+I14</f>
        <v>2720.2447999999999</v>
      </c>
      <c r="J22" s="14">
        <f>I22+J14</f>
        <v>2910.2447999999999</v>
      </c>
      <c r="Q22" s="24"/>
      <c r="R22" s="24"/>
      <c r="S22" s="24"/>
      <c r="T22" s="24"/>
      <c r="U22" s="44"/>
      <c r="W22" s="54">
        <v>2001</v>
      </c>
      <c r="X22" s="61">
        <f>X14</f>
        <v>1209.1170000000002</v>
      </c>
      <c r="Y22" s="61">
        <f>Y14+X22</f>
        <v>1388.3370000000002</v>
      </c>
      <c r="Z22" s="61">
        <f>Z14+Y22</f>
        <v>1492.3370000000002</v>
      </c>
      <c r="AA22" s="58"/>
      <c r="AG22" s="83"/>
      <c r="AH22" s="102" t="s">
        <v>22</v>
      </c>
      <c r="AI22" s="103"/>
      <c r="AJ22" s="103"/>
      <c r="AK22" s="103"/>
      <c r="AL22" s="103"/>
      <c r="AM22" s="104"/>
      <c r="AN22" s="88"/>
      <c r="AP22" s="45"/>
      <c r="AQ22" s="45"/>
      <c r="AR22" s="45"/>
      <c r="AS22" s="45"/>
      <c r="AT22" s="45"/>
      <c r="AU22" s="45"/>
      <c r="AV22" s="45"/>
      <c r="AW22" s="45"/>
      <c r="AX22" s="45"/>
    </row>
    <row r="23" spans="1:50" ht="15" customHeight="1" x14ac:dyDescent="0.25">
      <c r="A23" s="16" t="s">
        <v>25</v>
      </c>
      <c r="B23" s="5"/>
      <c r="C23" s="5"/>
      <c r="D23" s="5"/>
      <c r="G23" s="26">
        <v>2003</v>
      </c>
      <c r="H23" s="34">
        <f>H15</f>
        <v>2428.4</v>
      </c>
      <c r="I23" s="14">
        <f>H15+I15</f>
        <v>2698.4</v>
      </c>
      <c r="J23" s="45"/>
      <c r="Q23" s="16" t="s">
        <v>2</v>
      </c>
      <c r="R23" s="5"/>
      <c r="S23" s="5"/>
      <c r="T23" s="5"/>
      <c r="U23" s="6"/>
      <c r="W23" s="54">
        <v>2002</v>
      </c>
      <c r="X23" s="61">
        <f>X15</f>
        <v>1184.5</v>
      </c>
      <c r="Y23" s="61">
        <f>X23+Y15</f>
        <v>1372.5</v>
      </c>
      <c r="Z23" s="58"/>
      <c r="AA23" s="58"/>
      <c r="AG23" s="46" t="s">
        <v>23</v>
      </c>
      <c r="AH23" s="78">
        <v>0</v>
      </c>
      <c r="AI23" s="78">
        <v>1</v>
      </c>
      <c r="AJ23" s="78">
        <v>2</v>
      </c>
      <c r="AK23" s="78">
        <v>3</v>
      </c>
      <c r="AL23" s="78">
        <v>4</v>
      </c>
      <c r="AM23" s="78">
        <v>5</v>
      </c>
      <c r="AN23" s="84"/>
      <c r="AP23" s="45"/>
      <c r="AQ23" s="45"/>
      <c r="AR23" s="45"/>
      <c r="AS23" s="45"/>
      <c r="AT23" s="45"/>
      <c r="AU23" s="45"/>
      <c r="AV23" s="45"/>
      <c r="AW23" s="45"/>
      <c r="AX23" s="45"/>
    </row>
    <row r="24" spans="1:50" ht="15" customHeight="1" x14ac:dyDescent="0.25">
      <c r="A24" s="64"/>
      <c r="B24" s="98" t="s">
        <v>22</v>
      </c>
      <c r="C24" s="98"/>
      <c r="D24" s="98"/>
      <c r="E24" s="98"/>
      <c r="G24" s="11">
        <v>2004</v>
      </c>
      <c r="H24" s="34">
        <f>H16</f>
        <v>2392</v>
      </c>
      <c r="I24" s="45"/>
      <c r="J24" s="45"/>
      <c r="Q24" s="64"/>
      <c r="R24" s="99" t="s">
        <v>22</v>
      </c>
      <c r="S24" s="99"/>
      <c r="T24" s="99"/>
      <c r="U24" s="99"/>
      <c r="W24" s="54">
        <v>2003</v>
      </c>
      <c r="X24" s="61">
        <f>X16</f>
        <v>1196</v>
      </c>
      <c r="Y24" s="58"/>
      <c r="Z24" s="58"/>
      <c r="AA24" s="58"/>
      <c r="AG24" s="48">
        <v>1999</v>
      </c>
      <c r="AH24" s="78">
        <v>126</v>
      </c>
      <c r="AI24" s="78">
        <v>244</v>
      </c>
      <c r="AJ24" s="78">
        <v>283</v>
      </c>
      <c r="AK24" s="78">
        <v>310</v>
      </c>
      <c r="AL24" s="78">
        <v>325</v>
      </c>
      <c r="AM24" s="78">
        <v>326</v>
      </c>
      <c r="AN24" s="84"/>
      <c r="AP24" s="45"/>
      <c r="AQ24" s="45"/>
      <c r="AR24" s="45"/>
      <c r="AS24" s="45"/>
      <c r="AT24" s="45"/>
      <c r="AU24" s="45"/>
      <c r="AV24" s="45"/>
      <c r="AW24" s="45"/>
      <c r="AX24" s="45"/>
    </row>
    <row r="25" spans="1:50" ht="15" customHeight="1" x14ac:dyDescent="0.25">
      <c r="A25" s="54" t="s">
        <v>23</v>
      </c>
      <c r="B25" s="26">
        <v>1</v>
      </c>
      <c r="C25" s="26">
        <v>2</v>
      </c>
      <c r="D25" s="26">
        <v>3</v>
      </c>
      <c r="E25" s="50" t="s">
        <v>1</v>
      </c>
      <c r="G25" s="5"/>
      <c r="H25" s="5"/>
      <c r="I25" s="5"/>
      <c r="J25" s="5"/>
      <c r="Q25" s="54" t="s">
        <v>23</v>
      </c>
      <c r="R25" s="26">
        <v>1</v>
      </c>
      <c r="S25" s="26">
        <v>2</v>
      </c>
      <c r="T25" s="26">
        <v>3</v>
      </c>
      <c r="U25" s="9" t="s">
        <v>1</v>
      </c>
      <c r="W25" s="75"/>
      <c r="X25" s="76"/>
      <c r="Y25" s="76"/>
      <c r="Z25" s="76"/>
      <c r="AA25" s="76"/>
      <c r="AG25" s="48">
        <v>2000</v>
      </c>
      <c r="AH25" s="78">
        <v>102</v>
      </c>
      <c r="AI25" s="78">
        <v>203</v>
      </c>
      <c r="AJ25" s="78">
        <v>245</v>
      </c>
      <c r="AK25" s="78">
        <v>273</v>
      </c>
      <c r="AL25" s="78">
        <v>286</v>
      </c>
      <c r="AM25" s="39">
        <f>AL25*AM30</f>
        <v>286.88</v>
      </c>
      <c r="AN25" s="84">
        <f>AM25-AL25</f>
        <v>0.87999999999999545</v>
      </c>
      <c r="AP25" s="45"/>
      <c r="AQ25" s="45"/>
      <c r="AR25" s="45"/>
      <c r="AS25" s="45"/>
      <c r="AT25" s="45"/>
      <c r="AU25" s="45"/>
      <c r="AV25" s="45"/>
      <c r="AW25" s="45"/>
      <c r="AX25" s="45"/>
    </row>
    <row r="26" spans="1:50" ht="15" customHeight="1" x14ac:dyDescent="0.25">
      <c r="A26" s="26">
        <v>2004</v>
      </c>
      <c r="B26" s="28">
        <f>B19/$E19</f>
        <v>6.062129022180569</v>
      </c>
      <c r="C26" s="66">
        <f>C19/$E19</f>
        <v>2.5192056099220266</v>
      </c>
      <c r="D26" s="28">
        <f>D19/$E19</f>
        <v>1</v>
      </c>
      <c r="E26" s="65">
        <f>E19/$E19</f>
        <v>1</v>
      </c>
      <c r="G26" s="6" t="s">
        <v>13</v>
      </c>
      <c r="Q26" s="26">
        <v>2004</v>
      </c>
      <c r="R26" s="26">
        <v>50</v>
      </c>
      <c r="S26" s="26">
        <f>R19+S19</f>
        <v>56</v>
      </c>
      <c r="T26" s="26">
        <f>S26+T19</f>
        <v>58</v>
      </c>
      <c r="U26" s="20">
        <f>T26</f>
        <v>58</v>
      </c>
      <c r="W26" s="47" t="s">
        <v>29</v>
      </c>
      <c r="AG26" s="48">
        <v>2001</v>
      </c>
      <c r="AH26" s="78">
        <v>133</v>
      </c>
      <c r="AI26" s="78">
        <v>264</v>
      </c>
      <c r="AJ26" s="78">
        <v>308</v>
      </c>
      <c r="AK26" s="78">
        <v>325</v>
      </c>
      <c r="AL26" s="39">
        <f>AK26*AL30</f>
        <v>340.60891938250427</v>
      </c>
      <c r="AM26" s="39">
        <f>AL26*AM30</f>
        <v>341.65694682675809</v>
      </c>
      <c r="AN26" s="84">
        <f>AM26-AK26</f>
        <v>16.656946826758087</v>
      </c>
      <c r="AP26" s="45"/>
      <c r="AQ26" s="45"/>
      <c r="AR26" s="45"/>
      <c r="AS26" s="45"/>
      <c r="AT26" s="45"/>
      <c r="AU26" s="45"/>
      <c r="AV26" s="45"/>
      <c r="AW26" s="45"/>
      <c r="AX26" s="45"/>
    </row>
    <row r="27" spans="1:50" ht="15" customHeight="1" x14ac:dyDescent="0.25">
      <c r="A27" s="26">
        <v>2005</v>
      </c>
      <c r="B27" s="28">
        <f>B20/$E20</f>
        <v>6.5146926249998014</v>
      </c>
      <c r="C27" s="28">
        <f>C26</f>
        <v>2.5192056099220266</v>
      </c>
      <c r="D27" s="13" t="s">
        <v>5</v>
      </c>
      <c r="E27" s="18"/>
      <c r="G27" s="47"/>
      <c r="H27" s="98" t="s">
        <v>22</v>
      </c>
      <c r="I27" s="98"/>
      <c r="J27" s="98"/>
      <c r="K27" s="98"/>
      <c r="Q27" s="26">
        <v>2005</v>
      </c>
      <c r="R27" s="26">
        <v>56</v>
      </c>
      <c r="S27" s="26">
        <f>R20+S20</f>
        <v>63</v>
      </c>
      <c r="T27" s="45"/>
      <c r="U27" s="20">
        <f>S27/S48</f>
        <v>65.25</v>
      </c>
      <c r="W27" s="52"/>
      <c r="X27" s="105" t="s">
        <v>22</v>
      </c>
      <c r="Y27" s="105"/>
      <c r="Z27" s="105"/>
      <c r="AA27" s="105"/>
      <c r="AG27" s="48">
        <v>2002</v>
      </c>
      <c r="AH27" s="78">
        <v>151</v>
      </c>
      <c r="AI27" s="78">
        <v>302</v>
      </c>
      <c r="AJ27" s="78">
        <v>351</v>
      </c>
      <c r="AK27" s="39">
        <f>AJ27*AK30</f>
        <v>381.22966507177034</v>
      </c>
      <c r="AL27" s="39">
        <f t="shared" ref="AL27:AM27" si="3">AK27*AL30</f>
        <v>399.53915155892224</v>
      </c>
      <c r="AM27" s="39">
        <f t="shared" si="3"/>
        <v>400.76850279448814</v>
      </c>
      <c r="AN27" s="84">
        <f>AM27-AJ27</f>
        <v>49.768502794488143</v>
      </c>
      <c r="AP27" s="45"/>
      <c r="AQ27" s="45"/>
      <c r="AR27" s="45"/>
      <c r="AS27" s="45"/>
      <c r="AT27" s="45"/>
      <c r="AU27" s="45"/>
      <c r="AV27" s="45"/>
      <c r="AW27" s="45"/>
      <c r="AX27" s="45"/>
    </row>
    <row r="28" spans="1:50" ht="15" customHeight="1" x14ac:dyDescent="0.25">
      <c r="A28" s="26">
        <v>2006</v>
      </c>
      <c r="B28" s="28">
        <f>AVERAGE(B27,B26)</f>
        <v>6.2884108235901852</v>
      </c>
      <c r="C28" s="13" t="s">
        <v>5</v>
      </c>
      <c r="D28" s="13"/>
      <c r="E28" s="18"/>
      <c r="G28" s="54" t="s">
        <v>23</v>
      </c>
      <c r="H28" s="26">
        <v>0</v>
      </c>
      <c r="I28" s="26">
        <v>1</v>
      </c>
      <c r="J28" s="26">
        <v>2</v>
      </c>
      <c r="K28" s="26">
        <v>3</v>
      </c>
      <c r="Q28" s="26">
        <v>2006</v>
      </c>
      <c r="R28" s="26">
        <v>60</v>
      </c>
      <c r="S28" s="45"/>
      <c r="T28" s="45"/>
      <c r="U28" s="20">
        <f>R28/R49</f>
        <v>69.755011135857472</v>
      </c>
      <c r="W28" s="50" t="s">
        <v>23</v>
      </c>
      <c r="X28" s="62">
        <v>0</v>
      </c>
      <c r="Y28" s="62">
        <v>1</v>
      </c>
      <c r="Z28" s="62">
        <v>2</v>
      </c>
      <c r="AA28" s="62">
        <v>3</v>
      </c>
      <c r="AG28" s="48">
        <v>2003</v>
      </c>
      <c r="AH28" s="78">
        <v>143</v>
      </c>
      <c r="AI28" s="78">
        <v>285</v>
      </c>
      <c r="AJ28" s="39">
        <f>AI28*AJ30</f>
        <v>333.95360315893384</v>
      </c>
      <c r="AK28" s="39">
        <f t="shared" ref="AK28" si="4">AJ28*AK30</f>
        <v>362.71515749798078</v>
      </c>
      <c r="AL28" s="39">
        <f>AK28*AL30</f>
        <v>380.13543950474485</v>
      </c>
      <c r="AM28" s="39">
        <f>AL28*AM30</f>
        <v>381.30508701091327</v>
      </c>
      <c r="AN28" s="84">
        <f>AM28-AI28</f>
        <v>96.305087010913269</v>
      </c>
      <c r="AP28" s="45"/>
      <c r="AQ28" s="45"/>
      <c r="AR28" s="45"/>
      <c r="AS28" s="45"/>
      <c r="AT28" s="45"/>
      <c r="AU28" s="45"/>
      <c r="AV28" s="45"/>
      <c r="AW28" s="45"/>
      <c r="AX28" s="45"/>
    </row>
    <row r="29" spans="1:50" ht="15" customHeight="1" x14ac:dyDescent="0.25">
      <c r="A29" s="5"/>
      <c r="B29" s="5"/>
      <c r="C29" s="5"/>
      <c r="D29" s="5"/>
      <c r="G29" s="26">
        <v>2001</v>
      </c>
      <c r="H29" s="34">
        <f>H21</f>
        <v>2365.3294080000001</v>
      </c>
      <c r="I29" s="14">
        <f>I21</f>
        <v>2753.5822079999998</v>
      </c>
      <c r="J29" s="14">
        <f t="shared" ref="J29:K30" si="5">J21</f>
        <v>2996.9422079999999</v>
      </c>
      <c r="K29" s="14">
        <f t="shared" si="5"/>
        <v>3161.9422079999999</v>
      </c>
      <c r="Q29" s="5"/>
      <c r="R29" s="5"/>
      <c r="S29" s="5"/>
      <c r="T29" s="5"/>
      <c r="U29" s="6"/>
      <c r="W29" s="54">
        <v>2000</v>
      </c>
      <c r="X29" s="61">
        <f>X21</f>
        <v>1240.5237600000003</v>
      </c>
      <c r="Y29" s="61">
        <f>Y21</f>
        <v>1411.4007600000002</v>
      </c>
      <c r="Z29" s="61">
        <f>Z21</f>
        <v>1516.4607600000002</v>
      </c>
      <c r="AA29" s="61">
        <f>AA21</f>
        <v>1620.4607600000002</v>
      </c>
      <c r="AG29" s="48">
        <v>2004</v>
      </c>
      <c r="AH29" s="78">
        <v>152</v>
      </c>
      <c r="AI29" s="39">
        <f>AH29*AI30</f>
        <v>301.21526717557254</v>
      </c>
      <c r="AJ29" s="39">
        <f>AI29*AJ30</f>
        <v>352.95411859566099</v>
      </c>
      <c r="AK29" s="39">
        <f t="shared" ref="AK29:AM29" si="6">AJ29*AK30</f>
        <v>383.35208096275142</v>
      </c>
      <c r="AL29" s="39">
        <f t="shared" si="6"/>
        <v>401.76350166079089</v>
      </c>
      <c r="AM29" s="39">
        <f t="shared" si="6"/>
        <v>402.99969705051637</v>
      </c>
      <c r="AN29" s="84">
        <f>AM29-AH29</f>
        <v>250.99969705051637</v>
      </c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ht="15" customHeight="1" x14ac:dyDescent="0.25">
      <c r="A30" s="16" t="s">
        <v>26</v>
      </c>
      <c r="B30" s="10"/>
      <c r="C30" s="10"/>
      <c r="D30" s="10"/>
      <c r="E30" s="9"/>
      <c r="G30" s="26">
        <v>2002</v>
      </c>
      <c r="H30" s="34">
        <f t="shared" ref="H30:I32" si="7">H22</f>
        <v>2366.6448</v>
      </c>
      <c r="I30" s="14">
        <f t="shared" si="7"/>
        <v>2720.2447999999999</v>
      </c>
      <c r="J30" s="14">
        <f t="shared" si="5"/>
        <v>2910.2447999999999</v>
      </c>
      <c r="K30" s="38">
        <f>J30*K34</f>
        <v>3070.4715773860253</v>
      </c>
      <c r="L30" s="35">
        <f>K30-J30</f>
        <v>160.22677738602533</v>
      </c>
      <c r="Q30" s="16" t="s">
        <v>3</v>
      </c>
      <c r="R30" s="5"/>
      <c r="S30" s="5"/>
      <c r="T30" s="5"/>
      <c r="U30" s="6"/>
      <c r="W30" s="54">
        <v>2001</v>
      </c>
      <c r="X30" s="61">
        <f>X22</f>
        <v>1209.1170000000002</v>
      </c>
      <c r="Y30" s="61">
        <f t="shared" ref="Y30:Y31" si="8">Y22</f>
        <v>1388.3370000000002</v>
      </c>
      <c r="Z30" s="61">
        <f>Z22</f>
        <v>1492.3370000000002</v>
      </c>
      <c r="AA30" s="58">
        <f>Z30*AA33</f>
        <v>1594.6825747051444</v>
      </c>
      <c r="AB30" s="49">
        <f>AA30-Z30</f>
        <v>102.34557470514414</v>
      </c>
      <c r="AG30" s="77" t="s">
        <v>24</v>
      </c>
      <c r="AI30" s="25">
        <f>SUM(AI24:AI28)/SUM(AH24:AH28)</f>
        <v>1.9816793893129772</v>
      </c>
      <c r="AJ30" s="25">
        <f>SUM(AJ24:AJ27)/SUM(AI24:AI27)</f>
        <v>1.1717670286278381</v>
      </c>
      <c r="AK30" s="25">
        <f>SUM(AK24:AK26)/SUM(AJ24:AJ26)</f>
        <v>1.0861244019138756</v>
      </c>
      <c r="AL30" s="25">
        <f>SUM(AL24:AL25)/SUM(AK24:AK25)</f>
        <v>1.0480274442538593</v>
      </c>
      <c r="AM30" s="25">
        <f>AM24/AL24</f>
        <v>1.003076923076923</v>
      </c>
      <c r="AN30" s="84"/>
    </row>
    <row r="31" spans="1:50" ht="15" customHeight="1" x14ac:dyDescent="0.25">
      <c r="A31" s="64"/>
      <c r="B31" s="98" t="s">
        <v>22</v>
      </c>
      <c r="C31" s="98"/>
      <c r="D31" s="98"/>
      <c r="E31" s="98"/>
      <c r="G31" s="26">
        <v>2003</v>
      </c>
      <c r="H31" s="34">
        <f t="shared" si="7"/>
        <v>2428.4</v>
      </c>
      <c r="I31" s="14">
        <f t="shared" si="7"/>
        <v>2698.4</v>
      </c>
      <c r="J31" s="39">
        <f>I31*J34</f>
        <v>2912.0309061815351</v>
      </c>
      <c r="K31" s="39">
        <f>J31*K34</f>
        <v>3072.3560196379613</v>
      </c>
      <c r="L31" s="35">
        <f>K31-I31</f>
        <v>373.95601963796116</v>
      </c>
      <c r="Q31" s="64"/>
      <c r="R31" s="99" t="s">
        <v>22</v>
      </c>
      <c r="S31" s="99"/>
      <c r="T31" s="99"/>
      <c r="U31" s="99"/>
      <c r="W31" s="54">
        <v>2002</v>
      </c>
      <c r="X31" s="61">
        <f>X23</f>
        <v>1184.5</v>
      </c>
      <c r="Y31" s="61">
        <f t="shared" si="8"/>
        <v>1372.5</v>
      </c>
      <c r="Z31" s="58">
        <f>Y31*Z33</f>
        <v>1474.9863307197743</v>
      </c>
      <c r="AA31" s="58">
        <f>Z31*AA33</f>
        <v>1576.1419836987914</v>
      </c>
      <c r="AB31" s="49">
        <f>AA31-Y31</f>
        <v>203.64198369879136</v>
      </c>
      <c r="AI31" s="47" t="s">
        <v>4</v>
      </c>
      <c r="AJ31" s="40">
        <f>SUM(AN25:AN29)</f>
        <v>414.61023368267587</v>
      </c>
      <c r="AN31" s="84"/>
    </row>
    <row r="32" spans="1:50" ht="15" customHeight="1" x14ac:dyDescent="0.25">
      <c r="A32" s="54" t="s">
        <v>23</v>
      </c>
      <c r="B32" s="26">
        <v>1</v>
      </c>
      <c r="C32" s="26">
        <v>2</v>
      </c>
      <c r="D32" s="26">
        <v>3</v>
      </c>
      <c r="E32" s="50" t="s">
        <v>1</v>
      </c>
      <c r="G32" s="11">
        <v>2004</v>
      </c>
      <c r="H32" s="34">
        <f t="shared" si="7"/>
        <v>2392</v>
      </c>
      <c r="I32" s="39">
        <f>H32*I34</f>
        <v>2730.0203083374945</v>
      </c>
      <c r="J32" s="39">
        <f>I32*J34</f>
        <v>2946.1545776689991</v>
      </c>
      <c r="K32" s="39">
        <f>J32*K34</f>
        <v>3108.3584079656775</v>
      </c>
      <c r="L32" s="35">
        <f>K32-H32</f>
        <v>716.35840796567754</v>
      </c>
      <c r="Q32" s="54" t="s">
        <v>23</v>
      </c>
      <c r="R32" s="26">
        <v>1</v>
      </c>
      <c r="S32" s="26">
        <v>2</v>
      </c>
      <c r="T32" s="26">
        <v>3</v>
      </c>
      <c r="U32" s="9" t="s">
        <v>1</v>
      </c>
      <c r="W32" s="54">
        <v>2003</v>
      </c>
      <c r="X32" s="61">
        <f>X24</f>
        <v>1196</v>
      </c>
      <c r="Y32" s="58">
        <f>X32*Y33</f>
        <v>1373.0883558181163</v>
      </c>
      <c r="Z32" s="58">
        <f t="shared" ref="Z32:AA32" si="9">Y32*Z33</f>
        <v>1475.6186198194616</v>
      </c>
      <c r="AA32" s="58">
        <f t="shared" si="9"/>
        <v>1576.8176356523697</v>
      </c>
      <c r="AB32" s="49">
        <f>AA32-X32</f>
        <v>380.81763565236975</v>
      </c>
      <c r="AJ32" s="49" t="s">
        <v>5</v>
      </c>
      <c r="AN32" s="84"/>
    </row>
    <row r="33" spans="1:31" ht="15" customHeight="1" x14ac:dyDescent="0.25">
      <c r="A33" s="26">
        <v>2004</v>
      </c>
      <c r="B33" s="28">
        <f>B12/$E12</f>
        <v>0.65671641791044777</v>
      </c>
      <c r="C33" s="28">
        <f>C12/$E12</f>
        <v>0.98009950248756217</v>
      </c>
      <c r="D33" s="28">
        <f>D12/$E12</f>
        <v>1</v>
      </c>
      <c r="E33" s="65">
        <f>E12/$E12</f>
        <v>1</v>
      </c>
      <c r="Q33" s="26">
        <v>2004</v>
      </c>
      <c r="R33" s="33">
        <f>R12/R26</f>
        <v>10</v>
      </c>
      <c r="S33" s="33">
        <f>S12/S26</f>
        <v>10.714285714285714</v>
      </c>
      <c r="T33" s="33">
        <f>T12/T26</f>
        <v>11.03448275862069</v>
      </c>
      <c r="U33" s="17">
        <f>U12/U26</f>
        <v>11.03448275862069</v>
      </c>
      <c r="W33" s="77" t="s">
        <v>30</v>
      </c>
      <c r="X33" s="45"/>
      <c r="Y33" s="37">
        <f>SUM(Y29:Y31)/SUM(X29:X31)</f>
        <v>1.1480671871388932</v>
      </c>
      <c r="Z33" s="37">
        <f>SUM(Z29:Z30)/SUM(Y29:Y30)</f>
        <v>1.0746712792129502</v>
      </c>
      <c r="AA33" s="37">
        <f>AA29/Z29</f>
        <v>1.0685807392734645</v>
      </c>
    </row>
    <row r="34" spans="1:31" ht="15" customHeight="1" x14ac:dyDescent="0.25">
      <c r="A34" s="26">
        <v>2005</v>
      </c>
      <c r="B34" s="28">
        <f>B13/$E13</f>
        <v>0.69518685641559652</v>
      </c>
      <c r="C34" s="28">
        <f>C33</f>
        <v>0.98009950248756217</v>
      </c>
      <c r="D34" s="13" t="s">
        <v>5</v>
      </c>
      <c r="E34" s="18"/>
      <c r="G34" s="6" t="s">
        <v>14</v>
      </c>
      <c r="I34" s="37">
        <f>SUM(I29:I31)/SUM(H29:H31)</f>
        <v>1.1413128379337352</v>
      </c>
      <c r="J34" s="37">
        <f>SUM(J29:J30)/SUM(I29:I30)</f>
        <v>1.0791694730883246</v>
      </c>
      <c r="K34" s="37">
        <f>K29/J29</f>
        <v>1.0550561167177501</v>
      </c>
      <c r="Q34" s="26">
        <v>2005</v>
      </c>
      <c r="R34" s="33">
        <f>R13/R27</f>
        <v>10.535714285714286</v>
      </c>
      <c r="S34" s="33">
        <f>S13/S27</f>
        <v>11.269841269841271</v>
      </c>
      <c r="T34" s="51"/>
      <c r="U34" s="4">
        <f>S34/S41</f>
        <v>11.606641123882506</v>
      </c>
      <c r="W34" s="45"/>
      <c r="X34" s="45"/>
      <c r="Y34" s="45"/>
      <c r="Z34" s="45"/>
      <c r="AA34" s="45"/>
      <c r="AB34" s="47" t="s">
        <v>31</v>
      </c>
      <c r="AC34" s="47"/>
      <c r="AD34" s="47"/>
      <c r="AE34" s="40">
        <f>SUM(AB30:AB32)</f>
        <v>686.80519405630525</v>
      </c>
    </row>
    <row r="35" spans="1:31" ht="15" customHeight="1" x14ac:dyDescent="0.3">
      <c r="A35" s="26">
        <v>2006</v>
      </c>
      <c r="B35" s="28">
        <f>AVERAGE(B33:B34)</f>
        <v>0.67595163716302209</v>
      </c>
      <c r="C35" s="13" t="s">
        <v>5</v>
      </c>
      <c r="D35" s="13"/>
      <c r="E35" s="18"/>
      <c r="H35" s="43" t="s">
        <v>4</v>
      </c>
      <c r="I35" s="42">
        <f>SUM(L30:L32)</f>
        <v>1250.541204989664</v>
      </c>
      <c r="Q35" s="26">
        <v>2006</v>
      </c>
      <c r="R35" s="33">
        <f>R14/R28</f>
        <v>11.666666666666666</v>
      </c>
      <c r="S35" s="51"/>
      <c r="T35" s="51"/>
      <c r="U35" s="4">
        <f>R35/R42</f>
        <v>12.863048905276582</v>
      </c>
      <c r="W35" s="71" t="s">
        <v>34</v>
      </c>
      <c r="AD35" s="47">
        <f>1000*687</f>
        <v>687000</v>
      </c>
    </row>
    <row r="36" spans="1:31" ht="15" customHeight="1" x14ac:dyDescent="0.25">
      <c r="A36" s="5"/>
      <c r="B36" s="5"/>
      <c r="C36" s="5"/>
      <c r="D36" s="5"/>
      <c r="Q36" s="9"/>
      <c r="R36" s="9"/>
      <c r="S36" s="9"/>
      <c r="T36" s="9"/>
      <c r="U36" s="9"/>
      <c r="W36" s="52"/>
      <c r="X36" s="105" t="s">
        <v>22</v>
      </c>
      <c r="Y36" s="105"/>
      <c r="Z36" s="105"/>
      <c r="AA36" s="105"/>
    </row>
    <row r="37" spans="1:31" ht="15" customHeight="1" x14ac:dyDescent="0.25">
      <c r="A37" s="16" t="s">
        <v>6</v>
      </c>
      <c r="B37" s="5"/>
      <c r="C37" s="5"/>
      <c r="D37" s="5"/>
      <c r="Q37" s="16" t="s">
        <v>25</v>
      </c>
      <c r="R37" s="5"/>
      <c r="S37" s="5"/>
      <c r="T37" s="5"/>
      <c r="U37" s="6"/>
      <c r="W37" s="50" t="s">
        <v>23</v>
      </c>
      <c r="X37" s="62">
        <v>0</v>
      </c>
      <c r="Y37" s="62">
        <v>1</v>
      </c>
      <c r="Z37" s="62">
        <v>2</v>
      </c>
      <c r="AA37" s="62">
        <v>3</v>
      </c>
    </row>
    <row r="38" spans="1:31" ht="15" customHeight="1" x14ac:dyDescent="0.25">
      <c r="A38" s="10">
        <v>2004</v>
      </c>
      <c r="B38" s="4">
        <f>E19</f>
        <v>2.8955223880597014</v>
      </c>
      <c r="C38" s="9"/>
      <c r="D38" s="9">
        <f>E12</f>
        <v>201</v>
      </c>
      <c r="E38" s="9">
        <f>B38*D38</f>
        <v>582</v>
      </c>
      <c r="Q38" s="64"/>
      <c r="R38" s="99" t="s">
        <v>22</v>
      </c>
      <c r="S38" s="99"/>
      <c r="T38" s="99"/>
      <c r="U38" s="99"/>
      <c r="W38" s="54">
        <v>2000</v>
      </c>
      <c r="X38" s="61">
        <v>1072</v>
      </c>
      <c r="Y38" s="61">
        <v>158</v>
      </c>
      <c r="Z38" s="61">
        <v>102</v>
      </c>
      <c r="AA38" s="61">
        <v>104</v>
      </c>
      <c r="AC38" s="32"/>
      <c r="AD38" s="27" t="s">
        <v>9</v>
      </c>
      <c r="AE38" s="48" t="s">
        <v>8</v>
      </c>
    </row>
    <row r="39" spans="1:31" ht="15" customHeight="1" x14ac:dyDescent="0.25">
      <c r="A39" s="10">
        <v>2005</v>
      </c>
      <c r="B39" s="4">
        <f>E20</f>
        <v>2.7571137531420109</v>
      </c>
      <c r="C39" s="5"/>
      <c r="D39" s="12">
        <f>E13</f>
        <v>263.23857868020303</v>
      </c>
      <c r="E39" s="12">
        <f t="shared" ref="E39:E40" si="10">B39*D39</f>
        <v>725.7787056367431</v>
      </c>
      <c r="Q39" s="54" t="s">
        <v>23</v>
      </c>
      <c r="R39" s="26">
        <v>1</v>
      </c>
      <c r="S39" s="26">
        <v>2</v>
      </c>
      <c r="T39" s="26">
        <v>3</v>
      </c>
      <c r="U39" s="50" t="s">
        <v>1</v>
      </c>
      <c r="W39" s="54">
        <v>2001</v>
      </c>
      <c r="X39" s="61">
        <v>1118</v>
      </c>
      <c r="Y39" s="61">
        <v>174</v>
      </c>
      <c r="Z39" s="61">
        <v>104</v>
      </c>
      <c r="AA39" s="58"/>
      <c r="AC39" s="53">
        <v>2001</v>
      </c>
      <c r="AD39" s="28">
        <v>0.05</v>
      </c>
      <c r="AE39" s="29">
        <f>(1+AD39)*(1+AD40)*(1+AD41)</f>
        <v>1.1576250000000001</v>
      </c>
    </row>
    <row r="40" spans="1:31" ht="15" customHeight="1" x14ac:dyDescent="0.25">
      <c r="A40" s="10">
        <v>2006</v>
      </c>
      <c r="B40" s="4">
        <f>E21</f>
        <v>2.9343037211361445</v>
      </c>
      <c r="C40" s="5"/>
      <c r="D40" s="12">
        <f>E14</f>
        <v>386.1222987718773</v>
      </c>
      <c r="E40" s="12">
        <f t="shared" si="10"/>
        <v>1133.0000980999616</v>
      </c>
      <c r="Q40" s="26">
        <v>2004</v>
      </c>
      <c r="R40" s="28">
        <f>R33/$U33</f>
        <v>0.90624999999999989</v>
      </c>
      <c r="S40" s="28">
        <f t="shared" ref="S40:U40" si="11">S33/$U33</f>
        <v>0.97098214285714268</v>
      </c>
      <c r="T40" s="28">
        <f t="shared" si="11"/>
        <v>1</v>
      </c>
      <c r="U40" s="28">
        <f t="shared" si="11"/>
        <v>1</v>
      </c>
      <c r="W40" s="54">
        <v>2002</v>
      </c>
      <c r="X40" s="61">
        <v>1150</v>
      </c>
      <c r="Y40" s="61">
        <v>188</v>
      </c>
      <c r="Z40" s="58"/>
      <c r="AA40" s="58"/>
      <c r="AC40" s="53">
        <v>2002</v>
      </c>
      <c r="AD40" s="30">
        <v>0.05</v>
      </c>
      <c r="AE40" s="29">
        <f>(1+AD40)*(1+AD41)</f>
        <v>1.1025</v>
      </c>
    </row>
    <row r="41" spans="1:31" ht="15" customHeight="1" x14ac:dyDescent="0.25">
      <c r="A41" s="9"/>
      <c r="B41" s="9"/>
      <c r="C41" s="9"/>
      <c r="D41" s="9"/>
      <c r="E41" s="9"/>
      <c r="Q41" s="26">
        <v>2005</v>
      </c>
      <c r="R41" s="28">
        <f>R34/$U34</f>
        <v>0.90773154552313873</v>
      </c>
      <c r="S41" s="28">
        <f>S40</f>
        <v>0.97098214285714268</v>
      </c>
      <c r="T41" s="45"/>
      <c r="U41" s="47"/>
      <c r="W41" s="54">
        <v>2003</v>
      </c>
      <c r="X41" s="61">
        <v>1196</v>
      </c>
      <c r="Y41" s="58"/>
      <c r="Z41" s="58"/>
      <c r="AA41" s="58"/>
      <c r="AC41" s="53">
        <v>2003</v>
      </c>
      <c r="AD41" s="30">
        <v>0.05</v>
      </c>
      <c r="AE41" s="29">
        <f>(1+AD41)</f>
        <v>1.05</v>
      </c>
    </row>
    <row r="42" spans="1:31" ht="15" customHeight="1" x14ac:dyDescent="0.25">
      <c r="A42" s="9"/>
      <c r="B42" s="9"/>
      <c r="C42" s="21" t="s">
        <v>7</v>
      </c>
      <c r="D42" s="21"/>
      <c r="E42" s="22">
        <f>SUM(E38:E40)</f>
        <v>2440.7788037367045</v>
      </c>
      <c r="Q42" s="26">
        <v>2006</v>
      </c>
      <c r="R42" s="28">
        <f>AVERAGE(R41,R40)</f>
        <v>0.90699077276156936</v>
      </c>
      <c r="S42" s="45"/>
      <c r="T42" s="45"/>
      <c r="U42" s="47"/>
      <c r="W42" s="45"/>
      <c r="X42" s="45"/>
      <c r="Y42" s="45"/>
      <c r="Z42" s="45"/>
      <c r="AA42" s="45"/>
      <c r="AB42" s="45"/>
    </row>
    <row r="43" spans="1:31" ht="15" customHeight="1" x14ac:dyDescent="0.25">
      <c r="A43" s="9"/>
      <c r="B43" s="9" t="s">
        <v>5</v>
      </c>
      <c r="C43" s="9"/>
      <c r="D43" s="9"/>
      <c r="E43" s="9" t="s">
        <v>5</v>
      </c>
      <c r="Q43" s="5"/>
      <c r="R43" s="5"/>
      <c r="S43" s="5"/>
      <c r="T43" s="5"/>
      <c r="U43" s="6"/>
      <c r="W43" s="47" t="s">
        <v>27</v>
      </c>
      <c r="X43" s="45"/>
      <c r="Y43" s="45"/>
      <c r="Z43" s="45"/>
      <c r="AA43" s="45"/>
      <c r="AB43" s="45"/>
    </row>
    <row r="44" spans="1:31" ht="15" customHeight="1" x14ac:dyDescent="0.25">
      <c r="A44" s="5"/>
      <c r="B44" s="9" t="s">
        <v>5</v>
      </c>
      <c r="C44" s="9"/>
      <c r="D44" s="9"/>
      <c r="E44" s="12" t="s">
        <v>5</v>
      </c>
      <c r="Q44" s="16" t="s">
        <v>26</v>
      </c>
      <c r="R44" s="10"/>
      <c r="S44" s="10"/>
      <c r="T44" s="10"/>
      <c r="U44" s="9"/>
      <c r="W44" s="52"/>
      <c r="X44" s="105" t="s">
        <v>22</v>
      </c>
      <c r="Y44" s="105"/>
      <c r="Z44" s="105"/>
      <c r="AA44" s="105"/>
    </row>
    <row r="45" spans="1:31" ht="15" customHeight="1" x14ac:dyDescent="0.25">
      <c r="Q45" s="64"/>
      <c r="R45" s="99" t="s">
        <v>22</v>
      </c>
      <c r="S45" s="99"/>
      <c r="T45" s="99"/>
      <c r="U45" s="99"/>
      <c r="W45" s="50" t="s">
        <v>23</v>
      </c>
      <c r="X45" s="62">
        <v>0</v>
      </c>
      <c r="Y45" s="62">
        <v>1</v>
      </c>
      <c r="Z45" s="62">
        <v>2</v>
      </c>
      <c r="AA45" s="62">
        <v>3</v>
      </c>
    </row>
    <row r="46" spans="1:31" ht="15" customHeight="1" x14ac:dyDescent="0.25">
      <c r="Q46" s="54" t="s">
        <v>23</v>
      </c>
      <c r="R46" s="26">
        <v>1</v>
      </c>
      <c r="S46" s="26">
        <v>2</v>
      </c>
      <c r="T46" s="26">
        <v>3</v>
      </c>
      <c r="U46" s="50" t="s">
        <v>1</v>
      </c>
      <c r="W46" s="54">
        <v>2000</v>
      </c>
      <c r="X46" s="61">
        <f>X38*AE39</f>
        <v>1240.9740000000002</v>
      </c>
      <c r="Y46" s="61">
        <f>Y38*AE40</f>
        <v>174.19499999999999</v>
      </c>
      <c r="Z46" s="61">
        <f>Z38*AE41</f>
        <v>107.10000000000001</v>
      </c>
      <c r="AA46" s="61">
        <f>AA38</f>
        <v>104</v>
      </c>
    </row>
    <row r="47" spans="1:31" ht="15" customHeight="1" x14ac:dyDescent="0.25">
      <c r="Q47" s="26">
        <v>2004</v>
      </c>
      <c r="R47" s="28">
        <f>R26/$U26</f>
        <v>0.86206896551724133</v>
      </c>
      <c r="S47" s="28">
        <f>S26/$U26</f>
        <v>0.96551724137931039</v>
      </c>
      <c r="T47" s="28">
        <f>T26/$U26</f>
        <v>1</v>
      </c>
      <c r="U47" s="28">
        <f>U26/$U26</f>
        <v>1</v>
      </c>
      <c r="W47" s="54">
        <v>2001</v>
      </c>
      <c r="X47" s="61">
        <f t="shared" ref="X47:X48" si="12">X39*AE40</f>
        <v>1232.595</v>
      </c>
      <c r="Y47" s="61">
        <f>Y39*AE41</f>
        <v>182.70000000000002</v>
      </c>
      <c r="Z47" s="61">
        <f>Z39</f>
        <v>104</v>
      </c>
      <c r="AA47" s="58" t="s">
        <v>5</v>
      </c>
    </row>
    <row r="48" spans="1:31" ht="15" customHeight="1" x14ac:dyDescent="0.25">
      <c r="Q48" s="26">
        <v>2005</v>
      </c>
      <c r="R48" s="28">
        <f>R27/$U27</f>
        <v>0.85823754789272033</v>
      </c>
      <c r="S48" s="28">
        <f>S47</f>
        <v>0.96551724137931039</v>
      </c>
      <c r="T48" s="45"/>
      <c r="U48" s="47"/>
      <c r="W48" s="54">
        <v>2002</v>
      </c>
      <c r="X48" s="61">
        <f t="shared" si="12"/>
        <v>1207.5</v>
      </c>
      <c r="Y48" s="61">
        <f>Y40</f>
        <v>188</v>
      </c>
      <c r="Z48" s="58" t="s">
        <v>5</v>
      </c>
      <c r="AA48" s="58" t="s">
        <v>5</v>
      </c>
    </row>
    <row r="49" spans="17:31" ht="15" customHeight="1" x14ac:dyDescent="0.25">
      <c r="Q49" s="26">
        <v>2006</v>
      </c>
      <c r="R49" s="28">
        <f>AVERAGE(R47:R48)</f>
        <v>0.86015325670498077</v>
      </c>
      <c r="S49" s="45"/>
      <c r="T49" s="45"/>
      <c r="U49" s="47"/>
      <c r="W49" s="54">
        <v>2003</v>
      </c>
      <c r="X49" s="61">
        <f>X41</f>
        <v>1196</v>
      </c>
      <c r="Y49" s="58" t="s">
        <v>5</v>
      </c>
      <c r="Z49" s="58" t="s">
        <v>32</v>
      </c>
      <c r="AA49" s="58" t="s">
        <v>5</v>
      </c>
    </row>
    <row r="50" spans="17:31" ht="15" customHeight="1" x14ac:dyDescent="0.25">
      <c r="Q50" s="5"/>
      <c r="R50" s="5"/>
      <c r="S50" s="5"/>
      <c r="T50" s="5"/>
      <c r="U50" s="6"/>
    </row>
    <row r="51" spans="17:31" ht="15" customHeight="1" x14ac:dyDescent="0.25">
      <c r="Q51" s="16" t="s">
        <v>6</v>
      </c>
      <c r="R51" s="5"/>
      <c r="S51" s="5"/>
      <c r="T51" s="5"/>
      <c r="U51" s="6"/>
      <c r="W51" s="47" t="s">
        <v>28</v>
      </c>
    </row>
    <row r="52" spans="17:31" ht="15" customHeight="1" x14ac:dyDescent="0.25">
      <c r="Q52" s="10">
        <v>2004</v>
      </c>
      <c r="R52" s="4">
        <f>U33</f>
        <v>11.03448275862069</v>
      </c>
      <c r="S52" s="9"/>
      <c r="T52" s="20">
        <f>U26</f>
        <v>58</v>
      </c>
      <c r="U52" s="9">
        <f>R52*T52</f>
        <v>640</v>
      </c>
      <c r="W52" s="52"/>
      <c r="X52" s="105" t="s">
        <v>22</v>
      </c>
      <c r="Y52" s="105"/>
      <c r="Z52" s="105"/>
      <c r="AA52" s="105"/>
    </row>
    <row r="53" spans="17:31" ht="15" customHeight="1" x14ac:dyDescent="0.25">
      <c r="Q53" s="10">
        <v>2005</v>
      </c>
      <c r="R53" s="4">
        <f t="shared" ref="R53:R54" si="13">U34</f>
        <v>11.606641123882506</v>
      </c>
      <c r="S53" s="5"/>
      <c r="T53" s="12">
        <f t="shared" ref="T53:T54" si="14">U27</f>
        <v>65.25</v>
      </c>
      <c r="U53" s="12">
        <f t="shared" ref="U53:U54" si="15">R53*T53</f>
        <v>757.33333333333348</v>
      </c>
      <c r="W53" s="50" t="s">
        <v>23</v>
      </c>
      <c r="X53" s="62">
        <v>0</v>
      </c>
      <c r="Y53" s="62">
        <v>1</v>
      </c>
      <c r="Z53" s="62">
        <v>2</v>
      </c>
      <c r="AA53" s="62">
        <v>3</v>
      </c>
    </row>
    <row r="54" spans="17:31" ht="15" customHeight="1" x14ac:dyDescent="0.25">
      <c r="Q54" s="10">
        <v>2006</v>
      </c>
      <c r="R54" s="4">
        <f t="shared" si="13"/>
        <v>12.863048905276582</v>
      </c>
      <c r="S54" s="5"/>
      <c r="T54" s="12">
        <f t="shared" si="14"/>
        <v>69.755011135857472</v>
      </c>
      <c r="U54" s="12">
        <f t="shared" si="15"/>
        <v>897.26211962864727</v>
      </c>
      <c r="W54" s="54">
        <v>2000</v>
      </c>
      <c r="X54" s="61">
        <f>X46</f>
        <v>1240.9740000000002</v>
      </c>
      <c r="Y54" s="61">
        <f>X54+Y46</f>
        <v>1415.1690000000001</v>
      </c>
      <c r="Z54" s="61">
        <f t="shared" ref="Z54:AA54" si="16">Y54+Z46</f>
        <v>1522.269</v>
      </c>
      <c r="AA54" s="61">
        <f t="shared" si="16"/>
        <v>1626.269</v>
      </c>
    </row>
    <row r="55" spans="17:31" ht="15" customHeight="1" x14ac:dyDescent="0.25">
      <c r="Q55" s="9"/>
      <c r="R55" s="9"/>
      <c r="S55" s="9"/>
      <c r="T55" s="9"/>
      <c r="U55" s="9"/>
      <c r="W55" s="54">
        <v>2001</v>
      </c>
      <c r="X55" s="61">
        <f t="shared" ref="X55:X57" si="17">X47</f>
        <v>1232.595</v>
      </c>
      <c r="Y55" s="61">
        <f>X55+Y47</f>
        <v>1415.2950000000001</v>
      </c>
      <c r="Z55" s="61">
        <f>Y55+Z47</f>
        <v>1519.2950000000001</v>
      </c>
      <c r="AA55" s="58"/>
      <c r="AB55" s="45"/>
    </row>
    <row r="56" spans="17:31" ht="15" customHeight="1" x14ac:dyDescent="0.25">
      <c r="Q56" s="9"/>
      <c r="R56" s="9"/>
      <c r="S56" s="21" t="s">
        <v>18</v>
      </c>
      <c r="T56" s="21"/>
      <c r="U56" s="22">
        <f>SUM(U52:U54)</f>
        <v>2294.5954529619808</v>
      </c>
      <c r="W56" s="54">
        <v>2002</v>
      </c>
      <c r="X56" s="61">
        <f t="shared" si="17"/>
        <v>1207.5</v>
      </c>
      <c r="Y56" s="61">
        <f>X56+Y48</f>
        <v>1395.5</v>
      </c>
      <c r="Z56" s="58"/>
      <c r="AA56" s="58"/>
      <c r="AB56" s="45"/>
    </row>
    <row r="57" spans="17:31" ht="15" customHeight="1" x14ac:dyDescent="0.3">
      <c r="R57" s="41" t="s">
        <v>19</v>
      </c>
      <c r="U57" s="41">
        <v>1200</v>
      </c>
      <c r="W57" s="54">
        <v>2003</v>
      </c>
      <c r="X57" s="61">
        <f t="shared" si="17"/>
        <v>1196</v>
      </c>
      <c r="Y57" s="58"/>
      <c r="Z57" s="58"/>
      <c r="AA57" s="58"/>
      <c r="AB57" s="45"/>
    </row>
    <row r="58" spans="17:31" ht="15" customHeight="1" x14ac:dyDescent="0.3">
      <c r="R58" s="41" t="s">
        <v>20</v>
      </c>
      <c r="U58" s="42">
        <f>U56-U57</f>
        <v>1094.5954529619808</v>
      </c>
      <c r="AB58" s="45"/>
    </row>
    <row r="59" spans="17:31" ht="15" customHeight="1" x14ac:dyDescent="0.3">
      <c r="R59" s="41" t="s">
        <v>21</v>
      </c>
      <c r="W59" s="47" t="s">
        <v>29</v>
      </c>
      <c r="AB59" s="45"/>
      <c r="AC59" s="45"/>
      <c r="AD59" s="45"/>
      <c r="AE59" s="45"/>
    </row>
    <row r="60" spans="17:31" ht="15" customHeight="1" x14ac:dyDescent="0.25">
      <c r="W60" s="52"/>
      <c r="X60" s="105" t="s">
        <v>22</v>
      </c>
      <c r="Y60" s="105"/>
      <c r="Z60" s="105"/>
      <c r="AA60" s="105"/>
      <c r="AB60" s="45"/>
      <c r="AC60" s="45"/>
      <c r="AD60" s="45"/>
      <c r="AE60" s="45"/>
    </row>
    <row r="61" spans="17:31" ht="15" customHeight="1" x14ac:dyDescent="0.25">
      <c r="W61" s="50" t="s">
        <v>23</v>
      </c>
      <c r="X61" s="62">
        <v>0</v>
      </c>
      <c r="Y61" s="62">
        <v>1</v>
      </c>
      <c r="Z61" s="62">
        <v>2</v>
      </c>
      <c r="AA61" s="62">
        <v>3</v>
      </c>
      <c r="AB61" s="45"/>
      <c r="AC61" s="45"/>
      <c r="AD61" s="45"/>
      <c r="AE61" s="45"/>
    </row>
    <row r="62" spans="17:31" ht="15" customHeight="1" x14ac:dyDescent="0.25">
      <c r="W62" s="54">
        <v>2000</v>
      </c>
      <c r="X62" s="61">
        <f>X54</f>
        <v>1240.9740000000002</v>
      </c>
      <c r="Y62" s="61">
        <f>Y54</f>
        <v>1415.1690000000001</v>
      </c>
      <c r="Z62" s="61">
        <f>Z54</f>
        <v>1522.269</v>
      </c>
      <c r="AA62" s="61">
        <f>AA54</f>
        <v>1626.269</v>
      </c>
      <c r="AB62" s="45"/>
      <c r="AC62" s="45"/>
      <c r="AD62" s="45"/>
      <c r="AE62" s="45"/>
    </row>
    <row r="63" spans="17:31" ht="15" customHeight="1" x14ac:dyDescent="0.25">
      <c r="W63" s="54">
        <v>2001</v>
      </c>
      <c r="X63" s="61">
        <f>X55</f>
        <v>1232.595</v>
      </c>
      <c r="Y63" s="61">
        <f t="shared" ref="Y63:Y64" si="18">Y55</f>
        <v>1415.2950000000001</v>
      </c>
      <c r="Z63" s="61">
        <f>Z55</f>
        <v>1519.2950000000001</v>
      </c>
      <c r="AA63" s="58">
        <f>Z63*AA66</f>
        <v>1623.0918190904497</v>
      </c>
      <c r="AB63" s="49">
        <f>AA63-Z63</f>
        <v>103.79681909044962</v>
      </c>
      <c r="AC63" s="45"/>
      <c r="AD63" s="45"/>
      <c r="AE63" s="45"/>
    </row>
    <row r="64" spans="17:31" ht="15" customHeight="1" x14ac:dyDescent="0.25">
      <c r="W64" s="54">
        <v>2002</v>
      </c>
      <c r="X64" s="61">
        <f>X56</f>
        <v>1207.5</v>
      </c>
      <c r="Y64" s="61">
        <f t="shared" si="18"/>
        <v>1395.5</v>
      </c>
      <c r="Z64" s="58">
        <f>Y64*Z66</f>
        <v>1499.5783595905127</v>
      </c>
      <c r="AA64" s="58">
        <f>Z64*AA66</f>
        <v>1602.0281561753561</v>
      </c>
      <c r="AB64" s="49">
        <f>AA64-Y64</f>
        <v>206.52815617535612</v>
      </c>
      <c r="AC64" s="45"/>
      <c r="AD64" s="45"/>
      <c r="AE64" s="45"/>
    </row>
    <row r="65" spans="23:31" ht="15" customHeight="1" x14ac:dyDescent="0.25">
      <c r="W65" s="54">
        <v>2003</v>
      </c>
      <c r="X65" s="61">
        <f>X57</f>
        <v>1196</v>
      </c>
      <c r="Y65" s="58">
        <f>X65*Y66</f>
        <v>1373.0394469649984</v>
      </c>
      <c r="Z65" s="58">
        <f>Y65*Z66</f>
        <v>1475.4426668096289</v>
      </c>
      <c r="AA65" s="58">
        <f>Z65*AA66</f>
        <v>1576.2435353474505</v>
      </c>
      <c r="AB65" s="49">
        <f>AA65-X65</f>
        <v>380.24353534745046</v>
      </c>
      <c r="AC65" s="45"/>
      <c r="AD65" s="45"/>
      <c r="AE65" s="45"/>
    </row>
    <row r="66" spans="23:31" ht="15" customHeight="1" x14ac:dyDescent="0.25">
      <c r="W66" s="77" t="s">
        <v>30</v>
      </c>
      <c r="X66" s="45"/>
      <c r="Y66" s="37">
        <f>SUM(Y62:Y64)/SUM(X62:X64)</f>
        <v>1.1480262934489953</v>
      </c>
      <c r="Z66" s="37">
        <f>SUM(Z62:Z63)/SUM(Y62:Y63)</f>
        <v>1.0745814113869672</v>
      </c>
      <c r="AA66" s="37">
        <f>AA62/Z62</f>
        <v>1.0683190684432251</v>
      </c>
      <c r="AB66" s="45"/>
      <c r="AC66" s="45"/>
      <c r="AD66" s="45"/>
      <c r="AE66" s="45"/>
    </row>
    <row r="67" spans="23:31" ht="15" customHeight="1" x14ac:dyDescent="0.25">
      <c r="W67" s="45"/>
      <c r="X67" s="45"/>
      <c r="Y67" s="45"/>
      <c r="Z67" s="45"/>
      <c r="AA67" s="45"/>
      <c r="AB67" s="47" t="s">
        <v>31</v>
      </c>
      <c r="AC67" s="47"/>
      <c r="AD67" s="47"/>
      <c r="AE67" s="40">
        <f>SUM(AB63:AB65)</f>
        <v>690.56851061325619</v>
      </c>
    </row>
    <row r="68" spans="23:31" ht="15" customHeight="1" x14ac:dyDescent="0.25">
      <c r="W68" s="47" t="s">
        <v>5</v>
      </c>
      <c r="AB68" s="45"/>
      <c r="AC68" s="45"/>
      <c r="AD68" s="47">
        <f>1000*691</f>
        <v>691000</v>
      </c>
      <c r="AE68" s="45"/>
    </row>
    <row r="70" spans="23:31" ht="15" customHeight="1" x14ac:dyDescent="0.25">
      <c r="W70" s="71" t="s">
        <v>35</v>
      </c>
    </row>
    <row r="71" spans="23:31" ht="15" customHeight="1" x14ac:dyDescent="0.25">
      <c r="X71" s="100" t="s">
        <v>22</v>
      </c>
      <c r="Y71" s="100"/>
      <c r="Z71" s="100"/>
      <c r="AA71" s="100"/>
    </row>
    <row r="72" spans="23:31" ht="15" customHeight="1" x14ac:dyDescent="0.25">
      <c r="W72" s="48" t="s">
        <v>23</v>
      </c>
      <c r="X72" s="78">
        <v>0</v>
      </c>
      <c r="Y72" s="78">
        <v>1</v>
      </c>
      <c r="Z72" s="78">
        <v>2</v>
      </c>
      <c r="AA72" s="78">
        <v>3</v>
      </c>
    </row>
    <row r="73" spans="23:31" ht="15" customHeight="1" x14ac:dyDescent="0.25">
      <c r="W73" s="48">
        <v>2000</v>
      </c>
      <c r="X73" s="78">
        <v>1240.5237600000003</v>
      </c>
      <c r="Y73" s="78">
        <v>1411.4007600000002</v>
      </c>
      <c r="Z73" s="78">
        <v>1516.4607600000002</v>
      </c>
      <c r="AA73" s="78">
        <v>1620.4607600000002</v>
      </c>
    </row>
    <row r="74" spans="23:31" ht="15" customHeight="1" x14ac:dyDescent="0.25">
      <c r="W74" s="48">
        <v>2001</v>
      </c>
      <c r="X74" s="78">
        <v>1209.1170000000002</v>
      </c>
      <c r="Y74" s="78">
        <v>1388.3370000000002</v>
      </c>
      <c r="Z74" s="78">
        <v>1492.3370000000002</v>
      </c>
      <c r="AA74" s="79">
        <v>1594.6825747051444</v>
      </c>
    </row>
    <row r="75" spans="23:31" ht="15" customHeight="1" x14ac:dyDescent="0.25">
      <c r="W75" s="48">
        <v>2002</v>
      </c>
      <c r="X75" s="78">
        <v>1184.5</v>
      </c>
      <c r="Y75" s="78">
        <v>1372.5</v>
      </c>
      <c r="Z75" s="79">
        <v>1474.9863307197743</v>
      </c>
      <c r="AA75" s="79">
        <v>1576.1419836987914</v>
      </c>
    </row>
    <row r="76" spans="23:31" ht="15" customHeight="1" x14ac:dyDescent="0.25">
      <c r="W76" s="48">
        <v>2003</v>
      </c>
      <c r="X76" s="78">
        <v>1196</v>
      </c>
      <c r="Y76" s="79">
        <v>1373.0883558181163</v>
      </c>
      <c r="Z76" s="79">
        <v>1475.6186198194616</v>
      </c>
      <c r="AA76" s="79">
        <v>1576.8176356523697</v>
      </c>
    </row>
    <row r="77" spans="23:31" ht="15" customHeight="1" x14ac:dyDescent="0.25">
      <c r="W77" s="83"/>
      <c r="X77" s="84"/>
      <c r="Y77" s="84"/>
      <c r="Z77" s="84"/>
      <c r="AA77" s="84"/>
    </row>
    <row r="78" spans="23:31" ht="15" customHeight="1" x14ac:dyDescent="0.25">
      <c r="W78" s="47" t="s">
        <v>37</v>
      </c>
      <c r="AC78" s="48"/>
      <c r="AD78" s="48" t="s">
        <v>36</v>
      </c>
      <c r="AE78" s="48" t="s">
        <v>8</v>
      </c>
    </row>
    <row r="79" spans="23:31" ht="15" customHeight="1" x14ac:dyDescent="0.25">
      <c r="W79" s="45"/>
      <c r="X79" s="100" t="s">
        <v>22</v>
      </c>
      <c r="Y79" s="100"/>
      <c r="Z79" s="100"/>
      <c r="AA79" s="100"/>
      <c r="AC79" s="80">
        <v>2004</v>
      </c>
      <c r="AD79" s="81">
        <v>0.04</v>
      </c>
      <c r="AE79" s="29">
        <f>(1+AD79)</f>
        <v>1.04</v>
      </c>
    </row>
    <row r="80" spans="23:31" ht="15" customHeight="1" x14ac:dyDescent="0.25">
      <c r="W80" s="48" t="s">
        <v>23</v>
      </c>
      <c r="X80" s="78">
        <v>0</v>
      </c>
      <c r="Y80" s="78">
        <v>1</v>
      </c>
      <c r="Z80" s="78">
        <v>2</v>
      </c>
      <c r="AA80" s="78">
        <v>3</v>
      </c>
      <c r="AC80" s="48">
        <v>2005</v>
      </c>
      <c r="AD80" s="82">
        <v>0.08</v>
      </c>
      <c r="AE80" s="29">
        <f>(1+AD79)*(1+AD80)</f>
        <v>1.1232000000000002</v>
      </c>
    </row>
    <row r="81" spans="23:31" ht="15" customHeight="1" x14ac:dyDescent="0.25">
      <c r="W81" s="48">
        <v>2000</v>
      </c>
      <c r="X81" s="78" t="s">
        <v>5</v>
      </c>
      <c r="Y81" s="78" t="s">
        <v>5</v>
      </c>
      <c r="Z81" s="78" t="s">
        <v>5</v>
      </c>
      <c r="AA81" s="78" t="s">
        <v>5</v>
      </c>
      <c r="AC81" s="48">
        <v>2006</v>
      </c>
      <c r="AD81" s="82">
        <v>7.0000000000000007E-2</v>
      </c>
      <c r="AE81" s="29">
        <f>(1+AD79)*(1+AD80)*(1+AD81)</f>
        <v>1.2018240000000002</v>
      </c>
    </row>
    <row r="82" spans="23:31" ht="15" customHeight="1" x14ac:dyDescent="0.25">
      <c r="W82" s="48">
        <v>2001</v>
      </c>
      <c r="X82" s="78" t="s">
        <v>5</v>
      </c>
      <c r="Y82" s="78" t="s">
        <v>5</v>
      </c>
      <c r="Z82" s="78" t="s">
        <v>5</v>
      </c>
      <c r="AA82" s="79">
        <f>AA74-Z74</f>
        <v>102.34557470514414</v>
      </c>
    </row>
    <row r="83" spans="23:31" ht="15" customHeight="1" x14ac:dyDescent="0.25">
      <c r="W83" s="48">
        <v>2002</v>
      </c>
      <c r="X83" s="78" t="s">
        <v>5</v>
      </c>
      <c r="Y83" s="78" t="s">
        <v>5</v>
      </c>
      <c r="Z83" s="79">
        <f>Z75-Y75</f>
        <v>102.48633071977429</v>
      </c>
      <c r="AA83" s="79">
        <f t="shared" ref="AA83:AA84" si="19">AA75-Z75</f>
        <v>101.15565297901708</v>
      </c>
    </row>
    <row r="84" spans="23:31" ht="15" customHeight="1" x14ac:dyDescent="0.25">
      <c r="W84" s="48">
        <v>2003</v>
      </c>
      <c r="X84" s="78" t="s">
        <v>5</v>
      </c>
      <c r="Y84" s="79">
        <f>Y76-X76</f>
        <v>177.08835581811627</v>
      </c>
      <c r="Z84" s="79">
        <f>Z76-Y76</f>
        <v>102.53026400134536</v>
      </c>
      <c r="AA84" s="79">
        <f t="shared" si="19"/>
        <v>101.19901583290812</v>
      </c>
    </row>
    <row r="85" spans="23:31" ht="15" customHeight="1" x14ac:dyDescent="0.25">
      <c r="W85" s="83"/>
      <c r="X85" s="84"/>
      <c r="Y85" s="84"/>
      <c r="Z85" s="84"/>
      <c r="AA85" s="84"/>
      <c r="AB85" s="84"/>
    </row>
    <row r="86" spans="23:31" ht="15" customHeight="1" x14ac:dyDescent="0.25">
      <c r="W86" s="47" t="s">
        <v>27</v>
      </c>
    </row>
    <row r="87" spans="23:31" ht="15" customHeight="1" x14ac:dyDescent="0.25">
      <c r="W87" s="45"/>
      <c r="X87" s="100" t="s">
        <v>22</v>
      </c>
      <c r="Y87" s="100"/>
      <c r="Z87" s="100"/>
      <c r="AA87" s="100"/>
    </row>
    <row r="88" spans="23:31" ht="15" customHeight="1" x14ac:dyDescent="0.25">
      <c r="W88" s="48" t="s">
        <v>23</v>
      </c>
      <c r="X88" s="78">
        <v>0</v>
      </c>
      <c r="Y88" s="78">
        <v>1</v>
      </c>
      <c r="Z88" s="78">
        <v>2</v>
      </c>
      <c r="AA88" s="78">
        <v>3</v>
      </c>
    </row>
    <row r="89" spans="23:31" ht="15" customHeight="1" x14ac:dyDescent="0.25">
      <c r="W89" s="48">
        <v>2000</v>
      </c>
      <c r="X89" s="78" t="s">
        <v>5</v>
      </c>
      <c r="Y89" s="78" t="s">
        <v>5</v>
      </c>
      <c r="Z89" s="78" t="s">
        <v>5</v>
      </c>
      <c r="AA89" s="78" t="s">
        <v>5</v>
      </c>
    </row>
    <row r="90" spans="23:31" ht="15" customHeight="1" x14ac:dyDescent="0.25">
      <c r="W90" s="48">
        <v>2001</v>
      </c>
      <c r="X90" s="78" t="s">
        <v>5</v>
      </c>
      <c r="Y90" s="78" t="s">
        <v>5</v>
      </c>
      <c r="Z90" s="78" t="s">
        <v>5</v>
      </c>
      <c r="AA90" s="79">
        <f>AA82*AE79</f>
        <v>106.43939769334992</v>
      </c>
    </row>
    <row r="91" spans="23:31" ht="15" customHeight="1" x14ac:dyDescent="0.25">
      <c r="W91" s="48">
        <v>2002</v>
      </c>
      <c r="X91" s="78" t="s">
        <v>5</v>
      </c>
      <c r="Y91" s="78" t="s">
        <v>5</v>
      </c>
      <c r="Z91" s="79">
        <f>Z83*AE79</f>
        <v>106.58578394856526</v>
      </c>
      <c r="AA91" s="79">
        <f>AA83*AE80</f>
        <v>113.618029426032</v>
      </c>
    </row>
    <row r="92" spans="23:31" ht="15" customHeight="1" x14ac:dyDescent="0.25">
      <c r="W92" s="48">
        <v>2003</v>
      </c>
      <c r="X92" s="78" t="s">
        <v>5</v>
      </c>
      <c r="Y92" s="79">
        <f>Y84*AE79</f>
        <v>184.17189005084091</v>
      </c>
      <c r="Z92" s="79">
        <f>Z84*AE80</f>
        <v>115.16199252631112</v>
      </c>
      <c r="AA92" s="79">
        <f>AA84*AE81</f>
        <v>121.62340600436899</v>
      </c>
    </row>
    <row r="94" spans="23:31" ht="15" customHeight="1" x14ac:dyDescent="0.25">
      <c r="W94" t="s">
        <v>38</v>
      </c>
    </row>
    <row r="95" spans="23:31" ht="15" customHeight="1" x14ac:dyDescent="0.25">
      <c r="W95" s="55"/>
      <c r="X95" s="101" t="s">
        <v>22</v>
      </c>
      <c r="Y95" s="101"/>
      <c r="Z95" s="101"/>
      <c r="AA95" s="101"/>
    </row>
    <row r="96" spans="23:31" ht="15" customHeight="1" x14ac:dyDescent="0.25">
      <c r="W96" s="54" t="s">
        <v>23</v>
      </c>
      <c r="X96" s="63">
        <v>0</v>
      </c>
      <c r="Y96" s="63">
        <v>1</v>
      </c>
      <c r="Z96" s="63">
        <v>2</v>
      </c>
      <c r="AA96" s="63">
        <v>3</v>
      </c>
    </row>
    <row r="97" spans="23:28" ht="15" customHeight="1" x14ac:dyDescent="0.25">
      <c r="W97" s="54">
        <v>2000</v>
      </c>
      <c r="X97" s="56">
        <v>1072</v>
      </c>
      <c r="Y97" s="56">
        <f>X97+Y5</f>
        <v>1230</v>
      </c>
      <c r="Z97" s="56">
        <f t="shared" ref="Z97:AA97" si="20">Y97+Z5</f>
        <v>1332</v>
      </c>
      <c r="AA97" s="56">
        <f t="shared" si="20"/>
        <v>1436</v>
      </c>
    </row>
    <row r="98" spans="23:28" ht="15" customHeight="1" x14ac:dyDescent="0.25">
      <c r="W98" s="54">
        <v>2001</v>
      </c>
      <c r="X98" s="56">
        <v>1118</v>
      </c>
      <c r="Y98" s="56">
        <f>X98+Y6</f>
        <v>1292</v>
      </c>
      <c r="Z98" s="56">
        <f>Y98+Z6</f>
        <v>1396</v>
      </c>
      <c r="AA98" s="58">
        <f>Z98+AA90</f>
        <v>1502.43939769335</v>
      </c>
      <c r="AB98" s="49">
        <f>AA98-Z98</f>
        <v>106.43939769334997</v>
      </c>
    </row>
    <row r="99" spans="23:28" ht="15" customHeight="1" x14ac:dyDescent="0.25">
      <c r="W99" s="54">
        <v>2002</v>
      </c>
      <c r="X99" s="56">
        <v>1150</v>
      </c>
      <c r="Y99" s="57">
        <f>X99+Y7</f>
        <v>1338</v>
      </c>
      <c r="Z99" s="59">
        <f>Y99+Z91</f>
        <v>1444.5857839485652</v>
      </c>
      <c r="AA99" s="59">
        <f>Z99+AA91</f>
        <v>1558.2038133745973</v>
      </c>
      <c r="AB99" s="49">
        <f>AA99-Y99</f>
        <v>220.2038133745973</v>
      </c>
    </row>
    <row r="100" spans="23:28" ht="15" customHeight="1" x14ac:dyDescent="0.25">
      <c r="W100" s="54">
        <v>2003</v>
      </c>
      <c r="X100" s="57">
        <v>1196</v>
      </c>
      <c r="Y100" s="59">
        <f>X100+Y92</f>
        <v>1380.1718900508408</v>
      </c>
      <c r="Z100" s="59">
        <f t="shared" ref="Z100:AA100" si="21">Y100+Z92</f>
        <v>1495.3338825771521</v>
      </c>
      <c r="AA100" s="59">
        <f t="shared" si="21"/>
        <v>1616.957288581521</v>
      </c>
      <c r="AB100" s="49">
        <f>AA100-X100</f>
        <v>420.95728858152097</v>
      </c>
    </row>
    <row r="102" spans="23:28" ht="15" customHeight="1" x14ac:dyDescent="0.25">
      <c r="Y102" s="40" t="s">
        <v>4</v>
      </c>
      <c r="Z102" s="40">
        <f>SUM(AB98:AB100)</f>
        <v>747.60049964946825</v>
      </c>
    </row>
    <row r="103" spans="23:28" ht="15" customHeight="1" x14ac:dyDescent="0.25">
      <c r="Z103" s="40">
        <f>748*1000</f>
        <v>748000</v>
      </c>
    </row>
  </sheetData>
  <mergeCells count="32">
    <mergeCell ref="X79:AA79"/>
    <mergeCell ref="X87:AA87"/>
    <mergeCell ref="X95:AA95"/>
    <mergeCell ref="AH3:AM3"/>
    <mergeCell ref="AH13:AM13"/>
    <mergeCell ref="AH22:AM22"/>
    <mergeCell ref="X44:AA44"/>
    <mergeCell ref="X52:AA52"/>
    <mergeCell ref="X60:AA60"/>
    <mergeCell ref="X71:AA71"/>
    <mergeCell ref="X19:AA19"/>
    <mergeCell ref="X27:AA27"/>
    <mergeCell ref="X3:AA3"/>
    <mergeCell ref="X36:AA36"/>
    <mergeCell ref="X11:AA11"/>
    <mergeCell ref="R45:U45"/>
    <mergeCell ref="R38:U38"/>
    <mergeCell ref="R31:U31"/>
    <mergeCell ref="R24:U24"/>
    <mergeCell ref="R17:U17"/>
    <mergeCell ref="B31:E31"/>
    <mergeCell ref="H3:K3"/>
    <mergeCell ref="H11:K11"/>
    <mergeCell ref="H19:K19"/>
    <mergeCell ref="H27:K27"/>
    <mergeCell ref="AQ3:AU3"/>
    <mergeCell ref="B3:E3"/>
    <mergeCell ref="B10:E10"/>
    <mergeCell ref="B17:E17"/>
    <mergeCell ref="B24:E24"/>
    <mergeCell ref="R10:U10"/>
    <mergeCell ref="R3:U3"/>
  </mergeCells>
  <pageMargins left="0.7" right="0.7" top="0.75" bottom="0.75" header="0.3" footer="0.3"/>
  <ignoredErrors>
    <ignoredError sqref="AR11:AT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Odidi</dc:creator>
  <cp:lastModifiedBy>Rachael Odidi</cp:lastModifiedBy>
  <dcterms:created xsi:type="dcterms:W3CDTF">2023-09-13T12:17:20Z</dcterms:created>
  <dcterms:modified xsi:type="dcterms:W3CDTF">2023-09-21T13:08:40Z</dcterms:modified>
</cp:coreProperties>
</file>