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yuanguo/Library/CloudStorage/GoogleDrive-sguo039@ucr.edu/My Drive/PhD_study/IGR_RWE/1.IGR37xp_manuscript/data/"/>
    </mc:Choice>
  </mc:AlternateContent>
  <xr:revisionPtr revIDLastSave="0" documentId="13_ncr:1_{85B0FCD3-12AE-1E4D-892E-574E5A4721CA}" xr6:coauthVersionLast="47" xr6:coauthVersionMax="47" xr10:uidLastSave="{00000000-0000-0000-0000-000000000000}"/>
  <bookViews>
    <workbookView xWindow="960" yWindow="2880" windowWidth="40960" windowHeight="16600" tabRatio="500" xr2:uid="{00000000-000D-0000-FFFF-FFFF00000000}"/>
  </bookViews>
  <sheets>
    <sheet name="quantification" sheetId="1" r:id="rId1"/>
    <sheet name="tables" sheetId="13" r:id="rId2"/>
    <sheet name="shTRMUxp_ratios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7" i="1" l="1"/>
  <c r="S6" i="1"/>
  <c r="S23" i="1"/>
  <c r="S22" i="1"/>
  <c r="Q7" i="1"/>
  <c r="Q6" i="1"/>
  <c r="Q23" i="1"/>
  <c r="Q22" i="1"/>
  <c r="P6" i="1"/>
  <c r="P7" i="1"/>
  <c r="P23" i="1"/>
  <c r="P22" i="1"/>
  <c r="U7" i="1"/>
  <c r="U6" i="1"/>
  <c r="U23" i="1"/>
  <c r="U22" i="1"/>
  <c r="R7" i="1"/>
  <c r="R6" i="1"/>
  <c r="R23" i="1"/>
  <c r="R22" i="1"/>
  <c r="T7" i="1"/>
  <c r="T6" i="1"/>
  <c r="T23" i="1"/>
  <c r="T22" i="1"/>
  <c r="M7" i="1"/>
  <c r="M6" i="1"/>
  <c r="M23" i="1"/>
  <c r="M22" i="1"/>
  <c r="O7" i="1" l="1"/>
  <c r="O6" i="1"/>
  <c r="O23" i="1"/>
  <c r="O22" i="1"/>
  <c r="N25" i="1"/>
  <c r="N7" i="1"/>
  <c r="N6" i="1"/>
  <c r="N23" i="1"/>
  <c r="N22" i="1"/>
  <c r="K7" i="1"/>
  <c r="K6" i="1"/>
  <c r="K23" i="1"/>
  <c r="K22" i="1"/>
  <c r="L7" i="1"/>
  <c r="L6" i="1"/>
  <c r="L23" i="1"/>
  <c r="L22" i="1"/>
</calcChain>
</file>

<file path=xl/sharedStrings.xml><?xml version="1.0" encoding="utf-8"?>
<sst xmlns="http://schemas.openxmlformats.org/spreadsheetml/2006/main" count="410" uniqueCount="178">
  <si>
    <t>Compound</t>
  </si>
  <si>
    <t>m/z</t>
  </si>
  <si>
    <t>z</t>
  </si>
  <si>
    <t>IV198_5</t>
  </si>
  <si>
    <t>BLANK</t>
  </si>
  <si>
    <t>IV198_6</t>
  </si>
  <si>
    <t>TPNPDIVCNK</t>
  </si>
  <si>
    <t>TRMU</t>
  </si>
  <si>
    <t>TPNPDIVCNK(K8)</t>
  </si>
  <si>
    <t>LGFVVGR</t>
  </si>
  <si>
    <t>MTO1</t>
  </si>
  <si>
    <t>LGFVVGR(R6)</t>
  </si>
  <si>
    <t>LCYVALDFEQEMATAASSSSLEK</t>
  </si>
  <si>
    <t>ACTB</t>
  </si>
  <si>
    <t>LCYVALDFEQEMATAASSSSLEK(K8)</t>
  </si>
  <si>
    <t>WGDAGAEYVVESTGVFTTMEK</t>
  </si>
  <si>
    <t>GAPDH</t>
  </si>
  <si>
    <t>WGDAGAEYVVESTGVFTTMEK(K8)</t>
  </si>
  <si>
    <t>VVLPIEAPIR</t>
  </si>
  <si>
    <t>MT-CO2</t>
  </si>
  <si>
    <t>VVLPIEAPIR(R6)</t>
  </si>
  <si>
    <t>NYNKPWEPK</t>
  </si>
  <si>
    <t>MT-ATP8</t>
  </si>
  <si>
    <t>NYNKPWEPK(K8)</t>
  </si>
  <si>
    <t>LITTQQWLIK</t>
  </si>
  <si>
    <t>MT-ATP6</t>
  </si>
  <si>
    <t>LITTQQWLIK(K8)</t>
  </si>
  <si>
    <t>DVNYGWIIR</t>
  </si>
  <si>
    <t>MT-CYB</t>
  </si>
  <si>
    <t>DVNYGWIIR(R6)</t>
  </si>
  <si>
    <t>ESTYQGHHTPPVQK</t>
  </si>
  <si>
    <t>MT-CO3</t>
  </si>
  <si>
    <t>ESTYQGHHTPPVQK(K8)</t>
  </si>
  <si>
    <t>LTLILNPLTK</t>
  </si>
  <si>
    <t>MT-ND4</t>
  </si>
  <si>
    <t>LTLILNPLTK(K8)</t>
  </si>
  <si>
    <t>FPTLTNINENNPTLLNPIK</t>
  </si>
  <si>
    <t>MT-ND5</t>
  </si>
  <si>
    <t>FPTLTNINENNPTLLNPIK(K8)</t>
  </si>
  <si>
    <t>STPYECGFDPMSPAR</t>
  </si>
  <si>
    <t>MT-ND3</t>
  </si>
  <si>
    <t>STPYECGFDPMSPAR(R6)</t>
  </si>
  <si>
    <t>EDPIGAGALYDYGR</t>
  </si>
  <si>
    <t>MT-ND6</t>
  </si>
  <si>
    <t>EDPIGAGALYDYGR(R6)</t>
  </si>
  <si>
    <t>LGANSLLDLVVFGR</t>
  </si>
  <si>
    <t>SDHA</t>
  </si>
  <si>
    <t>LGANSLLDLVVFGR(R6)</t>
  </si>
  <si>
    <t>GVSINQFCK</t>
  </si>
  <si>
    <t>MRPL11</t>
  </si>
  <si>
    <t>GVSINQFCK(K8)</t>
  </si>
  <si>
    <t>MAIQTQQSK</t>
  </si>
  <si>
    <t>TOMM40</t>
  </si>
  <si>
    <t>MAIQTQQSK(K8)</t>
  </si>
  <si>
    <t>GTSFDAAATSGGSASSEK</t>
  </si>
  <si>
    <t>ETFA</t>
  </si>
  <si>
    <t>GTSFDAAATSGGSASSEK(K8)</t>
  </si>
  <si>
    <t>IV198_9</t>
  </si>
  <si>
    <t>L</t>
  </si>
  <si>
    <t>H</t>
  </si>
  <si>
    <t>IGR37xp</t>
  </si>
  <si>
    <t>IGR37</t>
  </si>
  <si>
    <t>MTO1ko</t>
  </si>
  <si>
    <t xml:space="preserve">IGR37 </t>
  </si>
  <si>
    <t>shCtrl_293T</t>
  </si>
  <si>
    <t>shTRMU_293T</t>
  </si>
  <si>
    <t>shCtrl_xp</t>
  </si>
  <si>
    <t>shTRMU_xp</t>
  </si>
  <si>
    <t>VAPEEHPVLLTEAPLNPK</t>
  </si>
  <si>
    <t>VAPEEHPVLLTEAPLNPK(K8)</t>
  </si>
  <si>
    <t>TIC sginal</t>
  </si>
  <si>
    <t>proteinName</t>
  </si>
  <si>
    <t>ACTB_VAP</t>
  </si>
  <si>
    <t>IV198_12</t>
  </si>
  <si>
    <t>IV198_8</t>
  </si>
  <si>
    <t>IV198_5_20250502113912</t>
  </si>
  <si>
    <t>IV198_6_20250502145929</t>
  </si>
  <si>
    <t>MT</t>
  </si>
  <si>
    <t>nuc</t>
  </si>
  <si>
    <t>whereEncode</t>
  </si>
  <si>
    <t>IV200_9</t>
  </si>
  <si>
    <t>IV200_11</t>
  </si>
  <si>
    <t>IV200_13</t>
  </si>
  <si>
    <t>IV200_15</t>
  </si>
  <si>
    <t>IV200_4</t>
  </si>
  <si>
    <t>IV200_5</t>
  </si>
  <si>
    <t>IV200_6</t>
  </si>
  <si>
    <t>shTRMU(H) / shCtrl(L)</t>
  </si>
  <si>
    <t>shTRMU (L) / shCtrl (H)</t>
  </si>
  <si>
    <t>shTRMU in IGR37xp</t>
  </si>
  <si>
    <t>shTRMU in 293T</t>
  </si>
  <si>
    <t>IGR37xp / IGR37</t>
  </si>
  <si>
    <t>MTO1ko / IGR37xp</t>
  </si>
  <si>
    <t>MTO1ko / ko</t>
  </si>
  <si>
    <t>BLANKApr30</t>
  </si>
  <si>
    <t>t start (min)</t>
  </si>
  <si>
    <t>t stop (min)</t>
  </si>
  <si>
    <t>ms/ms</t>
  </si>
  <si>
    <t>1291.762,869.4727,768.425,639.3824,568.3453,244.1656</t>
  </si>
  <si>
    <t>1299.7762,877.4869,776.4392,647.3966,576.3595,252.1798</t>
  </si>
  <si>
    <t>1343.6842,1147.563,1018.5204,905.4363,689.3617,390.1983</t>
  </si>
  <si>
    <t>1351.6984,1155.5772,1026.5346,913.4505,697.3759,398.2125</t>
  </si>
  <si>
    <t>903.4894,832.4523,719.3682,591.3097,362.2034,234.1448</t>
  </si>
  <si>
    <t>911.5036,840.4665,727.3824,599.3239,370.2176,242.159</t>
  </si>
  <si>
    <t>1061.5415,898.4781,784.4352,656.3402,244.1656,147.1128</t>
  </si>
  <si>
    <t>1077.5699,914.5065,800.4636,664.3544,252.1798,155.127</t>
  </si>
  <si>
    <t>896.4295,809.3974,696.3134,454.2119,307.1435</t>
  </si>
  <si>
    <t>904.4437,817.4116,704.3276,462.2261,315.1577</t>
  </si>
  <si>
    <t>458.2973,798.5084,911.5924,1012.6401</t>
  </si>
  <si>
    <t>466.3115,806.5226,919.6066,1020.6543</t>
  </si>
  <si>
    <t>357.2496,471.2926,584.3766,697.4607,798.5084,895.5611</t>
  </si>
  <si>
    <t>365.2638,479.3068,592.3908,705.4749,806.5226,903.5753</t>
  </si>
  <si>
    <t>959.4615,845.4186,633.3389,520.2548,421.1864</t>
  </si>
  <si>
    <t>967.4757,853.4328,641.3531,528.269,429.2006</t>
  </si>
  <si>
    <t>1100.5292,912.4495,756.3597,609.2912,508.2436,407.1959</t>
  </si>
  <si>
    <t>1108.5434,920.4637,764.3739,617.3054,516.2578,415.2101</t>
  </si>
  <si>
    <t>1017.5728,916.5251,815.4774,559.3602,260.1969</t>
  </si>
  <si>
    <t>1025.5870,924.5393,823.4916,567.3744,268.2111</t>
  </si>
  <si>
    <t>276.1554,389.2395,476.2715,563.3035,650.3355,737.3676,808.4047,879.4418,980.4895,1051.5266,1182.5671,1311.6097,1439.6682,1568.7108,1715.7792,1830.8062,1943.8902</t>
  </si>
  <si>
    <t>284.1696,397.2536,484.2857,571.3177,658.3497,745.3818,816.4189,887.456,988.5037,1059.5408,1190.5813,1319.6238,1447.6824,1576.725,1723.7934,1838.8204,1951.9044</t>
  </si>
  <si>
    <t>CV (V)</t>
  </si>
  <si>
    <t>-40, -60</t>
  </si>
  <si>
    <t>908.5564,795.4723,698.4196,585.3355,456.2929,385.2558</t>
  </si>
  <si>
    <t>914.5765,801.4924,704.4397,591.3556,462.313,391.2759</t>
  </si>
  <si>
    <t>807.4512,644.3879,587.3664,401.2871</t>
  </si>
  <si>
    <t>813.4713,650.408,593.3865,407.3072</t>
  </si>
  <si>
    <t>1118.6568,1031.6248,918.5407,805.4567,690.4297,478.2772</t>
  </si>
  <si>
    <t>1124.677,1037.6449,924.5609,811.4768,696.4498,484.2974</t>
  </si>
  <si>
    <t>349.229,664.3542,779.3812,983.471,1143.5017,1272.5443,1435.6076,1532.6604</t>
  </si>
  <si>
    <t>343.2088,658.3341,773.361,977.4509,1137.4816,1266.5241,1429.5875,1526.6402</t>
  </si>
  <si>
    <t>374.2398,471.2926,568.3453,669.393,806.4519</t>
  </si>
  <si>
    <t>382.2540,479.3067,576.3595,677.4072,814.4661</t>
  </si>
  <si>
    <t>395.2037,510.2307,786.3781,914.4366,985.4738,1042.4952,1155.5793,1252.632</t>
  </si>
  <si>
    <t>401.2239,516.2508,792.3982,920.4568,991.4939,1048.5153,1161.5994,1258.6522</t>
  </si>
  <si>
    <t>640.3873,583.3658,436.2974,337.229,238.1605</t>
  </si>
  <si>
    <t>634.3671,577.3457,430.2772,331.2088,232.1404</t>
  </si>
  <si>
    <t>Mito encoded mito proteins</t>
  </si>
  <si>
    <t>Type</t>
  </si>
  <si>
    <t>genome encoded mito proteins</t>
  </si>
  <si>
    <t>genome encoded proteins</t>
  </si>
  <si>
    <t>588.2961,596.3100</t>
  </si>
  <si>
    <t>622.3743, 626.3814</t>
  </si>
  <si>
    <t>553.8505,556.8606</t>
  </si>
  <si>
    <t>536.9307,539.6021</t>
  </si>
  <si>
    <t>568.2986,571.3087</t>
  </si>
  <si>
    <t>857.8639,860.8739</t>
  </si>
  <si>
    <t>563.3660,567.3731</t>
  </si>
  <si>
    <t>718.3919,721.0633</t>
  </si>
  <si>
    <t>748.8547,751.8648</t>
  </si>
  <si>
    <t>850.7298,853.4012</t>
  </si>
  <si>
    <t>652.0267,654.6981</t>
  </si>
  <si>
    <t>759.6845,762.3559</t>
  </si>
  <si>
    <t>737.4251,740.4352</t>
  </si>
  <si>
    <t>815.8634,819.8705</t>
  </si>
  <si>
    <t>517.7689,521.7760</t>
  </si>
  <si>
    <t>526.7636,530.7707</t>
  </si>
  <si>
    <t>374.2295,377.2396</t>
  </si>
  <si>
    <t>579.2849,583.2920</t>
  </si>
  <si>
    <t>MS/MS (arrange by descending intensities)</t>
  </si>
  <si>
    <t>MS (L,H)</t>
  </si>
  <si>
    <t>y8,y7,y6,y4,y5,y2,y3,y9</t>
  </si>
  <si>
    <t>y2,y5,y7,y6,y1,y8</t>
  </si>
  <si>
    <t>y7,y5,y8,y6,y4,y3</t>
  </si>
  <si>
    <t>y5,y6,y4,y7,y3</t>
  </si>
  <si>
    <t>y5,y6,y4,y3</t>
  </si>
  <si>
    <t>y6,y10,y11,y9,y12,y3,y13</t>
  </si>
  <si>
    <t>y6,y8,y7,y4,y5,y9,y2</t>
  </si>
  <si>
    <t>y8,y3,y7,y6,y4,y5</t>
  </si>
  <si>
    <t>y10,y8,y3,y11,y6,y12</t>
  </si>
  <si>
    <t>y8,y7,y9,y10,y6,y4</t>
  </si>
  <si>
    <t>y11,y12,y10,y9,y13,y8</t>
  </si>
  <si>
    <t>y5,y6,y7,y8,y3,y2</t>
  </si>
  <si>
    <t xml:space="preserve">y8,y6,y10,y5,y4,y3 </t>
  </si>
  <si>
    <t>y5,y8,y6,y12,y2,y7</t>
  </si>
  <si>
    <t>y5,y7,y2,y3,y6</t>
  </si>
  <si>
    <t>y6,y3,y4,y5,y2</t>
  </si>
  <si>
    <t>y7,y3,y8,y5</t>
  </si>
  <si>
    <t>y8,y10,y7,y9,y11,y12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</si>
</sst>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  <family val="2"/>
      <charset val="1"/>
    </font>
    <font>
      <sz val="10"/>
      <color rgb="FFC00000"/>
      <name val="Arial"/>
      <family val="2"/>
      <charset val="1"/>
    </font>
    <font>
      <sz val="11"/>
      <color rgb="FF000000"/>
      <name val="Aptos Narrow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2" xfId="0" applyNumberForma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2" fontId="0" fillId="5" borderId="0" xfId="0" applyNumberFormat="1" applyFill="1" applyAlignment="1">
      <alignment horizontal="center"/>
    </xf>
    <xf numFmtId="22" fontId="0" fillId="4" borderId="0" xfId="0" applyNumberFormat="1" applyFill="1" applyAlignment="1">
      <alignment horizontal="center"/>
    </xf>
    <xf numFmtId="22" fontId="0" fillId="2" borderId="0" xfId="0" applyNumberFormat="1" applyFill="1" applyAlignment="1">
      <alignment horizontal="center"/>
    </xf>
    <xf numFmtId="22" fontId="0" fillId="2" borderId="0" xfId="0" applyNumberFormat="1" applyFill="1"/>
    <xf numFmtId="0" fontId="0" fillId="2" borderId="0" xfId="0" applyFill="1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4" xfId="0" applyBorder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0" fillId="0" borderId="6" xfId="0" applyBorder="1"/>
    <xf numFmtId="2" fontId="2" fillId="0" borderId="0" xfId="1" applyNumberFormat="1" applyAlignment="1">
      <alignment horizontal="center"/>
    </xf>
    <xf numFmtId="2" fontId="2" fillId="0" borderId="1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/>
    <xf numFmtId="0" fontId="0" fillId="0" borderId="0" xfId="0" applyAlignment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0" xfId="0" applyFill="1"/>
    <xf numFmtId="0" fontId="4" fillId="0" borderId="1" xfId="0" applyFont="1" applyFill="1" applyBorder="1" applyAlignment="1">
      <alignment horizontal="left" shrinkToFit="1"/>
    </xf>
    <xf numFmtId="0" fontId="4" fillId="0" borderId="1" xfId="0" quotePrefix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4" fillId="0" borderId="1" xfId="0" applyFont="1" applyFill="1" applyBorder="1" applyAlignment="1">
      <alignment shrinkToFit="1"/>
    </xf>
    <xf numFmtId="0" fontId="1" fillId="0" borderId="0" xfId="0" applyFont="1" applyFill="1"/>
    <xf numFmtId="0" fontId="5" fillId="0" borderId="1" xfId="0" applyFont="1" applyBorder="1" applyAlignment="1"/>
    <xf numFmtId="0" fontId="5" fillId="0" borderId="5" xfId="0" applyFont="1" applyBorder="1" applyAlignment="1"/>
    <xf numFmtId="0" fontId="5" fillId="0" borderId="5" xfId="0" applyFont="1" applyBorder="1" applyAlignment="1">
      <alignment horizontal="center"/>
    </xf>
    <xf numFmtId="0" fontId="6" fillId="0" borderId="7" xfId="0" applyFont="1" applyBorder="1" applyAlignment="1"/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93880364-FCC0-FB46-B818-A136F941BD2F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="116" zoomScaleNormal="116" workbookViewId="0">
      <pane xSplit="8" ySplit="1" topLeftCell="I2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baseColWidth="10" defaultColWidth="8.83203125" defaultRowHeight="13" x14ac:dyDescent="0.15"/>
  <cols>
    <col min="1" max="1" width="9.33203125" customWidth="1"/>
    <col min="2" max="2" width="25.83203125" customWidth="1"/>
    <col min="3" max="3" width="11.5"/>
    <col min="4" max="4" width="53.6640625" style="51" hidden="1" customWidth="1"/>
    <col min="5" max="5" width="5.33203125" style="1" customWidth="1"/>
    <col min="6" max="6" width="9.83203125" style="1" customWidth="1"/>
    <col min="7" max="8" width="10.5" style="1" customWidth="1"/>
    <col min="11" max="12" width="13.1640625" style="13" customWidth="1"/>
    <col min="13" max="15" width="13.1640625" style="14" customWidth="1"/>
    <col min="16" max="16" width="17.5" style="15" bestFit="1" customWidth="1"/>
    <col min="17" max="17" width="13.1640625" style="15" customWidth="1"/>
    <col min="18" max="18" width="16.33203125" style="15" bestFit="1" customWidth="1"/>
    <col min="19" max="19" width="16.83203125" style="16" bestFit="1" customWidth="1"/>
    <col min="20" max="20" width="13.1640625" style="16" customWidth="1"/>
    <col min="21" max="21" width="14" style="32" bestFit="1" customWidth="1"/>
    <col min="22" max="1011" width="11.5"/>
  </cols>
  <sheetData>
    <row r="1" spans="1:21" s="4" customFormat="1" ht="28" x14ac:dyDescent="0.15">
      <c r="A1" s="47" t="s">
        <v>71</v>
      </c>
      <c r="B1" s="47" t="s">
        <v>0</v>
      </c>
      <c r="C1" s="47" t="s">
        <v>1</v>
      </c>
      <c r="D1" s="50" t="s">
        <v>97</v>
      </c>
      <c r="E1" s="49" t="s">
        <v>2</v>
      </c>
      <c r="F1" s="48" t="s">
        <v>120</v>
      </c>
      <c r="G1" s="48" t="s">
        <v>95</v>
      </c>
      <c r="H1" s="48" t="s">
        <v>96</v>
      </c>
      <c r="I1" s="4" t="s">
        <v>4</v>
      </c>
      <c r="J1" s="4" t="s">
        <v>94</v>
      </c>
      <c r="K1" s="8" t="s">
        <v>74</v>
      </c>
      <c r="L1" s="8" t="s">
        <v>73</v>
      </c>
      <c r="M1" s="9" t="s">
        <v>57</v>
      </c>
      <c r="N1" s="9" t="s">
        <v>75</v>
      </c>
      <c r="O1" s="9" t="s">
        <v>76</v>
      </c>
      <c r="P1" s="10" t="s">
        <v>84</v>
      </c>
      <c r="Q1" s="10" t="s">
        <v>85</v>
      </c>
      <c r="R1" s="10" t="s">
        <v>81</v>
      </c>
      <c r="S1" s="11" t="s">
        <v>86</v>
      </c>
      <c r="T1" s="11" t="s">
        <v>80</v>
      </c>
      <c r="U1" s="12" t="s">
        <v>82</v>
      </c>
    </row>
    <row r="2" spans="1:21" x14ac:dyDescent="0.15">
      <c r="A2" s="52" t="s">
        <v>25</v>
      </c>
      <c r="B2" s="52" t="s">
        <v>24</v>
      </c>
      <c r="C2" s="53">
        <v>622.37429999999995</v>
      </c>
      <c r="D2" s="56" t="s">
        <v>116</v>
      </c>
      <c r="E2" s="53">
        <v>2</v>
      </c>
      <c r="F2" s="53">
        <v>-40</v>
      </c>
      <c r="G2" s="53">
        <v>87</v>
      </c>
      <c r="H2" s="53">
        <v>102</v>
      </c>
      <c r="I2" s="55"/>
      <c r="J2" s="55"/>
      <c r="K2" s="13">
        <v>106273772</v>
      </c>
      <c r="L2" s="13">
        <v>83399830</v>
      </c>
      <c r="M2" s="14">
        <v>324475854</v>
      </c>
      <c r="N2" s="14">
        <v>176211006</v>
      </c>
      <c r="O2" s="14">
        <v>197564847</v>
      </c>
      <c r="P2" s="15">
        <v>44710281</v>
      </c>
      <c r="Q2" s="15">
        <v>40557074</v>
      </c>
      <c r="R2" s="15">
        <v>31985352</v>
      </c>
      <c r="S2" s="16">
        <v>150497638</v>
      </c>
      <c r="T2" s="16">
        <v>52037119</v>
      </c>
      <c r="U2" s="16">
        <v>62987484</v>
      </c>
    </row>
    <row r="3" spans="1:21" x14ac:dyDescent="0.15">
      <c r="A3" s="52" t="s">
        <v>25</v>
      </c>
      <c r="B3" s="52" t="s">
        <v>26</v>
      </c>
      <c r="C3" s="53">
        <v>626.38139999999999</v>
      </c>
      <c r="D3" s="56" t="s">
        <v>117</v>
      </c>
      <c r="E3" s="53">
        <v>2</v>
      </c>
      <c r="F3" s="53">
        <v>-40</v>
      </c>
      <c r="G3" s="53">
        <v>87</v>
      </c>
      <c r="H3" s="53">
        <v>102</v>
      </c>
      <c r="I3" s="55"/>
      <c r="J3" s="55"/>
      <c r="K3" s="13">
        <v>110798449</v>
      </c>
      <c r="L3" s="13">
        <v>77912161</v>
      </c>
      <c r="M3" s="14">
        <v>331548330</v>
      </c>
      <c r="N3" s="14">
        <v>130960898</v>
      </c>
      <c r="O3" s="14">
        <v>190622683</v>
      </c>
      <c r="P3" s="15">
        <v>44344036</v>
      </c>
      <c r="Q3" s="15">
        <v>19053100</v>
      </c>
      <c r="R3" s="15">
        <v>54649681</v>
      </c>
      <c r="S3" s="16">
        <v>103813872</v>
      </c>
      <c r="T3" s="16">
        <v>66730964</v>
      </c>
      <c r="U3" s="16">
        <v>150140438</v>
      </c>
    </row>
    <row r="4" spans="1:21" s="32" customFormat="1" x14ac:dyDescent="0.15">
      <c r="A4" s="52" t="s">
        <v>22</v>
      </c>
      <c r="B4" s="52" t="s">
        <v>21</v>
      </c>
      <c r="C4" s="53">
        <v>588.29610000000002</v>
      </c>
      <c r="D4" s="56" t="s">
        <v>104</v>
      </c>
      <c r="E4" s="53">
        <v>2</v>
      </c>
      <c r="F4" s="53">
        <v>-40</v>
      </c>
      <c r="G4" s="53">
        <v>48</v>
      </c>
      <c r="H4" s="53">
        <v>61</v>
      </c>
      <c r="I4" s="55"/>
      <c r="J4" s="55"/>
      <c r="K4" s="13">
        <v>60726449</v>
      </c>
      <c r="L4" s="13">
        <v>64605057</v>
      </c>
      <c r="M4" s="14">
        <v>34658117</v>
      </c>
      <c r="N4" s="14">
        <v>31035395</v>
      </c>
      <c r="O4" s="14">
        <v>26649524</v>
      </c>
      <c r="P4" s="15">
        <v>8186634</v>
      </c>
      <c r="Q4" s="15">
        <v>13619220</v>
      </c>
      <c r="R4" s="15">
        <v>6021753</v>
      </c>
      <c r="S4" s="16">
        <v>25370467</v>
      </c>
      <c r="T4" s="16">
        <v>11030862</v>
      </c>
      <c r="U4" s="16">
        <v>18321854</v>
      </c>
    </row>
    <row r="5" spans="1:21" s="32" customFormat="1" x14ac:dyDescent="0.15">
      <c r="A5" s="52" t="s">
        <v>22</v>
      </c>
      <c r="B5" s="52" t="s">
        <v>23</v>
      </c>
      <c r="C5" s="53">
        <v>596.30999999999995</v>
      </c>
      <c r="D5" s="56" t="s">
        <v>105</v>
      </c>
      <c r="E5" s="53">
        <v>2</v>
      </c>
      <c r="F5" s="53">
        <v>-40</v>
      </c>
      <c r="G5" s="53">
        <v>48</v>
      </c>
      <c r="H5" s="53">
        <v>61</v>
      </c>
      <c r="I5" s="55"/>
      <c r="J5" s="55"/>
      <c r="K5" s="13">
        <v>40687567</v>
      </c>
      <c r="L5" s="13">
        <v>52011566</v>
      </c>
      <c r="M5" s="14">
        <v>19755805</v>
      </c>
      <c r="N5" s="14">
        <v>20737573</v>
      </c>
      <c r="O5" s="14">
        <v>28228322</v>
      </c>
      <c r="P5" s="15">
        <v>8004171</v>
      </c>
      <c r="Q5" s="15">
        <v>4591031</v>
      </c>
      <c r="R5" s="15">
        <v>10296970</v>
      </c>
      <c r="S5" s="16">
        <v>17264245</v>
      </c>
      <c r="T5" s="16">
        <v>13455586</v>
      </c>
      <c r="U5" s="16">
        <v>49904673</v>
      </c>
    </row>
    <row r="6" spans="1:21" x14ac:dyDescent="0.15">
      <c r="A6" s="52" t="s">
        <v>19</v>
      </c>
      <c r="B6" s="52" t="s">
        <v>18</v>
      </c>
      <c r="C6" s="53">
        <v>553.85050000000001</v>
      </c>
      <c r="D6" s="56" t="s">
        <v>122</v>
      </c>
      <c r="E6" s="53">
        <v>2</v>
      </c>
      <c r="F6" s="57" t="s">
        <v>121</v>
      </c>
      <c r="G6" s="53">
        <v>83</v>
      </c>
      <c r="H6" s="53">
        <v>96</v>
      </c>
      <c r="I6" s="55">
        <v>751306</v>
      </c>
      <c r="J6" s="55">
        <v>202708</v>
      </c>
      <c r="K6" s="13">
        <f>21145613+2367014878</f>
        <v>2388160491</v>
      </c>
      <c r="L6" s="13">
        <f>3419052+3790916782</f>
        <v>3794335834</v>
      </c>
      <c r="M6" s="14">
        <f>19497044+2877476246</f>
        <v>2896973290</v>
      </c>
      <c r="N6" s="14">
        <f>25392804+3042805433</f>
        <v>3068198237</v>
      </c>
      <c r="O6" s="14">
        <f>17518712+2318286285</f>
        <v>2335804997</v>
      </c>
      <c r="P6" s="15">
        <f>2944252+348021326</f>
        <v>350965578</v>
      </c>
      <c r="Q6" s="15">
        <f>3801814+403407809</f>
        <v>407209623</v>
      </c>
      <c r="R6" s="15">
        <f>3552132+419253848</f>
        <v>422805980</v>
      </c>
      <c r="S6" s="16">
        <f>8326355+961899565</f>
        <v>970225920</v>
      </c>
      <c r="T6" s="16">
        <f>7452949+926426568</f>
        <v>933879517</v>
      </c>
      <c r="U6" s="16">
        <f>7650038+789278709</f>
        <v>796928747</v>
      </c>
    </row>
    <row r="7" spans="1:21" x14ac:dyDescent="0.15">
      <c r="A7" s="52" t="s">
        <v>19</v>
      </c>
      <c r="B7" s="52" t="s">
        <v>20</v>
      </c>
      <c r="C7" s="53">
        <v>556.86059999999998</v>
      </c>
      <c r="D7" s="56" t="s">
        <v>123</v>
      </c>
      <c r="E7" s="53">
        <v>2</v>
      </c>
      <c r="F7" s="57" t="s">
        <v>121</v>
      </c>
      <c r="G7" s="53">
        <v>83</v>
      </c>
      <c r="H7" s="53">
        <v>96</v>
      </c>
      <c r="I7" s="55">
        <v>176024</v>
      </c>
      <c r="J7" s="55">
        <v>369158</v>
      </c>
      <c r="K7" s="13">
        <f>11632029+1212316015</f>
        <v>1223948044</v>
      </c>
      <c r="L7" s="13">
        <f>10946503+1070830259</f>
        <v>1081776762</v>
      </c>
      <c r="M7" s="14">
        <f>13016352+1537067315</f>
        <v>1550083667</v>
      </c>
      <c r="N7" s="14">
        <f>6668180+791888111</f>
        <v>798556291</v>
      </c>
      <c r="O7" s="14">
        <f>26196065+3225060392</f>
        <v>3251256457</v>
      </c>
      <c r="P7" s="15">
        <f>2151021+347709426</f>
        <v>349860447</v>
      </c>
      <c r="Q7" s="15">
        <f>1369828+138213184</f>
        <v>139583012</v>
      </c>
      <c r="R7" s="15">
        <f>5904684+591405036</f>
        <v>597309720</v>
      </c>
      <c r="S7" s="16">
        <f>9271382+758740697</f>
        <v>768012079</v>
      </c>
      <c r="T7" s="16">
        <f>7257694+914432308</f>
        <v>921690002</v>
      </c>
      <c r="U7" s="16">
        <f>13635862+1091038347</f>
        <v>1104674209</v>
      </c>
    </row>
    <row r="8" spans="1:21" s="32" customFormat="1" x14ac:dyDescent="0.15">
      <c r="A8" s="52" t="s">
        <v>31</v>
      </c>
      <c r="B8" s="52" t="s">
        <v>30</v>
      </c>
      <c r="C8" s="53">
        <v>536.9307</v>
      </c>
      <c r="D8" s="56" t="s">
        <v>130</v>
      </c>
      <c r="E8" s="53">
        <v>3</v>
      </c>
      <c r="F8" s="53">
        <v>-40</v>
      </c>
      <c r="G8" s="53">
        <v>37</v>
      </c>
      <c r="H8" s="53">
        <v>57</v>
      </c>
      <c r="I8" s="60"/>
      <c r="J8" s="60"/>
      <c r="K8" s="13">
        <v>4211695</v>
      </c>
      <c r="L8" s="13">
        <v>7873636</v>
      </c>
      <c r="M8" s="14">
        <v>2835966</v>
      </c>
      <c r="N8" s="14">
        <v>3932825</v>
      </c>
      <c r="O8" s="14">
        <v>2782982</v>
      </c>
      <c r="P8" s="15">
        <v>192721</v>
      </c>
      <c r="Q8" s="15">
        <v>379134</v>
      </c>
      <c r="R8" s="15">
        <v>118236</v>
      </c>
      <c r="S8" s="16">
        <v>456569</v>
      </c>
      <c r="T8" s="16">
        <v>1243064</v>
      </c>
      <c r="U8" s="16">
        <v>988733</v>
      </c>
    </row>
    <row r="9" spans="1:21" s="32" customFormat="1" x14ac:dyDescent="0.15">
      <c r="A9" s="52" t="s">
        <v>31</v>
      </c>
      <c r="B9" s="52" t="s">
        <v>32</v>
      </c>
      <c r="C9" s="53">
        <v>539.60209999999995</v>
      </c>
      <c r="D9" s="56" t="s">
        <v>131</v>
      </c>
      <c r="E9" s="53">
        <v>3</v>
      </c>
      <c r="F9" s="53">
        <v>-40</v>
      </c>
      <c r="G9" s="53">
        <v>37</v>
      </c>
      <c r="H9" s="53">
        <v>57</v>
      </c>
      <c r="I9" s="60"/>
      <c r="J9" s="60"/>
      <c r="K9" s="13">
        <v>2079400</v>
      </c>
      <c r="L9" s="13">
        <v>2187993</v>
      </c>
      <c r="M9" s="14">
        <v>1731380</v>
      </c>
      <c r="N9" s="14">
        <v>1183336</v>
      </c>
      <c r="O9" s="14">
        <v>4691813</v>
      </c>
      <c r="P9" s="15">
        <v>118627</v>
      </c>
      <c r="Q9" s="15">
        <v>104948</v>
      </c>
      <c r="R9" s="15">
        <v>234305</v>
      </c>
      <c r="S9" s="16">
        <v>537300</v>
      </c>
      <c r="T9" s="16">
        <v>1425471</v>
      </c>
      <c r="U9" s="16">
        <v>2323458</v>
      </c>
    </row>
    <row r="10" spans="1:21" x14ac:dyDescent="0.15">
      <c r="A10" s="52" t="s">
        <v>28</v>
      </c>
      <c r="B10" s="52" t="s">
        <v>27</v>
      </c>
      <c r="C10" s="53">
        <v>568.29859999999996</v>
      </c>
      <c r="D10" s="56" t="s">
        <v>124</v>
      </c>
      <c r="E10" s="53">
        <v>2</v>
      </c>
      <c r="F10" s="53">
        <v>-40</v>
      </c>
      <c r="G10" s="53">
        <v>96</v>
      </c>
      <c r="H10" s="53">
        <v>109</v>
      </c>
      <c r="I10" s="55"/>
      <c r="J10" s="55"/>
      <c r="K10" s="13">
        <v>27498891</v>
      </c>
      <c r="L10" s="13">
        <v>33008962</v>
      </c>
      <c r="M10" s="14">
        <v>34494247</v>
      </c>
      <c r="N10" s="14">
        <v>21820579</v>
      </c>
      <c r="O10" s="14">
        <v>26500853</v>
      </c>
      <c r="P10" s="15">
        <v>2842885</v>
      </c>
      <c r="Q10" s="15">
        <v>1972531</v>
      </c>
      <c r="R10" s="15">
        <v>1720092</v>
      </c>
      <c r="S10" s="16">
        <v>5201604</v>
      </c>
      <c r="T10" s="16">
        <v>3960045</v>
      </c>
      <c r="U10" s="16">
        <v>2514793</v>
      </c>
    </row>
    <row r="11" spans="1:21" x14ac:dyDescent="0.15">
      <c r="A11" s="52" t="s">
        <v>28</v>
      </c>
      <c r="B11" s="52" t="s">
        <v>29</v>
      </c>
      <c r="C11" s="53">
        <v>571.30870000000004</v>
      </c>
      <c r="D11" s="56" t="s">
        <v>125</v>
      </c>
      <c r="E11" s="53">
        <v>2</v>
      </c>
      <c r="F11" s="53">
        <v>-40</v>
      </c>
      <c r="G11" s="53">
        <v>96</v>
      </c>
      <c r="H11" s="53">
        <v>109</v>
      </c>
      <c r="I11" s="55"/>
      <c r="J11" s="55"/>
      <c r="K11" s="13">
        <v>21000897</v>
      </c>
      <c r="L11" s="13">
        <v>18604501</v>
      </c>
      <c r="M11" s="14">
        <v>28877478</v>
      </c>
      <c r="N11" s="14">
        <v>11502862</v>
      </c>
      <c r="O11" s="14">
        <v>30568915</v>
      </c>
      <c r="P11" s="15">
        <v>2967887</v>
      </c>
      <c r="Q11" s="15">
        <v>752777</v>
      </c>
      <c r="R11" s="15">
        <v>3078824</v>
      </c>
      <c r="S11" s="16">
        <v>5278273</v>
      </c>
      <c r="T11" s="16">
        <v>5812190</v>
      </c>
      <c r="U11" s="16">
        <v>7024830</v>
      </c>
    </row>
    <row r="12" spans="1:21" s="32" customFormat="1" x14ac:dyDescent="0.15">
      <c r="A12" s="52" t="s">
        <v>40</v>
      </c>
      <c r="B12" s="52" t="s">
        <v>39</v>
      </c>
      <c r="C12" s="53">
        <v>857.86389999999994</v>
      </c>
      <c r="D12" s="56" t="s">
        <v>129</v>
      </c>
      <c r="E12" s="53">
        <v>2</v>
      </c>
      <c r="F12" s="53">
        <v>-40</v>
      </c>
      <c r="G12" s="53">
        <v>77</v>
      </c>
      <c r="H12" s="53">
        <v>92</v>
      </c>
      <c r="I12" s="60"/>
      <c r="J12" s="60"/>
      <c r="K12" s="13">
        <v>58753125</v>
      </c>
      <c r="L12" s="13">
        <v>138149198</v>
      </c>
      <c r="M12" s="14">
        <v>89788351</v>
      </c>
      <c r="N12" s="14">
        <v>129696803</v>
      </c>
      <c r="O12" s="14">
        <v>55397419</v>
      </c>
      <c r="P12" s="15">
        <v>13483167</v>
      </c>
      <c r="Q12" s="15">
        <v>11982224</v>
      </c>
      <c r="R12" s="15">
        <v>16273686</v>
      </c>
      <c r="S12" s="16">
        <v>15054979</v>
      </c>
      <c r="T12" s="16">
        <v>29694820</v>
      </c>
      <c r="U12" s="16">
        <v>1198002</v>
      </c>
    </row>
    <row r="13" spans="1:21" s="32" customFormat="1" x14ac:dyDescent="0.15">
      <c r="A13" s="52" t="s">
        <v>40</v>
      </c>
      <c r="B13" s="52" t="s">
        <v>41</v>
      </c>
      <c r="C13" s="53">
        <v>860.87390000000005</v>
      </c>
      <c r="D13" s="56" t="s">
        <v>128</v>
      </c>
      <c r="E13" s="53">
        <v>2</v>
      </c>
      <c r="F13" s="53">
        <v>-40</v>
      </c>
      <c r="G13" s="53">
        <v>77</v>
      </c>
      <c r="H13" s="53">
        <v>92</v>
      </c>
      <c r="I13" s="60"/>
      <c r="J13" s="60"/>
      <c r="K13" s="13">
        <v>34227953</v>
      </c>
      <c r="L13" s="13">
        <v>34497936</v>
      </c>
      <c r="M13" s="14">
        <v>39618084</v>
      </c>
      <c r="N13" s="14">
        <v>26261070</v>
      </c>
      <c r="O13" s="14">
        <v>155387075</v>
      </c>
      <c r="P13" s="15">
        <v>12816423</v>
      </c>
      <c r="Q13" s="15">
        <v>3740729</v>
      </c>
      <c r="R13" s="15">
        <v>20884663</v>
      </c>
      <c r="S13" s="16">
        <v>17049977</v>
      </c>
      <c r="T13" s="16">
        <v>32146536</v>
      </c>
      <c r="U13" s="16">
        <v>18798923</v>
      </c>
    </row>
    <row r="14" spans="1:21" x14ac:dyDescent="0.15">
      <c r="A14" s="52" t="s">
        <v>34</v>
      </c>
      <c r="B14" s="52" t="s">
        <v>33</v>
      </c>
      <c r="C14" s="53">
        <v>563.36599999999999</v>
      </c>
      <c r="D14" s="56" t="s">
        <v>108</v>
      </c>
      <c r="E14" s="53">
        <v>2</v>
      </c>
      <c r="F14" s="53">
        <v>-40</v>
      </c>
      <c r="G14" s="53">
        <v>95</v>
      </c>
      <c r="H14" s="53">
        <v>108</v>
      </c>
      <c r="I14" s="60"/>
      <c r="J14" s="60"/>
      <c r="K14" s="13">
        <v>7724659</v>
      </c>
      <c r="L14" s="13">
        <v>13153321</v>
      </c>
      <c r="M14" s="14">
        <v>55119274</v>
      </c>
      <c r="N14" s="14">
        <v>24773731</v>
      </c>
      <c r="O14" s="14">
        <v>11250129</v>
      </c>
      <c r="P14" s="15">
        <v>559440</v>
      </c>
      <c r="Q14" s="15">
        <v>451545</v>
      </c>
      <c r="R14" s="15">
        <v>692121</v>
      </c>
      <c r="S14" s="16">
        <v>2495840</v>
      </c>
      <c r="T14" s="16">
        <v>1415402</v>
      </c>
      <c r="U14" s="16">
        <v>2086764</v>
      </c>
    </row>
    <row r="15" spans="1:21" x14ac:dyDescent="0.15">
      <c r="A15" s="52" t="s">
        <v>34</v>
      </c>
      <c r="B15" s="52" t="s">
        <v>35</v>
      </c>
      <c r="C15" s="53">
        <v>567.37310000000002</v>
      </c>
      <c r="D15" s="56" t="s">
        <v>109</v>
      </c>
      <c r="E15" s="53">
        <v>2</v>
      </c>
      <c r="F15" s="53">
        <v>-40</v>
      </c>
      <c r="G15" s="53">
        <v>95</v>
      </c>
      <c r="H15" s="53">
        <v>108</v>
      </c>
      <c r="I15" s="60"/>
      <c r="J15" s="60"/>
      <c r="K15" s="13">
        <v>4689684</v>
      </c>
      <c r="L15" s="13">
        <v>3915510</v>
      </c>
      <c r="M15" s="14">
        <v>24143762</v>
      </c>
      <c r="N15" s="14">
        <v>5109482</v>
      </c>
      <c r="O15" s="14">
        <v>30797051</v>
      </c>
      <c r="P15" s="15">
        <v>861300</v>
      </c>
      <c r="Q15" s="15">
        <v>567613</v>
      </c>
      <c r="R15" s="15">
        <v>1245048</v>
      </c>
      <c r="S15" s="16">
        <v>2700571</v>
      </c>
      <c r="T15" s="16">
        <v>1260410</v>
      </c>
      <c r="U15" s="16">
        <v>4890997</v>
      </c>
    </row>
    <row r="16" spans="1:21" s="32" customFormat="1" x14ac:dyDescent="0.15">
      <c r="A16" s="52" t="s">
        <v>37</v>
      </c>
      <c r="B16" s="52" t="s">
        <v>36</v>
      </c>
      <c r="C16" s="53">
        <v>718.39189999999996</v>
      </c>
      <c r="D16" s="56" t="s">
        <v>110</v>
      </c>
      <c r="E16" s="53">
        <v>3</v>
      </c>
      <c r="F16" s="53">
        <v>-60</v>
      </c>
      <c r="G16" s="53">
        <v>101</v>
      </c>
      <c r="H16" s="53">
        <v>115</v>
      </c>
      <c r="I16" s="60"/>
      <c r="J16" s="60"/>
      <c r="K16" s="13">
        <v>8080424</v>
      </c>
      <c r="L16" s="13">
        <v>7372921</v>
      </c>
      <c r="M16" s="14">
        <v>4685310</v>
      </c>
      <c r="N16" s="14">
        <v>5201567</v>
      </c>
      <c r="O16" s="14">
        <v>3506788</v>
      </c>
      <c r="P16" s="15">
        <v>91860</v>
      </c>
      <c r="Q16" s="15"/>
      <c r="R16" s="15">
        <v>15624</v>
      </c>
      <c r="S16" s="16">
        <v>186460</v>
      </c>
      <c r="T16" s="16">
        <v>202823</v>
      </c>
      <c r="U16" s="16">
        <v>137071</v>
      </c>
    </row>
    <row r="17" spans="1:21" s="32" customFormat="1" x14ac:dyDescent="0.15">
      <c r="A17" s="52" t="s">
        <v>37</v>
      </c>
      <c r="B17" s="52" t="s">
        <v>38</v>
      </c>
      <c r="C17" s="53">
        <v>721.06330000000003</v>
      </c>
      <c r="D17" s="56" t="s">
        <v>111</v>
      </c>
      <c r="E17" s="53">
        <v>3</v>
      </c>
      <c r="F17" s="53">
        <v>-60</v>
      </c>
      <c r="G17" s="53">
        <v>101</v>
      </c>
      <c r="H17" s="53">
        <v>115</v>
      </c>
      <c r="I17" s="60"/>
      <c r="J17" s="60"/>
      <c r="K17" s="13">
        <v>2784442</v>
      </c>
      <c r="L17" s="13">
        <v>1777230</v>
      </c>
      <c r="M17" s="14">
        <v>1745349</v>
      </c>
      <c r="N17" s="14">
        <v>1164311</v>
      </c>
      <c r="O17" s="14">
        <v>6185313</v>
      </c>
      <c r="P17" s="15">
        <v>82658</v>
      </c>
      <c r="Q17" s="15"/>
      <c r="R17" s="15">
        <v>38394</v>
      </c>
      <c r="S17" s="16">
        <v>182037</v>
      </c>
      <c r="T17" s="16">
        <v>147728</v>
      </c>
      <c r="U17" s="16">
        <v>167837</v>
      </c>
    </row>
    <row r="18" spans="1:21" x14ac:dyDescent="0.15">
      <c r="A18" s="52" t="s">
        <v>43</v>
      </c>
      <c r="B18" s="52" t="s">
        <v>42</v>
      </c>
      <c r="C18" s="53">
        <v>748.85469999999998</v>
      </c>
      <c r="D18" s="56" t="s">
        <v>132</v>
      </c>
      <c r="E18" s="53">
        <v>2</v>
      </c>
      <c r="F18" s="53">
        <v>-40</v>
      </c>
      <c r="G18" s="53">
        <v>83</v>
      </c>
      <c r="H18" s="53">
        <v>96</v>
      </c>
      <c r="I18" s="60"/>
      <c r="J18" s="60"/>
      <c r="K18" s="13">
        <v>22896285</v>
      </c>
      <c r="L18" s="13">
        <v>39985173</v>
      </c>
      <c r="M18" s="14">
        <v>16308542</v>
      </c>
      <c r="N18" s="14">
        <v>24145675</v>
      </c>
      <c r="O18" s="14">
        <v>11864702</v>
      </c>
      <c r="P18" s="15">
        <v>408228</v>
      </c>
      <c r="R18" s="15">
        <v>269635</v>
      </c>
      <c r="S18" s="16">
        <v>482787</v>
      </c>
      <c r="T18" s="16">
        <v>990242</v>
      </c>
      <c r="U18" s="16">
        <v>392816</v>
      </c>
    </row>
    <row r="19" spans="1:21" x14ac:dyDescent="0.15">
      <c r="A19" s="52" t="s">
        <v>43</v>
      </c>
      <c r="B19" s="52" t="s">
        <v>44</v>
      </c>
      <c r="C19" s="53">
        <v>751.86479999999995</v>
      </c>
      <c r="D19" s="56" t="s">
        <v>133</v>
      </c>
      <c r="E19" s="53">
        <v>2</v>
      </c>
      <c r="F19" s="53">
        <v>-40</v>
      </c>
      <c r="G19" s="53">
        <v>83</v>
      </c>
      <c r="H19" s="53">
        <v>96</v>
      </c>
      <c r="I19" s="60"/>
      <c r="J19" s="60"/>
      <c r="K19" s="13">
        <v>4498275</v>
      </c>
      <c r="L19" s="13">
        <v>3439161</v>
      </c>
      <c r="M19" s="14">
        <v>6916073</v>
      </c>
      <c r="N19" s="14">
        <v>4651272</v>
      </c>
      <c r="O19" s="14">
        <v>26942838</v>
      </c>
      <c r="P19" s="15">
        <v>174742</v>
      </c>
      <c r="R19" s="15">
        <v>259781</v>
      </c>
      <c r="S19" s="16">
        <v>460619</v>
      </c>
      <c r="T19" s="16">
        <v>794104</v>
      </c>
      <c r="U19" s="16">
        <v>409060</v>
      </c>
    </row>
    <row r="20" spans="1:21" s="32" customFormat="1" x14ac:dyDescent="0.15">
      <c r="A20" s="52" t="s">
        <v>13</v>
      </c>
      <c r="B20" s="52" t="s">
        <v>12</v>
      </c>
      <c r="C20" s="53">
        <v>850.72979999999995</v>
      </c>
      <c r="D20" s="54" t="s">
        <v>118</v>
      </c>
      <c r="E20" s="53">
        <v>3</v>
      </c>
      <c r="F20" s="53">
        <v>-40</v>
      </c>
      <c r="G20" s="53">
        <v>123</v>
      </c>
      <c r="H20" s="53">
        <v>135</v>
      </c>
      <c r="I20" s="55">
        <v>3447719</v>
      </c>
      <c r="J20" s="55">
        <v>7509875</v>
      </c>
      <c r="K20" s="13"/>
      <c r="L20" s="13"/>
      <c r="M20" s="14">
        <v>33624576</v>
      </c>
      <c r="N20" s="14">
        <v>152963772</v>
      </c>
      <c r="O20" s="14">
        <v>840162612</v>
      </c>
      <c r="P20" s="15">
        <v>68128584</v>
      </c>
      <c r="Q20" s="15">
        <v>63403983</v>
      </c>
      <c r="R20" s="15">
        <v>91159544</v>
      </c>
      <c r="S20" s="16">
        <v>65299781</v>
      </c>
      <c r="T20" s="16">
        <v>290041022</v>
      </c>
      <c r="U20" s="16">
        <v>56427317</v>
      </c>
    </row>
    <row r="21" spans="1:21" s="32" customFormat="1" x14ac:dyDescent="0.15">
      <c r="A21" s="52" t="s">
        <v>13</v>
      </c>
      <c r="B21" s="52" t="s">
        <v>14</v>
      </c>
      <c r="C21" s="53">
        <v>853.40120000000002</v>
      </c>
      <c r="D21" s="54" t="s">
        <v>119</v>
      </c>
      <c r="E21" s="53">
        <v>3</v>
      </c>
      <c r="F21" s="53">
        <v>-40</v>
      </c>
      <c r="G21" s="53">
        <v>123</v>
      </c>
      <c r="H21" s="53">
        <v>135</v>
      </c>
      <c r="I21" s="55">
        <v>21937558</v>
      </c>
      <c r="J21" s="55">
        <v>7096378</v>
      </c>
      <c r="K21" s="13"/>
      <c r="L21" s="13"/>
      <c r="M21" s="14">
        <v>125478016</v>
      </c>
      <c r="N21" s="14">
        <v>859599098</v>
      </c>
      <c r="O21" s="14">
        <v>216130044</v>
      </c>
      <c r="P21" s="15">
        <v>83565537</v>
      </c>
      <c r="Q21" s="15">
        <v>48033480</v>
      </c>
      <c r="R21" s="15">
        <v>126513456</v>
      </c>
      <c r="S21" s="16">
        <v>71170706</v>
      </c>
      <c r="T21" s="16">
        <v>307147971</v>
      </c>
      <c r="U21" s="16">
        <v>63428092</v>
      </c>
    </row>
    <row r="22" spans="1:21" s="58" customFormat="1" x14ac:dyDescent="0.15">
      <c r="A22" s="54" t="s">
        <v>72</v>
      </c>
      <c r="B22" s="54" t="s">
        <v>68</v>
      </c>
      <c r="C22" s="53">
        <v>652.02670000000001</v>
      </c>
      <c r="D22" s="56" t="s">
        <v>98</v>
      </c>
      <c r="E22" s="53">
        <v>3</v>
      </c>
      <c r="F22" s="57" t="s">
        <v>121</v>
      </c>
      <c r="G22" s="53">
        <v>73</v>
      </c>
      <c r="H22" s="53">
        <v>90</v>
      </c>
      <c r="K22" s="13">
        <f>46205072+105674906</f>
        <v>151879978</v>
      </c>
      <c r="L22" s="13">
        <f>70378022+185047643</f>
        <v>255425665</v>
      </c>
      <c r="M22" s="14">
        <f>2068320+6536122</f>
        <v>8604442</v>
      </c>
      <c r="N22" s="14">
        <f>3315336+20934012</f>
        <v>24249348</v>
      </c>
      <c r="O22" s="14">
        <f>25373491+56460316</f>
        <v>81833807</v>
      </c>
      <c r="P22" s="15">
        <f>8413806+23613733</f>
        <v>32027539</v>
      </c>
      <c r="Q22" s="15">
        <f>7147777+41041272</f>
        <v>48189049</v>
      </c>
      <c r="R22" s="15">
        <f>11172156+21247052</f>
        <v>32419208</v>
      </c>
      <c r="S22" s="16">
        <f>5348095+30703677</f>
        <v>36051772</v>
      </c>
      <c r="T22" s="16">
        <f>32074396+78995998</f>
        <v>111070394</v>
      </c>
      <c r="U22" s="16">
        <f>12056745+32749505</f>
        <v>44806250</v>
      </c>
    </row>
    <row r="23" spans="1:21" s="58" customFormat="1" x14ac:dyDescent="0.15">
      <c r="A23" s="54" t="s">
        <v>72</v>
      </c>
      <c r="B23" s="54" t="s">
        <v>69</v>
      </c>
      <c r="C23" s="53">
        <v>654.69809999999995</v>
      </c>
      <c r="D23" s="56" t="s">
        <v>99</v>
      </c>
      <c r="E23" s="53">
        <v>3</v>
      </c>
      <c r="F23" s="57" t="s">
        <v>121</v>
      </c>
      <c r="G23" s="53">
        <v>73</v>
      </c>
      <c r="H23" s="53">
        <v>90</v>
      </c>
      <c r="K23" s="13">
        <f>110271112+218458338</f>
        <v>328729450</v>
      </c>
      <c r="L23" s="13">
        <f>97255650+257524389</f>
        <v>354780039</v>
      </c>
      <c r="M23" s="14">
        <f>9001791+19793365</f>
        <v>28795156</v>
      </c>
      <c r="N23" s="14">
        <f>26016440+76532328</f>
        <v>102548768</v>
      </c>
      <c r="O23" s="14">
        <f>5012606+11365292</f>
        <v>16377898</v>
      </c>
      <c r="P23" s="15">
        <f>14115128+27869434</f>
        <v>41984562</v>
      </c>
      <c r="Q23" s="15">
        <f>10496274+30611956</f>
        <v>41108230</v>
      </c>
      <c r="R23" s="15">
        <f>13042922+21411469</f>
        <v>34454391</v>
      </c>
      <c r="S23" s="16">
        <f>8013721+25828109</f>
        <v>33841830</v>
      </c>
      <c r="T23" s="16">
        <f>33314124+61435898</f>
        <v>94750022</v>
      </c>
      <c r="U23" s="16">
        <f>17049517+29306672</f>
        <v>46356189</v>
      </c>
    </row>
    <row r="24" spans="1:21" s="55" customFormat="1" x14ac:dyDescent="0.15">
      <c r="A24" s="52" t="s">
        <v>16</v>
      </c>
      <c r="B24" s="52" t="s">
        <v>15</v>
      </c>
      <c r="C24" s="53">
        <v>759.68449999999996</v>
      </c>
      <c r="D24" s="56" t="s">
        <v>114</v>
      </c>
      <c r="E24" s="53">
        <v>3</v>
      </c>
      <c r="F24" s="53">
        <v>-40</v>
      </c>
      <c r="G24" s="53">
        <v>115</v>
      </c>
      <c r="H24" s="53">
        <v>130</v>
      </c>
      <c r="I24" s="55">
        <v>9083759</v>
      </c>
      <c r="J24" s="55">
        <v>4181682</v>
      </c>
      <c r="K24" s="13">
        <v>45449890</v>
      </c>
      <c r="L24" s="13"/>
      <c r="M24" s="14">
        <v>57625296</v>
      </c>
      <c r="N24" s="14">
        <v>85700074</v>
      </c>
      <c r="O24" s="14">
        <v>45608695</v>
      </c>
      <c r="P24" s="15">
        <v>3098985</v>
      </c>
      <c r="Q24" s="15">
        <v>3251516</v>
      </c>
      <c r="R24" s="15">
        <v>22649174</v>
      </c>
      <c r="S24" s="16">
        <v>14813178</v>
      </c>
      <c r="T24" s="16">
        <v>44060475</v>
      </c>
      <c r="U24" s="16">
        <v>2193390</v>
      </c>
    </row>
    <row r="25" spans="1:21" s="55" customFormat="1" x14ac:dyDescent="0.15">
      <c r="A25" s="52" t="s">
        <v>16</v>
      </c>
      <c r="B25" s="52" t="s">
        <v>17</v>
      </c>
      <c r="C25" s="53">
        <v>762.35590000000002</v>
      </c>
      <c r="D25" s="56" t="s">
        <v>115</v>
      </c>
      <c r="E25" s="53">
        <v>3</v>
      </c>
      <c r="F25" s="53">
        <v>-40</v>
      </c>
      <c r="G25" s="53">
        <v>115</v>
      </c>
      <c r="H25" s="53">
        <v>130</v>
      </c>
      <c r="I25" s="55">
        <v>1768698</v>
      </c>
      <c r="J25" s="55">
        <v>3396865</v>
      </c>
      <c r="K25" s="13">
        <v>32965001</v>
      </c>
      <c r="L25" s="13"/>
      <c r="M25" s="14">
        <v>34426877</v>
      </c>
      <c r="N25" s="14">
        <f>17920730+2446038</f>
        <v>20366768</v>
      </c>
      <c r="O25" s="14">
        <v>126356772</v>
      </c>
      <c r="P25" s="15">
        <v>2093944</v>
      </c>
      <c r="Q25" s="15">
        <v>14355949</v>
      </c>
      <c r="R25" s="15">
        <v>34312403</v>
      </c>
      <c r="S25" s="16">
        <v>12656896</v>
      </c>
      <c r="T25" s="16">
        <v>37194643</v>
      </c>
      <c r="U25" s="16">
        <v>2521689</v>
      </c>
    </row>
    <row r="26" spans="1:21" s="32" customFormat="1" x14ac:dyDescent="0.15">
      <c r="A26" s="52" t="s">
        <v>46</v>
      </c>
      <c r="B26" s="52" t="s">
        <v>45</v>
      </c>
      <c r="C26" s="53">
        <v>737.42510000000004</v>
      </c>
      <c r="D26" s="59" t="s">
        <v>126</v>
      </c>
      <c r="E26" s="53">
        <v>2</v>
      </c>
      <c r="F26" s="53">
        <v>-40</v>
      </c>
      <c r="G26" s="53">
        <v>130</v>
      </c>
      <c r="H26" s="53">
        <v>150</v>
      </c>
      <c r="I26" s="55"/>
      <c r="J26" s="55"/>
      <c r="K26" s="13">
        <v>3255353</v>
      </c>
      <c r="L26" s="13"/>
      <c r="M26" s="14">
        <v>52981090</v>
      </c>
      <c r="N26" s="14">
        <v>22745177</v>
      </c>
      <c r="O26" s="14">
        <v>31381904</v>
      </c>
      <c r="P26" s="15">
        <v>192774468</v>
      </c>
      <c r="Q26" s="15">
        <v>68585895</v>
      </c>
      <c r="R26" s="15">
        <v>140021946</v>
      </c>
      <c r="S26" s="16">
        <v>256134190</v>
      </c>
      <c r="T26" s="16">
        <v>19608490</v>
      </c>
      <c r="U26" s="16">
        <v>34342790</v>
      </c>
    </row>
    <row r="27" spans="1:21" s="32" customFormat="1" x14ac:dyDescent="0.15">
      <c r="A27" s="52" t="s">
        <v>46</v>
      </c>
      <c r="B27" s="52" t="s">
        <v>47</v>
      </c>
      <c r="C27" s="53">
        <v>740.43520000000001</v>
      </c>
      <c r="D27" s="59" t="s">
        <v>127</v>
      </c>
      <c r="E27" s="53">
        <v>2</v>
      </c>
      <c r="F27" s="53">
        <v>-40</v>
      </c>
      <c r="G27" s="53">
        <v>130</v>
      </c>
      <c r="H27" s="53">
        <v>150</v>
      </c>
      <c r="I27" s="55"/>
      <c r="J27" s="55"/>
      <c r="K27" s="13">
        <v>2559297</v>
      </c>
      <c r="L27" s="13"/>
      <c r="M27" s="14">
        <v>77883473</v>
      </c>
      <c r="N27" s="14">
        <v>20024011</v>
      </c>
      <c r="O27" s="14">
        <v>32877240</v>
      </c>
      <c r="P27" s="15">
        <v>233054330</v>
      </c>
      <c r="Q27" s="15">
        <v>60142914</v>
      </c>
      <c r="R27" s="15">
        <v>176792599</v>
      </c>
      <c r="S27" s="16">
        <v>154008603</v>
      </c>
      <c r="T27" s="16">
        <v>17321023</v>
      </c>
      <c r="U27" s="16">
        <v>42736576</v>
      </c>
    </row>
    <row r="28" spans="1:21" s="55" customFormat="1" x14ac:dyDescent="0.15">
      <c r="A28" s="52" t="s">
        <v>55</v>
      </c>
      <c r="B28" s="52" t="s">
        <v>54</v>
      </c>
      <c r="C28" s="53">
        <v>815.86339999999996</v>
      </c>
      <c r="D28" s="56" t="s">
        <v>100</v>
      </c>
      <c r="E28" s="53">
        <v>2</v>
      </c>
      <c r="F28" s="53">
        <v>-40</v>
      </c>
      <c r="G28" s="53">
        <v>50</v>
      </c>
      <c r="H28" s="53">
        <v>58</v>
      </c>
      <c r="K28" s="13">
        <v>39919543</v>
      </c>
      <c r="L28" s="13">
        <v>47238827</v>
      </c>
      <c r="M28" s="14">
        <v>23120794</v>
      </c>
      <c r="N28" s="14">
        <v>24816758</v>
      </c>
      <c r="O28" s="14">
        <v>29670003</v>
      </c>
      <c r="P28" s="15">
        <v>1576136</v>
      </c>
      <c r="Q28" s="15">
        <v>2725573</v>
      </c>
      <c r="R28" s="15">
        <v>4878028</v>
      </c>
      <c r="S28" s="16">
        <v>4836879</v>
      </c>
      <c r="T28" s="16">
        <v>6817205</v>
      </c>
      <c r="U28" s="16">
        <v>9303507</v>
      </c>
    </row>
    <row r="29" spans="1:21" s="55" customFormat="1" x14ac:dyDescent="0.15">
      <c r="A29" s="52" t="s">
        <v>55</v>
      </c>
      <c r="B29" s="52" t="s">
        <v>56</v>
      </c>
      <c r="C29" s="53">
        <v>819.87049999999999</v>
      </c>
      <c r="D29" s="56" t="s">
        <v>101</v>
      </c>
      <c r="E29" s="53">
        <v>2</v>
      </c>
      <c r="F29" s="53">
        <v>-40</v>
      </c>
      <c r="G29" s="53">
        <v>50</v>
      </c>
      <c r="H29" s="53">
        <v>58</v>
      </c>
      <c r="K29" s="13">
        <v>34420875</v>
      </c>
      <c r="L29" s="13">
        <v>28792925</v>
      </c>
      <c r="M29" s="14">
        <v>28635618</v>
      </c>
      <c r="N29" s="14">
        <v>25166907</v>
      </c>
      <c r="O29" s="14">
        <v>26934799</v>
      </c>
      <c r="P29" s="15">
        <v>1296069</v>
      </c>
      <c r="Q29" s="15">
        <v>1872863</v>
      </c>
      <c r="R29" s="15">
        <v>8855339</v>
      </c>
      <c r="S29" s="16">
        <v>3412036</v>
      </c>
      <c r="T29" s="16">
        <v>2167357</v>
      </c>
      <c r="U29" s="16">
        <v>4731182</v>
      </c>
    </row>
    <row r="30" spans="1:21" s="32" customFormat="1" x14ac:dyDescent="0.15">
      <c r="A30" s="52" t="s">
        <v>52</v>
      </c>
      <c r="B30" s="52" t="s">
        <v>51</v>
      </c>
      <c r="C30" s="53">
        <v>517.76890000000003</v>
      </c>
      <c r="D30" s="56" t="s">
        <v>102</v>
      </c>
      <c r="E30" s="53">
        <v>2</v>
      </c>
      <c r="F30" s="53">
        <v>-40</v>
      </c>
      <c r="G30" s="53">
        <v>42</v>
      </c>
      <c r="H30" s="53">
        <v>52</v>
      </c>
      <c r="I30" s="55"/>
      <c r="J30" s="55"/>
      <c r="K30" s="13">
        <v>8127012</v>
      </c>
      <c r="L30" s="13">
        <v>16433768</v>
      </c>
      <c r="M30" s="14">
        <v>10520088</v>
      </c>
      <c r="N30" s="14">
        <v>11245517</v>
      </c>
      <c r="O30" s="14">
        <v>6887148</v>
      </c>
      <c r="P30" s="15">
        <v>1480683</v>
      </c>
      <c r="Q30" s="15">
        <v>1573413</v>
      </c>
      <c r="R30" s="15">
        <v>1758123</v>
      </c>
      <c r="S30" s="16">
        <v>1963977</v>
      </c>
      <c r="T30" s="16">
        <v>2992446</v>
      </c>
      <c r="U30" s="16">
        <v>1645625</v>
      </c>
    </row>
    <row r="31" spans="1:21" s="32" customFormat="1" x14ac:dyDescent="0.15">
      <c r="A31" s="52" t="s">
        <v>52</v>
      </c>
      <c r="B31" s="52" t="s">
        <v>53</v>
      </c>
      <c r="C31" s="53">
        <v>521.77599999999995</v>
      </c>
      <c r="D31" s="56" t="s">
        <v>103</v>
      </c>
      <c r="E31" s="53">
        <v>2</v>
      </c>
      <c r="F31" s="53">
        <v>-40</v>
      </c>
      <c r="G31" s="53">
        <v>42</v>
      </c>
      <c r="H31" s="53">
        <v>52</v>
      </c>
      <c r="I31" s="55"/>
      <c r="J31" s="55"/>
      <c r="K31" s="13">
        <v>10544075</v>
      </c>
      <c r="L31" s="13">
        <v>11720762</v>
      </c>
      <c r="M31" s="14">
        <v>8553669</v>
      </c>
      <c r="N31" s="14">
        <v>3822585</v>
      </c>
      <c r="O31" s="14">
        <v>14067161</v>
      </c>
      <c r="P31" s="15">
        <v>861934</v>
      </c>
      <c r="Q31" s="15">
        <v>296382</v>
      </c>
      <c r="R31" s="15">
        <v>1045394</v>
      </c>
      <c r="S31" s="16">
        <v>2571411</v>
      </c>
      <c r="T31" s="16">
        <v>4728435</v>
      </c>
      <c r="U31" s="16">
        <v>4285468</v>
      </c>
    </row>
    <row r="32" spans="1:21" s="32" customFormat="1" x14ac:dyDescent="0.15">
      <c r="A32" s="52" t="s">
        <v>49</v>
      </c>
      <c r="B32" s="52" t="s">
        <v>48</v>
      </c>
      <c r="C32" s="53">
        <v>526.7636</v>
      </c>
      <c r="D32" s="56" t="s">
        <v>106</v>
      </c>
      <c r="E32" s="53">
        <v>2</v>
      </c>
      <c r="F32" s="53">
        <v>-40</v>
      </c>
      <c r="G32" s="53">
        <v>60</v>
      </c>
      <c r="H32" s="53">
        <v>75</v>
      </c>
      <c r="I32" s="55"/>
      <c r="J32" s="55"/>
      <c r="K32" s="13">
        <v>80092134</v>
      </c>
      <c r="L32" s="13"/>
      <c r="M32" s="14">
        <v>88172022</v>
      </c>
      <c r="N32" s="14">
        <v>62297260</v>
      </c>
      <c r="O32" s="14">
        <v>99930493</v>
      </c>
      <c r="P32" s="15">
        <v>24841568</v>
      </c>
      <c r="Q32" s="15">
        <v>17272107</v>
      </c>
      <c r="R32" s="15">
        <v>36315552</v>
      </c>
      <c r="S32" s="16">
        <v>23997551</v>
      </c>
      <c r="T32" s="16">
        <v>12942110</v>
      </c>
      <c r="U32" s="16">
        <v>11763730</v>
      </c>
    </row>
    <row r="33" spans="1:21" s="32" customFormat="1" x14ac:dyDescent="0.15">
      <c r="A33" s="52" t="s">
        <v>49</v>
      </c>
      <c r="B33" s="52" t="s">
        <v>50</v>
      </c>
      <c r="C33" s="53">
        <v>530.77070000000003</v>
      </c>
      <c r="D33" s="56" t="s">
        <v>107</v>
      </c>
      <c r="E33" s="53">
        <v>2</v>
      </c>
      <c r="F33" s="53">
        <v>-40</v>
      </c>
      <c r="G33" s="53">
        <v>60</v>
      </c>
      <c r="H33" s="53">
        <v>75</v>
      </c>
      <c r="I33" s="55"/>
      <c r="J33" s="55"/>
      <c r="K33" s="13">
        <v>50067435</v>
      </c>
      <c r="L33" s="13"/>
      <c r="M33" s="14">
        <v>52648637</v>
      </c>
      <c r="N33" s="14">
        <v>58582436</v>
      </c>
      <c r="O33" s="14">
        <v>52717944</v>
      </c>
      <c r="P33" s="15">
        <v>32415918</v>
      </c>
      <c r="Q33" s="15">
        <v>20020427</v>
      </c>
      <c r="R33" s="15">
        <v>55448730</v>
      </c>
      <c r="S33" s="16">
        <v>23052868</v>
      </c>
      <c r="T33" s="16">
        <v>19990522</v>
      </c>
      <c r="U33" s="16">
        <v>21080083</v>
      </c>
    </row>
    <row r="34" spans="1:21" s="55" customFormat="1" x14ac:dyDescent="0.15">
      <c r="A34" s="52" t="s">
        <v>10</v>
      </c>
      <c r="B34" s="52" t="s">
        <v>9</v>
      </c>
      <c r="C34" s="53">
        <v>374.22949999999997</v>
      </c>
      <c r="D34" s="56" t="s">
        <v>135</v>
      </c>
      <c r="E34" s="53">
        <v>2</v>
      </c>
      <c r="F34" s="53">
        <v>-60</v>
      </c>
      <c r="G34" s="53">
        <v>63</v>
      </c>
      <c r="H34" s="53">
        <v>78</v>
      </c>
      <c r="K34" s="13">
        <v>3397187</v>
      </c>
      <c r="L34" s="13">
        <v>4243174</v>
      </c>
      <c r="M34" s="14">
        <v>4328208</v>
      </c>
      <c r="N34" s="14">
        <v>1894015</v>
      </c>
      <c r="O34" s="14">
        <v>5108275</v>
      </c>
      <c r="P34" s="15">
        <v>3295453</v>
      </c>
      <c r="Q34" s="15">
        <v>2308921</v>
      </c>
      <c r="R34" s="15">
        <v>3569431</v>
      </c>
      <c r="S34" s="16">
        <v>2816444</v>
      </c>
      <c r="T34" s="16">
        <v>2149025</v>
      </c>
      <c r="U34" s="16">
        <v>1896337</v>
      </c>
    </row>
    <row r="35" spans="1:21" s="55" customFormat="1" x14ac:dyDescent="0.15">
      <c r="A35" s="52" t="s">
        <v>10</v>
      </c>
      <c r="B35" s="52" t="s">
        <v>11</v>
      </c>
      <c r="C35" s="53">
        <v>377.2396</v>
      </c>
      <c r="D35" s="56" t="s">
        <v>134</v>
      </c>
      <c r="E35" s="53">
        <v>2</v>
      </c>
      <c r="F35" s="53">
        <v>-60</v>
      </c>
      <c r="G35" s="53">
        <v>63</v>
      </c>
      <c r="H35" s="53">
        <v>78</v>
      </c>
      <c r="K35" s="13">
        <v>252326</v>
      </c>
      <c r="L35" s="13">
        <v>507592</v>
      </c>
      <c r="M35" s="14">
        <v>14024842</v>
      </c>
      <c r="N35" s="14">
        <v>7218510</v>
      </c>
      <c r="O35" s="14">
        <v>1916100</v>
      </c>
      <c r="P35" s="15">
        <v>3016350</v>
      </c>
      <c r="Q35" s="15">
        <v>1105422</v>
      </c>
      <c r="R35" s="15">
        <v>4210174</v>
      </c>
      <c r="S35" s="16">
        <v>4637859</v>
      </c>
      <c r="T35" s="16">
        <v>1908643</v>
      </c>
      <c r="U35" s="16">
        <v>3179151</v>
      </c>
    </row>
    <row r="36" spans="1:21" s="32" customFormat="1" x14ac:dyDescent="0.15">
      <c r="A36" s="52" t="s">
        <v>7</v>
      </c>
      <c r="B36" s="52" t="s">
        <v>6</v>
      </c>
      <c r="C36" s="53">
        <v>579.28489999999999</v>
      </c>
      <c r="D36" s="56" t="s">
        <v>112</v>
      </c>
      <c r="E36" s="53">
        <v>2</v>
      </c>
      <c r="F36" s="53">
        <v>-60</v>
      </c>
      <c r="G36" s="53">
        <v>50</v>
      </c>
      <c r="H36" s="53">
        <v>60</v>
      </c>
      <c r="I36" s="55"/>
      <c r="J36" s="55"/>
      <c r="K36" s="13">
        <v>11393484</v>
      </c>
      <c r="L36" s="13">
        <v>16099353</v>
      </c>
      <c r="M36" s="14">
        <v>912761</v>
      </c>
      <c r="N36" s="14">
        <v>1103986</v>
      </c>
      <c r="O36" s="14">
        <v>6204254</v>
      </c>
      <c r="P36" s="15">
        <v>282551</v>
      </c>
      <c r="Q36" s="15">
        <v>82852</v>
      </c>
      <c r="R36" s="15">
        <v>42712</v>
      </c>
      <c r="S36" s="16">
        <v>650505</v>
      </c>
      <c r="T36" s="16">
        <v>208051</v>
      </c>
      <c r="U36" s="16">
        <v>167760</v>
      </c>
    </row>
    <row r="37" spans="1:21" s="32" customFormat="1" x14ac:dyDescent="0.15">
      <c r="A37" s="52" t="s">
        <v>7</v>
      </c>
      <c r="B37" s="52" t="s">
        <v>8</v>
      </c>
      <c r="C37" s="53">
        <v>583.29200000000003</v>
      </c>
      <c r="D37" s="56" t="s">
        <v>113</v>
      </c>
      <c r="E37" s="53">
        <v>2</v>
      </c>
      <c r="F37" s="53">
        <v>-60</v>
      </c>
      <c r="G37" s="53">
        <v>50</v>
      </c>
      <c r="H37" s="53">
        <v>60</v>
      </c>
      <c r="I37" s="55"/>
      <c r="J37" s="55"/>
      <c r="K37" s="13">
        <v>11933523</v>
      </c>
      <c r="L37" s="13">
        <v>12029243</v>
      </c>
      <c r="M37" s="14">
        <v>6500956</v>
      </c>
      <c r="N37" s="14">
        <v>7868244</v>
      </c>
      <c r="O37" s="14">
        <v>570256</v>
      </c>
      <c r="P37" s="15">
        <v>55608</v>
      </c>
      <c r="Q37" s="15">
        <v>192369</v>
      </c>
      <c r="R37" s="15">
        <v>524167</v>
      </c>
      <c r="S37" s="16">
        <v>264294</v>
      </c>
      <c r="T37" s="16">
        <v>565705</v>
      </c>
      <c r="U37" s="16">
        <v>541139</v>
      </c>
    </row>
    <row r="38" spans="1:21" x14ac:dyDescent="0.15">
      <c r="H38" s="35" t="s">
        <v>70</v>
      </c>
      <c r="I38" s="3">
        <v>2210000</v>
      </c>
      <c r="J38" s="3"/>
      <c r="K38" s="17">
        <v>351000000</v>
      </c>
      <c r="L38" s="18">
        <v>433000000</v>
      </c>
      <c r="M38" s="19">
        <v>469000000</v>
      </c>
      <c r="N38" s="19">
        <v>533000000</v>
      </c>
      <c r="O38" s="19">
        <v>419000000</v>
      </c>
      <c r="P38" s="20">
        <v>360000000</v>
      </c>
      <c r="Q38" s="20">
        <v>321000000</v>
      </c>
      <c r="R38" s="20">
        <v>293000000</v>
      </c>
      <c r="S38" s="21">
        <v>591000000</v>
      </c>
      <c r="T38" s="21">
        <v>547000000</v>
      </c>
      <c r="U38" s="22">
        <v>347000000</v>
      </c>
    </row>
    <row r="39" spans="1:21" x14ac:dyDescent="0.15">
      <c r="H39" s="2" t="s">
        <v>58</v>
      </c>
      <c r="I39" s="2"/>
      <c r="J39" s="2"/>
      <c r="K39" s="23" t="s">
        <v>60</v>
      </c>
      <c r="L39" s="23" t="s">
        <v>60</v>
      </c>
      <c r="M39" s="24" t="s">
        <v>61</v>
      </c>
      <c r="N39" s="24" t="s">
        <v>61</v>
      </c>
      <c r="O39" s="24" t="s">
        <v>60</v>
      </c>
      <c r="P39" s="25" t="s">
        <v>64</v>
      </c>
      <c r="Q39" s="25" t="s">
        <v>65</v>
      </c>
      <c r="R39" s="25" t="s">
        <v>65</v>
      </c>
      <c r="S39" s="26" t="s">
        <v>66</v>
      </c>
      <c r="T39" s="26" t="s">
        <v>67</v>
      </c>
      <c r="U39" s="27" t="s">
        <v>67</v>
      </c>
    </row>
    <row r="40" spans="1:21" x14ac:dyDescent="0.15">
      <c r="H40" s="2" t="s">
        <v>59</v>
      </c>
      <c r="I40" s="2"/>
      <c r="J40" s="2"/>
      <c r="K40" s="23" t="s">
        <v>62</v>
      </c>
      <c r="L40" s="23" t="s">
        <v>62</v>
      </c>
      <c r="M40" s="24" t="s">
        <v>60</v>
      </c>
      <c r="N40" s="24" t="s">
        <v>60</v>
      </c>
      <c r="O40" s="24" t="s">
        <v>63</v>
      </c>
      <c r="P40" s="25" t="s">
        <v>65</v>
      </c>
      <c r="Q40" s="25" t="s">
        <v>64</v>
      </c>
      <c r="R40" s="25" t="s">
        <v>64</v>
      </c>
      <c r="S40" s="26" t="s">
        <v>67</v>
      </c>
      <c r="T40" s="26" t="s">
        <v>66</v>
      </c>
      <c r="U40" s="27" t="s">
        <v>66</v>
      </c>
    </row>
    <row r="41" spans="1:21" x14ac:dyDescent="0.15">
      <c r="M41" s="28">
        <v>45779.784722222219</v>
      </c>
      <c r="N41" s="28">
        <v>45779.506249999999</v>
      </c>
      <c r="O41" s="28">
        <v>45779.645138888889</v>
      </c>
      <c r="P41" s="29"/>
      <c r="Q41" s="29"/>
      <c r="R41" s="29"/>
      <c r="T41" s="30"/>
      <c r="U41" s="3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964E-82BF-AE40-9FF5-207F10F771C6}">
  <dimension ref="A1:I19"/>
  <sheetViews>
    <sheetView zoomScale="150" workbookViewId="0">
      <selection sqref="A1:I19"/>
    </sheetView>
  </sheetViews>
  <sheetFormatPr baseColWidth="10" defaultRowHeight="13" x14ac:dyDescent="0.15"/>
  <cols>
    <col min="3" max="3" width="21.83203125" customWidth="1"/>
    <col min="4" max="4" width="13.83203125" customWidth="1"/>
    <col min="5" max="5" width="17.5" customWidth="1"/>
    <col min="6" max="6" width="5.5" customWidth="1"/>
  </cols>
  <sheetData>
    <row r="1" spans="1:9" x14ac:dyDescent="0.15">
      <c r="A1" s="61" t="s">
        <v>137</v>
      </c>
      <c r="B1" s="62" t="s">
        <v>71</v>
      </c>
      <c r="C1" s="62" t="s">
        <v>0</v>
      </c>
      <c r="D1" s="62" t="s">
        <v>159</v>
      </c>
      <c r="E1" s="62" t="s">
        <v>158</v>
      </c>
      <c r="F1" s="63" t="s">
        <v>2</v>
      </c>
      <c r="G1" s="63" t="s">
        <v>120</v>
      </c>
      <c r="H1" s="63" t="s">
        <v>95</v>
      </c>
      <c r="I1" s="63" t="s">
        <v>96</v>
      </c>
    </row>
    <row r="2" spans="1:9" ht="13" customHeight="1" x14ac:dyDescent="0.15">
      <c r="A2" s="67" t="s">
        <v>136</v>
      </c>
      <c r="B2" s="64" t="s">
        <v>25</v>
      </c>
      <c r="C2" s="64" t="s">
        <v>24</v>
      </c>
      <c r="D2" s="65" t="s">
        <v>141</v>
      </c>
      <c r="E2" s="65" t="s">
        <v>160</v>
      </c>
      <c r="F2" s="65">
        <v>2</v>
      </c>
      <c r="G2" s="65">
        <v>-40</v>
      </c>
      <c r="H2" s="65">
        <v>87</v>
      </c>
      <c r="I2" s="65">
        <v>102</v>
      </c>
    </row>
    <row r="3" spans="1:9" x14ac:dyDescent="0.15">
      <c r="A3" s="67"/>
      <c r="B3" s="64" t="s">
        <v>22</v>
      </c>
      <c r="C3" s="64" t="s">
        <v>21</v>
      </c>
      <c r="D3" s="65" t="s">
        <v>140</v>
      </c>
      <c r="E3" s="65" t="s">
        <v>161</v>
      </c>
      <c r="F3" s="65">
        <v>2</v>
      </c>
      <c r="G3" s="65">
        <v>-40</v>
      </c>
      <c r="H3" s="65">
        <v>48</v>
      </c>
      <c r="I3" s="65">
        <v>61</v>
      </c>
    </row>
    <row r="4" spans="1:9" x14ac:dyDescent="0.15">
      <c r="A4" s="67"/>
      <c r="B4" s="64" t="s">
        <v>19</v>
      </c>
      <c r="C4" s="64" t="s">
        <v>18</v>
      </c>
      <c r="D4" s="65" t="s">
        <v>142</v>
      </c>
      <c r="E4" s="65" t="s">
        <v>162</v>
      </c>
      <c r="F4" s="65">
        <v>2</v>
      </c>
      <c r="G4" s="65" t="s">
        <v>121</v>
      </c>
      <c r="H4" s="65">
        <v>83</v>
      </c>
      <c r="I4" s="65">
        <v>96</v>
      </c>
    </row>
    <row r="5" spans="1:9" x14ac:dyDescent="0.15">
      <c r="A5" s="67"/>
      <c r="B5" s="64" t="s">
        <v>31</v>
      </c>
      <c r="C5" s="64" t="s">
        <v>30</v>
      </c>
      <c r="D5" s="65" t="s">
        <v>143</v>
      </c>
      <c r="E5" s="65" t="s">
        <v>163</v>
      </c>
      <c r="F5" s="65">
        <v>3</v>
      </c>
      <c r="G5" s="65">
        <v>-40</v>
      </c>
      <c r="H5" s="65">
        <v>37</v>
      </c>
      <c r="I5" s="65">
        <v>57</v>
      </c>
    </row>
    <row r="6" spans="1:9" x14ac:dyDescent="0.15">
      <c r="A6" s="67"/>
      <c r="B6" s="64" t="s">
        <v>28</v>
      </c>
      <c r="C6" s="64" t="s">
        <v>27</v>
      </c>
      <c r="D6" s="65" t="s">
        <v>144</v>
      </c>
      <c r="E6" s="65" t="s">
        <v>164</v>
      </c>
      <c r="F6" s="65">
        <v>2</v>
      </c>
      <c r="G6" s="65">
        <v>-40</v>
      </c>
      <c r="H6" s="65">
        <v>96</v>
      </c>
      <c r="I6" s="65">
        <v>109</v>
      </c>
    </row>
    <row r="7" spans="1:9" x14ac:dyDescent="0.15">
      <c r="A7" s="67"/>
      <c r="B7" s="64" t="s">
        <v>40</v>
      </c>
      <c r="C7" s="64" t="s">
        <v>39</v>
      </c>
      <c r="D7" s="65" t="s">
        <v>145</v>
      </c>
      <c r="E7" s="65" t="s">
        <v>165</v>
      </c>
      <c r="F7" s="65">
        <v>2</v>
      </c>
      <c r="G7" s="65">
        <v>-40</v>
      </c>
      <c r="H7" s="65">
        <v>77</v>
      </c>
      <c r="I7" s="65">
        <v>92</v>
      </c>
    </row>
    <row r="8" spans="1:9" x14ac:dyDescent="0.15">
      <c r="A8" s="67"/>
      <c r="B8" s="64" t="s">
        <v>34</v>
      </c>
      <c r="C8" s="64" t="s">
        <v>33</v>
      </c>
      <c r="D8" s="65" t="s">
        <v>146</v>
      </c>
      <c r="E8" s="65" t="s">
        <v>166</v>
      </c>
      <c r="F8" s="65">
        <v>2</v>
      </c>
      <c r="G8" s="65">
        <v>-40</v>
      </c>
      <c r="H8" s="65">
        <v>95</v>
      </c>
      <c r="I8" s="65">
        <v>108</v>
      </c>
    </row>
    <row r="9" spans="1:9" x14ac:dyDescent="0.15">
      <c r="A9" s="67"/>
      <c r="B9" s="64" t="s">
        <v>37</v>
      </c>
      <c r="C9" s="64" t="s">
        <v>36</v>
      </c>
      <c r="D9" s="65" t="s">
        <v>147</v>
      </c>
      <c r="E9" s="65" t="s">
        <v>167</v>
      </c>
      <c r="F9" s="65">
        <v>3</v>
      </c>
      <c r="G9" s="65">
        <v>-60</v>
      </c>
      <c r="H9" s="65">
        <v>101</v>
      </c>
      <c r="I9" s="65">
        <v>115</v>
      </c>
    </row>
    <row r="10" spans="1:9" x14ac:dyDescent="0.15">
      <c r="A10" s="67"/>
      <c r="B10" s="64" t="s">
        <v>43</v>
      </c>
      <c r="C10" s="64" t="s">
        <v>42</v>
      </c>
      <c r="D10" s="65" t="s">
        <v>148</v>
      </c>
      <c r="E10" s="65" t="s">
        <v>168</v>
      </c>
      <c r="F10" s="65">
        <v>2</v>
      </c>
      <c r="G10" s="65">
        <v>-40</v>
      </c>
      <c r="H10" s="65">
        <v>83</v>
      </c>
      <c r="I10" s="65">
        <v>96</v>
      </c>
    </row>
    <row r="11" spans="1:9" ht="13" customHeight="1" x14ac:dyDescent="0.15">
      <c r="A11" s="67" t="s">
        <v>139</v>
      </c>
      <c r="B11" s="64" t="s">
        <v>13</v>
      </c>
      <c r="C11" s="64" t="s">
        <v>12</v>
      </c>
      <c r="D11" s="65" t="s">
        <v>149</v>
      </c>
      <c r="E11" s="65" t="s">
        <v>177</v>
      </c>
      <c r="F11" s="65">
        <v>3</v>
      </c>
      <c r="G11" s="65">
        <v>-40</v>
      </c>
      <c r="H11" s="65">
        <v>123</v>
      </c>
      <c r="I11" s="65">
        <v>135</v>
      </c>
    </row>
    <row r="12" spans="1:9" x14ac:dyDescent="0.15">
      <c r="A12" s="67"/>
      <c r="B12" s="66" t="s">
        <v>13</v>
      </c>
      <c r="C12" s="66" t="s">
        <v>68</v>
      </c>
      <c r="D12" s="65" t="s">
        <v>150</v>
      </c>
      <c r="E12" s="65" t="s">
        <v>173</v>
      </c>
      <c r="F12" s="65">
        <v>3</v>
      </c>
      <c r="G12" s="65" t="s">
        <v>121</v>
      </c>
      <c r="H12" s="65">
        <v>73</v>
      </c>
      <c r="I12" s="65">
        <v>90</v>
      </c>
    </row>
    <row r="13" spans="1:9" x14ac:dyDescent="0.15">
      <c r="A13" s="67"/>
      <c r="B13" s="64" t="s">
        <v>16</v>
      </c>
      <c r="C13" s="64" t="s">
        <v>15</v>
      </c>
      <c r="D13" s="65" t="s">
        <v>151</v>
      </c>
      <c r="E13" s="65" t="s">
        <v>172</v>
      </c>
      <c r="F13" s="65">
        <v>3</v>
      </c>
      <c r="G13" s="65">
        <v>-40</v>
      </c>
      <c r="H13" s="65">
        <v>115</v>
      </c>
      <c r="I13" s="65">
        <v>130</v>
      </c>
    </row>
    <row r="14" spans="1:9" ht="13" customHeight="1" x14ac:dyDescent="0.15">
      <c r="A14" s="67" t="s">
        <v>138</v>
      </c>
      <c r="B14" s="64" t="s">
        <v>46</v>
      </c>
      <c r="C14" s="64" t="s">
        <v>45</v>
      </c>
      <c r="D14" s="65" t="s">
        <v>152</v>
      </c>
      <c r="E14" s="65" t="s">
        <v>169</v>
      </c>
      <c r="F14" s="65">
        <v>2</v>
      </c>
      <c r="G14" s="65">
        <v>-40</v>
      </c>
      <c r="H14" s="65">
        <v>130</v>
      </c>
      <c r="I14" s="65">
        <v>150</v>
      </c>
    </row>
    <row r="15" spans="1:9" x14ac:dyDescent="0.15">
      <c r="A15" s="67"/>
      <c r="B15" s="64" t="s">
        <v>55</v>
      </c>
      <c r="C15" s="64" t="s">
        <v>54</v>
      </c>
      <c r="D15" s="65" t="s">
        <v>153</v>
      </c>
      <c r="E15" s="65" t="s">
        <v>170</v>
      </c>
      <c r="F15" s="65">
        <v>2</v>
      </c>
      <c r="G15" s="65">
        <v>-40</v>
      </c>
      <c r="H15" s="65">
        <v>50</v>
      </c>
      <c r="I15" s="65">
        <v>58</v>
      </c>
    </row>
    <row r="16" spans="1:9" x14ac:dyDescent="0.15">
      <c r="A16" s="67"/>
      <c r="B16" s="64" t="s">
        <v>52</v>
      </c>
      <c r="C16" s="64" t="s">
        <v>51</v>
      </c>
      <c r="D16" s="65" t="s">
        <v>154</v>
      </c>
      <c r="E16" s="65" t="s">
        <v>171</v>
      </c>
      <c r="F16" s="65">
        <v>2</v>
      </c>
      <c r="G16" s="65">
        <v>-40</v>
      </c>
      <c r="H16" s="65">
        <v>42</v>
      </c>
      <c r="I16" s="65">
        <v>52</v>
      </c>
    </row>
    <row r="17" spans="1:9" x14ac:dyDescent="0.15">
      <c r="A17" s="67"/>
      <c r="B17" s="64" t="s">
        <v>49</v>
      </c>
      <c r="C17" s="64" t="s">
        <v>48</v>
      </c>
      <c r="D17" s="65" t="s">
        <v>155</v>
      </c>
      <c r="E17" s="65" t="s">
        <v>174</v>
      </c>
      <c r="F17" s="65">
        <v>2</v>
      </c>
      <c r="G17" s="65">
        <v>-40</v>
      </c>
      <c r="H17" s="65">
        <v>60</v>
      </c>
      <c r="I17" s="65">
        <v>75</v>
      </c>
    </row>
    <row r="18" spans="1:9" x14ac:dyDescent="0.15">
      <c r="A18" s="67"/>
      <c r="B18" s="64" t="s">
        <v>10</v>
      </c>
      <c r="C18" s="64" t="s">
        <v>9</v>
      </c>
      <c r="D18" s="65" t="s">
        <v>156</v>
      </c>
      <c r="E18" s="65" t="s">
        <v>175</v>
      </c>
      <c r="F18" s="65">
        <v>2</v>
      </c>
      <c r="G18" s="65">
        <v>-60</v>
      </c>
      <c r="H18" s="65">
        <v>63</v>
      </c>
      <c r="I18" s="65">
        <v>78</v>
      </c>
    </row>
    <row r="19" spans="1:9" x14ac:dyDescent="0.15">
      <c r="A19" s="67"/>
      <c r="B19" s="64" t="s">
        <v>7</v>
      </c>
      <c r="C19" s="64" t="s">
        <v>6</v>
      </c>
      <c r="D19" s="65" t="s">
        <v>157</v>
      </c>
      <c r="E19" s="65" t="s">
        <v>176</v>
      </c>
      <c r="F19" s="65">
        <v>2</v>
      </c>
      <c r="G19" s="65">
        <v>-60</v>
      </c>
      <c r="H19" s="65">
        <v>50</v>
      </c>
      <c r="I19" s="65">
        <v>60</v>
      </c>
    </row>
  </sheetData>
  <mergeCells count="3">
    <mergeCell ref="A2:A10"/>
    <mergeCell ref="A11:A13"/>
    <mergeCell ref="A14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7DA-D969-5B49-BAE5-36C1E4682E6F}">
  <dimension ref="A1:E84"/>
  <sheetViews>
    <sheetView zoomScale="164" workbookViewId="0">
      <selection activeCell="F59" sqref="F59"/>
    </sheetView>
  </sheetViews>
  <sheetFormatPr baseColWidth="10" defaultRowHeight="13" x14ac:dyDescent="0.15"/>
  <cols>
    <col min="3" max="4" width="11" style="1" bestFit="1" customWidth="1"/>
    <col min="5" max="5" width="11.6640625" style="1" bestFit="1" customWidth="1"/>
  </cols>
  <sheetData>
    <row r="1" spans="1:5" x14ac:dyDescent="0.15">
      <c r="A1" t="s">
        <v>89</v>
      </c>
    </row>
    <row r="2" spans="1:5" x14ac:dyDescent="0.15">
      <c r="A2" s="2" t="s">
        <v>71</v>
      </c>
      <c r="B2" s="2" t="s">
        <v>79</v>
      </c>
      <c r="C2" s="33" t="s">
        <v>86</v>
      </c>
      <c r="D2" s="33" t="s">
        <v>80</v>
      </c>
      <c r="E2" s="33" t="s">
        <v>82</v>
      </c>
    </row>
    <row r="3" spans="1:5" x14ac:dyDescent="0.15">
      <c r="A3" s="2" t="s">
        <v>7</v>
      </c>
      <c r="B3" s="2" t="s">
        <v>78</v>
      </c>
      <c r="C3" s="34">
        <v>0.40629049738280298</v>
      </c>
      <c r="D3" s="34">
        <v>0.36777295586922498</v>
      </c>
      <c r="E3" s="34">
        <v>0.31001276936240002</v>
      </c>
    </row>
    <row r="4" spans="1:5" x14ac:dyDescent="0.15">
      <c r="A4" s="2" t="s">
        <v>10</v>
      </c>
      <c r="B4" s="2" t="s">
        <v>78</v>
      </c>
      <c r="C4" s="34">
        <v>1.6467073373374399</v>
      </c>
      <c r="D4" s="34">
        <v>1.12594392979724</v>
      </c>
      <c r="E4" s="34">
        <v>0.59649164195094895</v>
      </c>
    </row>
    <row r="5" spans="1:5" x14ac:dyDescent="0.15">
      <c r="A5" s="2" t="s">
        <v>13</v>
      </c>
      <c r="B5" s="2" t="s">
        <v>78</v>
      </c>
      <c r="C5" s="34">
        <v>0.93870087717186301</v>
      </c>
      <c r="D5" s="34">
        <v>1.1722466301907599</v>
      </c>
      <c r="E5" s="34">
        <v>0.96656457242419103</v>
      </c>
    </row>
    <row r="6" spans="1:5" x14ac:dyDescent="0.15">
      <c r="A6" s="2" t="s">
        <v>16</v>
      </c>
      <c r="B6" s="2" t="s">
        <v>78</v>
      </c>
      <c r="C6" s="34">
        <v>0.85443488223796404</v>
      </c>
      <c r="D6" s="34">
        <v>1.18459195857855</v>
      </c>
      <c r="E6" s="34">
        <v>0.86980987742739102</v>
      </c>
    </row>
    <row r="7" spans="1:5" x14ac:dyDescent="0.15">
      <c r="A7" s="2" t="s">
        <v>55</v>
      </c>
      <c r="B7" s="2" t="s">
        <v>78</v>
      </c>
      <c r="C7" s="34">
        <v>0.70542099564615901</v>
      </c>
      <c r="D7" s="34">
        <v>3.1454001348185798</v>
      </c>
      <c r="E7" s="34">
        <v>1.9664234011712101</v>
      </c>
    </row>
    <row r="8" spans="1:5" x14ac:dyDescent="0.15">
      <c r="A8" s="2" t="s">
        <v>46</v>
      </c>
      <c r="B8" s="2" t="s">
        <v>78</v>
      </c>
      <c r="C8" s="34">
        <v>0.60128092622074403</v>
      </c>
      <c r="D8" s="34">
        <v>1.13206304269673</v>
      </c>
      <c r="E8" s="34">
        <v>0.80359245438848403</v>
      </c>
    </row>
    <row r="9" spans="1:5" x14ac:dyDescent="0.15">
      <c r="A9" s="2" t="s">
        <v>49</v>
      </c>
      <c r="B9" s="2" t="s">
        <v>78</v>
      </c>
      <c r="C9" s="34">
        <v>0.96063419138061201</v>
      </c>
      <c r="D9" s="34">
        <v>0.64741230869308997</v>
      </c>
      <c r="E9" s="34">
        <v>0.55804951052612095</v>
      </c>
    </row>
    <row r="10" spans="1:5" x14ac:dyDescent="0.15">
      <c r="A10" s="2" t="s">
        <v>52</v>
      </c>
      <c r="B10" s="2" t="s">
        <v>78</v>
      </c>
      <c r="C10" s="34">
        <v>1.30928773605801</v>
      </c>
      <c r="D10" s="34">
        <v>0.63286182426109305</v>
      </c>
      <c r="E10" s="34">
        <v>0.38400123393757701</v>
      </c>
    </row>
    <row r="11" spans="1:5" x14ac:dyDescent="0.15">
      <c r="A11" s="2" t="s">
        <v>43</v>
      </c>
      <c r="B11" s="2" t="s">
        <v>77</v>
      </c>
      <c r="C11" s="34">
        <v>0.95408327067630205</v>
      </c>
      <c r="D11" s="34">
        <v>1.2469928372102399</v>
      </c>
      <c r="E11" s="34">
        <v>0.96028944409133099</v>
      </c>
    </row>
    <row r="12" spans="1:5" x14ac:dyDescent="0.15">
      <c r="A12" s="2" t="s">
        <v>37</v>
      </c>
      <c r="B12" s="2" t="s">
        <v>77</v>
      </c>
      <c r="C12" s="34">
        <v>0.97627909471200303</v>
      </c>
      <c r="D12" s="34">
        <v>1.37294893317448</v>
      </c>
      <c r="E12" s="34">
        <v>0.816691194432694</v>
      </c>
    </row>
    <row r="13" spans="1:5" x14ac:dyDescent="0.15">
      <c r="A13" s="2" t="s">
        <v>34</v>
      </c>
      <c r="B13" s="2" t="s">
        <v>77</v>
      </c>
      <c r="C13" s="34">
        <v>1.0820288960830799</v>
      </c>
      <c r="D13" s="34">
        <v>1.1229695099213699</v>
      </c>
      <c r="E13" s="34">
        <v>0.42665411571505801</v>
      </c>
    </row>
    <row r="14" spans="1:5" x14ac:dyDescent="0.15">
      <c r="A14" s="2" t="s">
        <v>40</v>
      </c>
      <c r="B14" s="2" t="s">
        <v>77</v>
      </c>
      <c r="C14" s="34">
        <v>1.13251416690784</v>
      </c>
      <c r="D14" s="34">
        <v>0.92373312010973796</v>
      </c>
      <c r="E14" s="34">
        <v>6.3727161391107304E-2</v>
      </c>
    </row>
    <row r="15" spans="1:5" x14ac:dyDescent="0.15">
      <c r="A15" s="2" t="s">
        <v>28</v>
      </c>
      <c r="B15" s="2" t="s">
        <v>77</v>
      </c>
      <c r="C15" s="34">
        <v>1.01473949189519</v>
      </c>
      <c r="D15" s="34">
        <v>0.68133440235092102</v>
      </c>
      <c r="E15" s="34">
        <v>0.35798631425956201</v>
      </c>
    </row>
    <row r="16" spans="1:5" x14ac:dyDescent="0.15">
      <c r="A16" s="2" t="s">
        <v>22</v>
      </c>
      <c r="B16" s="2" t="s">
        <v>77</v>
      </c>
      <c r="C16" s="34">
        <v>0.68048589724422504</v>
      </c>
      <c r="D16" s="34">
        <v>0.81979796346290701</v>
      </c>
      <c r="E16" s="34">
        <v>0.36713704145501602</v>
      </c>
    </row>
    <row r="17" spans="1:5" x14ac:dyDescent="0.15">
      <c r="A17" s="2" t="s">
        <v>25</v>
      </c>
      <c r="B17" s="2" t="s">
        <v>77</v>
      </c>
      <c r="C17" s="34">
        <v>0.68980399546204196</v>
      </c>
      <c r="D17" s="34">
        <v>0.77980469456428103</v>
      </c>
      <c r="E17" s="34">
        <v>0.41952377946306502</v>
      </c>
    </row>
    <row r="18" spans="1:5" x14ac:dyDescent="0.15">
      <c r="A18" s="2" t="s">
        <v>31</v>
      </c>
      <c r="B18" s="2" t="s">
        <v>77</v>
      </c>
      <c r="C18" s="34">
        <v>1.1768210281469</v>
      </c>
      <c r="D18" s="34">
        <v>0.87203738273174303</v>
      </c>
      <c r="E18" s="34">
        <v>0.42554373696447301</v>
      </c>
    </row>
    <row r="19" spans="1:5" x14ac:dyDescent="0.15">
      <c r="A19" s="2" t="s">
        <v>19</v>
      </c>
      <c r="B19" s="2" t="s">
        <v>77</v>
      </c>
      <c r="C19" s="34">
        <v>0.79158066504757996</v>
      </c>
      <c r="D19" s="34">
        <v>1.0132251787190401</v>
      </c>
      <c r="E19" s="34">
        <v>0.72141518332487797</v>
      </c>
    </row>
    <row r="20" spans="1:5" x14ac:dyDescent="0.15">
      <c r="A20" s="2"/>
      <c r="B20" s="2"/>
      <c r="C20" s="2" t="s">
        <v>87</v>
      </c>
      <c r="D20" s="45" t="s">
        <v>88</v>
      </c>
      <c r="E20" s="46"/>
    </row>
    <row r="22" spans="1:5" x14ac:dyDescent="0.15">
      <c r="A22" t="s">
        <v>90</v>
      </c>
    </row>
    <row r="23" spans="1:5" x14ac:dyDescent="0.15">
      <c r="A23" s="2" t="s">
        <v>71</v>
      </c>
      <c r="B23" s="2" t="s">
        <v>79</v>
      </c>
      <c r="C23" s="6" t="s">
        <v>84</v>
      </c>
      <c r="D23" s="6" t="s">
        <v>81</v>
      </c>
      <c r="E23" s="6" t="s">
        <v>83</v>
      </c>
    </row>
    <row r="24" spans="1:5" x14ac:dyDescent="0.15">
      <c r="A24" s="2" t="s">
        <v>7</v>
      </c>
      <c r="B24" s="5" t="s">
        <v>78</v>
      </c>
      <c r="C24" s="7">
        <v>0.19680694812617899</v>
      </c>
      <c r="D24" s="7">
        <v>8.1485480772349295E-2</v>
      </c>
      <c r="E24" s="7">
        <v>5.94502704253718E-2</v>
      </c>
    </row>
    <row r="25" spans="1:5" x14ac:dyDescent="0.15">
      <c r="A25" s="2" t="s">
        <v>10</v>
      </c>
      <c r="B25" s="5" t="s">
        <v>78</v>
      </c>
      <c r="C25" s="7">
        <v>0.91530663614380203</v>
      </c>
      <c r="D25" s="7">
        <v>0.84781080306894696</v>
      </c>
      <c r="E25" s="7">
        <v>1.33168163560732</v>
      </c>
    </row>
    <row r="26" spans="1:5" x14ac:dyDescent="0.15">
      <c r="A26" s="2" t="s">
        <v>13</v>
      </c>
      <c r="B26" s="5" t="s">
        <v>78</v>
      </c>
      <c r="C26" s="7">
        <v>1.3108894192588401</v>
      </c>
      <c r="D26" s="7">
        <v>0.94093109931909702</v>
      </c>
      <c r="E26" s="7">
        <v>0.95381220650283005</v>
      </c>
    </row>
    <row r="27" spans="1:5" x14ac:dyDescent="0.15">
      <c r="A27" s="2" t="s">
        <v>16</v>
      </c>
      <c r="B27" s="5" t="s">
        <v>78</v>
      </c>
      <c r="C27" s="7">
        <v>0.67568703946614805</v>
      </c>
      <c r="D27" s="7">
        <v>0.66008708279627004</v>
      </c>
      <c r="E27" s="7">
        <v>0.3141120278333</v>
      </c>
    </row>
    <row r="28" spans="1:5" x14ac:dyDescent="0.15">
      <c r="A28" s="2" t="s">
        <v>55</v>
      </c>
      <c r="B28" s="5" t="s">
        <v>78</v>
      </c>
      <c r="C28" s="7">
        <v>0.82230784653100997</v>
      </c>
      <c r="D28" s="7">
        <v>0.55085728507965603</v>
      </c>
      <c r="E28" s="7">
        <v>0.44170594730025298</v>
      </c>
    </row>
    <row r="29" spans="1:5" x14ac:dyDescent="0.15">
      <c r="A29" s="2" t="s">
        <v>46</v>
      </c>
      <c r="B29" s="5" t="s">
        <v>78</v>
      </c>
      <c r="C29" s="7">
        <v>1.2089481165109499</v>
      </c>
      <c r="D29" s="7">
        <v>0.79201248690280301</v>
      </c>
      <c r="E29" s="7">
        <v>2.3516292400632</v>
      </c>
    </row>
    <row r="30" spans="1:5" x14ac:dyDescent="0.15">
      <c r="A30" s="2" t="s">
        <v>49</v>
      </c>
      <c r="B30" s="5" t="s">
        <v>78</v>
      </c>
      <c r="C30" s="7">
        <v>1.30490627644761</v>
      </c>
      <c r="D30" s="7">
        <v>0.65493929256810701</v>
      </c>
      <c r="E30" s="7">
        <v>0.359070607457881</v>
      </c>
    </row>
    <row r="31" spans="1:5" x14ac:dyDescent="0.15">
      <c r="A31" s="2" t="s">
        <v>52</v>
      </c>
      <c r="B31" s="5" t="s">
        <v>78</v>
      </c>
      <c r="C31" s="7">
        <v>0.58211919769457698</v>
      </c>
      <c r="D31" s="7">
        <v>1.6817802665789201</v>
      </c>
      <c r="E31" s="7">
        <v>0.32931720836700401</v>
      </c>
    </row>
    <row r="32" spans="1:5" x14ac:dyDescent="0.15">
      <c r="A32" s="2" t="s">
        <v>43</v>
      </c>
      <c r="B32" s="5" t="s">
        <v>77</v>
      </c>
      <c r="C32" s="7">
        <v>0.42805001126821302</v>
      </c>
      <c r="D32" s="7">
        <v>1.03793195037358</v>
      </c>
      <c r="E32" s="7">
        <v>1.7379334422264101</v>
      </c>
    </row>
    <row r="33" spans="1:5" x14ac:dyDescent="0.15">
      <c r="A33" s="2" t="s">
        <v>37</v>
      </c>
      <c r="B33" s="5" t="s">
        <v>77</v>
      </c>
      <c r="C33" s="7">
        <v>0.89982582190289595</v>
      </c>
      <c r="D33" s="7">
        <v>0.40693858415377399</v>
      </c>
      <c r="E33" s="7">
        <v>0.46608576239598498</v>
      </c>
    </row>
    <row r="34" spans="1:5" x14ac:dyDescent="0.15">
      <c r="A34" s="2" t="s">
        <v>34</v>
      </c>
      <c r="B34" s="5" t="s">
        <v>77</v>
      </c>
      <c r="C34" s="7">
        <v>1.5395752895752901</v>
      </c>
      <c r="D34" s="7">
        <v>0.55589904967519299</v>
      </c>
      <c r="E34" s="7">
        <v>0.248311270972286</v>
      </c>
    </row>
    <row r="35" spans="1:5" x14ac:dyDescent="0.15">
      <c r="A35" s="2" t="s">
        <v>40</v>
      </c>
      <c r="B35" s="5" t="s">
        <v>77</v>
      </c>
      <c r="C35" s="7">
        <v>0.95054989677128499</v>
      </c>
      <c r="D35" s="7">
        <v>0.77921707427120102</v>
      </c>
      <c r="E35" s="7">
        <v>0.68691357321720903</v>
      </c>
    </row>
    <row r="36" spans="1:5" x14ac:dyDescent="0.15">
      <c r="A36" s="2" t="s">
        <v>28</v>
      </c>
      <c r="B36" s="5" t="s">
        <v>77</v>
      </c>
      <c r="C36" s="7">
        <v>1.0439701219008199</v>
      </c>
      <c r="D36" s="7">
        <v>0.55868474456480799</v>
      </c>
      <c r="E36" s="7">
        <v>0.55966203670403403</v>
      </c>
    </row>
    <row r="37" spans="1:5" x14ac:dyDescent="0.15">
      <c r="A37" s="2" t="s">
        <v>22</v>
      </c>
      <c r="B37" s="5" t="s">
        <v>77</v>
      </c>
      <c r="C37" s="7">
        <v>0.97771208533324006</v>
      </c>
      <c r="D37" s="7">
        <v>0.584808249417062</v>
      </c>
      <c r="E37" s="7">
        <v>0.36834957416214698</v>
      </c>
    </row>
    <row r="38" spans="1:5" x14ac:dyDescent="0.15">
      <c r="A38" s="2" t="s">
        <v>25</v>
      </c>
      <c r="B38" s="5" t="s">
        <v>77</v>
      </c>
      <c r="C38" s="7">
        <v>0.99180848360134399</v>
      </c>
      <c r="D38" s="7">
        <v>0.58527975671074794</v>
      </c>
      <c r="E38" s="7">
        <v>0.102190880633104</v>
      </c>
    </row>
    <row r="39" spans="1:5" x14ac:dyDescent="0.15">
      <c r="A39" s="2" t="s">
        <v>31</v>
      </c>
      <c r="B39" s="5" t="s">
        <v>77</v>
      </c>
      <c r="C39" s="7">
        <v>0.61553748683329801</v>
      </c>
      <c r="D39" s="7">
        <v>0.50462431446191902</v>
      </c>
      <c r="E39" s="7">
        <v>0.403011416995879</v>
      </c>
    </row>
    <row r="40" spans="1:5" x14ac:dyDescent="0.15">
      <c r="A40" s="2" t="s">
        <v>19</v>
      </c>
      <c r="B40" s="5" t="s">
        <v>77</v>
      </c>
      <c r="C40" s="7">
        <v>0.99685116983181798</v>
      </c>
      <c r="D40" s="7">
        <v>0.70785049337553096</v>
      </c>
      <c r="E40" s="7">
        <v>0.74197389267327996</v>
      </c>
    </row>
    <row r="41" spans="1:5" x14ac:dyDescent="0.15">
      <c r="C41" s="35" t="s">
        <v>87</v>
      </c>
      <c r="D41" s="43" t="s">
        <v>88</v>
      </c>
      <c r="E41" s="44"/>
    </row>
    <row r="43" spans="1:5" x14ac:dyDescent="0.15">
      <c r="A43" t="s">
        <v>91</v>
      </c>
    </row>
    <row r="44" spans="1:5" ht="15" x14ac:dyDescent="0.2">
      <c r="A44" s="36" t="s">
        <v>71</v>
      </c>
      <c r="B44" s="36" t="s">
        <v>79</v>
      </c>
      <c r="C44" s="38" t="s">
        <v>3</v>
      </c>
      <c r="D44" s="38" t="s">
        <v>57</v>
      </c>
      <c r="E44" s="38" t="s">
        <v>5</v>
      </c>
    </row>
    <row r="45" spans="1:5" ht="15" x14ac:dyDescent="0.2">
      <c r="A45" s="36" t="s">
        <v>7</v>
      </c>
      <c r="B45" s="37" t="s">
        <v>78</v>
      </c>
      <c r="C45" s="40">
        <v>7.1271229888784804</v>
      </c>
      <c r="D45" s="40">
        <v>7.1222981700576602</v>
      </c>
      <c r="E45" s="40">
        <v>10.8797697876042</v>
      </c>
    </row>
    <row r="46" spans="1:5" ht="15" x14ac:dyDescent="0.2">
      <c r="A46" s="36" t="s">
        <v>10</v>
      </c>
      <c r="B46" s="37" t="s">
        <v>78</v>
      </c>
      <c r="C46" s="40">
        <v>3.8112211360522501</v>
      </c>
      <c r="D46" s="40">
        <v>3.2403345680244602</v>
      </c>
      <c r="E46" s="40">
        <v>2.6659751578727602</v>
      </c>
    </row>
    <row r="47" spans="1:5" ht="15" x14ac:dyDescent="0.2">
      <c r="A47" s="36" t="s">
        <v>13</v>
      </c>
      <c r="B47" s="37" t="s">
        <v>78</v>
      </c>
      <c r="C47" s="40">
        <v>4.9242771370405896</v>
      </c>
      <c r="D47" s="40">
        <v>3.5391403439876101</v>
      </c>
      <c r="E47" s="40">
        <v>4.4419507320001603</v>
      </c>
    </row>
    <row r="48" spans="1:5" ht="15" x14ac:dyDescent="0.2">
      <c r="A48" s="36" t="s">
        <v>16</v>
      </c>
      <c r="B48" s="37" t="s">
        <v>78</v>
      </c>
      <c r="C48" s="40">
        <v>0.23765169677683101</v>
      </c>
      <c r="D48" s="40">
        <v>0.59742646701545798</v>
      </c>
      <c r="E48" s="40">
        <v>0.36095172643378398</v>
      </c>
    </row>
    <row r="49" spans="1:5" ht="15" x14ac:dyDescent="0.2">
      <c r="A49" s="36" t="s">
        <v>55</v>
      </c>
      <c r="B49" s="37" t="s">
        <v>78</v>
      </c>
      <c r="C49" s="40">
        <v>1.01410937722002</v>
      </c>
      <c r="D49" s="40">
        <v>1.23852225836189</v>
      </c>
      <c r="E49" s="40">
        <v>1.1015490778304999</v>
      </c>
    </row>
    <row r="50" spans="1:5" ht="15" x14ac:dyDescent="0.2">
      <c r="A50" s="36" t="s">
        <v>46</v>
      </c>
      <c r="B50" s="37" t="s">
        <v>78</v>
      </c>
      <c r="C50" s="40">
        <v>0.88036294463657105</v>
      </c>
      <c r="D50" s="40">
        <v>1.4700239840290199</v>
      </c>
      <c r="E50" s="40">
        <v>0.95451759332595998</v>
      </c>
    </row>
    <row r="51" spans="1:5" ht="15" x14ac:dyDescent="0.2">
      <c r="A51" s="36" t="s">
        <v>49</v>
      </c>
      <c r="B51" s="37" t="s">
        <v>78</v>
      </c>
      <c r="C51" s="40">
        <v>0.94036938382201696</v>
      </c>
      <c r="D51" s="40">
        <v>0.597112732653449</v>
      </c>
      <c r="E51" s="40">
        <v>1.89556885981745</v>
      </c>
    </row>
    <row r="52" spans="1:5" ht="15" x14ac:dyDescent="0.2">
      <c r="A52" s="36" t="s">
        <v>52</v>
      </c>
      <c r="B52" s="37" t="s">
        <v>78</v>
      </c>
      <c r="C52" s="40">
        <v>0.33992078799045</v>
      </c>
      <c r="D52" s="40">
        <v>0.81307960541774904</v>
      </c>
      <c r="E52" s="40">
        <v>0.48959047244856302</v>
      </c>
    </row>
    <row r="53" spans="1:5" ht="15" x14ac:dyDescent="0.2">
      <c r="A53" s="36" t="s">
        <v>43</v>
      </c>
      <c r="B53" s="37" t="s">
        <v>77</v>
      </c>
      <c r="C53" s="40">
        <v>0.192633753249806</v>
      </c>
      <c r="D53" s="40">
        <v>0.42407672004033198</v>
      </c>
      <c r="E53" s="40">
        <v>0.44036571054615697</v>
      </c>
    </row>
    <row r="54" spans="1:5" ht="15" x14ac:dyDescent="0.2">
      <c r="A54" s="36" t="s">
        <v>37</v>
      </c>
      <c r="B54" s="37" t="s">
        <v>77</v>
      </c>
      <c r="C54" s="40">
        <v>0.22383850866479299</v>
      </c>
      <c r="D54" s="40">
        <v>0.37251515908232302</v>
      </c>
      <c r="E54" s="40">
        <v>0.56695400863303103</v>
      </c>
    </row>
    <row r="55" spans="1:5" ht="15" x14ac:dyDescent="0.2">
      <c r="A55" s="36" t="s">
        <v>34</v>
      </c>
      <c r="B55" s="37" t="s">
        <v>77</v>
      </c>
      <c r="C55" s="40">
        <v>0.206245962709452</v>
      </c>
      <c r="D55" s="40">
        <v>0.43802757634289602</v>
      </c>
      <c r="E55" s="40">
        <v>0.36529890475552401</v>
      </c>
    </row>
    <row r="56" spans="1:5" ht="15" x14ac:dyDescent="0.2">
      <c r="A56" s="36" t="s">
        <v>40</v>
      </c>
      <c r="B56" s="37" t="s">
        <v>77</v>
      </c>
      <c r="C56" s="40">
        <v>0.20248047286099999</v>
      </c>
      <c r="D56" s="40">
        <v>0.44123857447833098</v>
      </c>
      <c r="E56" s="40">
        <v>0.356512399760405</v>
      </c>
    </row>
    <row r="57" spans="1:5" ht="15" x14ac:dyDescent="0.2">
      <c r="A57" s="36" t="s">
        <v>28</v>
      </c>
      <c r="B57" s="37" t="s">
        <v>77</v>
      </c>
      <c r="C57" s="40">
        <v>0.52715658919958097</v>
      </c>
      <c r="D57" s="40">
        <v>0.83716794861473598</v>
      </c>
      <c r="E57" s="40">
        <v>0.866921609746371</v>
      </c>
    </row>
    <row r="58" spans="1:5" ht="15" x14ac:dyDescent="0.2">
      <c r="A58" s="36" t="s">
        <v>22</v>
      </c>
      <c r="B58" s="37" t="s">
        <v>77</v>
      </c>
      <c r="C58" s="40">
        <v>0.66819104445102095</v>
      </c>
      <c r="D58" s="40">
        <v>0.57001957146142701</v>
      </c>
      <c r="E58" s="40">
        <v>0.94407042685711196</v>
      </c>
    </row>
    <row r="59" spans="1:5" ht="15" x14ac:dyDescent="0.2">
      <c r="A59" s="36" t="s">
        <v>25</v>
      </c>
      <c r="B59" s="37" t="s">
        <v>77</v>
      </c>
      <c r="C59" s="40">
        <v>0.74320498459670603</v>
      </c>
      <c r="D59" s="40">
        <v>1.02179661726077</v>
      </c>
      <c r="E59" s="40">
        <v>1.03641835216431</v>
      </c>
    </row>
    <row r="60" spans="1:5" ht="15" x14ac:dyDescent="0.2">
      <c r="A60" s="36" t="s">
        <v>31</v>
      </c>
      <c r="B60" s="37" t="s">
        <v>77</v>
      </c>
      <c r="C60" s="40">
        <v>0.30088702141590301</v>
      </c>
      <c r="D60" s="40">
        <v>0.61050802442624497</v>
      </c>
      <c r="E60" s="40">
        <v>0.59315705890239001</v>
      </c>
    </row>
    <row r="61" spans="1:5" ht="15" x14ac:dyDescent="0.2">
      <c r="A61" s="36" t="s">
        <v>19</v>
      </c>
      <c r="B61" s="37" t="s">
        <v>77</v>
      </c>
      <c r="C61" s="40">
        <v>0.26026880576686801</v>
      </c>
      <c r="D61" s="40">
        <v>0.53507005823999199</v>
      </c>
      <c r="E61" s="40">
        <v>0.71843148268755597</v>
      </c>
    </row>
    <row r="62" spans="1:5" x14ac:dyDescent="0.15">
      <c r="C62" s="43" t="s">
        <v>87</v>
      </c>
      <c r="D62" s="44"/>
      <c r="E62" s="39" t="s">
        <v>88</v>
      </c>
    </row>
    <row r="65" spans="1:4" x14ac:dyDescent="0.15">
      <c r="A65" t="s">
        <v>93</v>
      </c>
    </row>
    <row r="66" spans="1:4" ht="15" x14ac:dyDescent="0.2">
      <c r="A66" s="36" t="s">
        <v>71</v>
      </c>
      <c r="B66" s="36" t="s">
        <v>79</v>
      </c>
      <c r="C66" s="36" t="s">
        <v>73</v>
      </c>
      <c r="D66" s="36" t="s">
        <v>74</v>
      </c>
    </row>
    <row r="67" spans="1:4" ht="15" x14ac:dyDescent="0.2">
      <c r="A67" s="36" t="s">
        <v>7</v>
      </c>
      <c r="B67" s="36" t="s">
        <v>78</v>
      </c>
      <c r="C67" s="41">
        <v>0.74718797705721496</v>
      </c>
      <c r="D67" s="41">
        <v>1.0473989343382599</v>
      </c>
    </row>
    <row r="68" spans="1:4" ht="15" x14ac:dyDescent="0.2">
      <c r="A68" s="36" t="s">
        <v>10</v>
      </c>
      <c r="B68" s="36" t="s">
        <v>78</v>
      </c>
      <c r="C68" s="41">
        <v>0.119625544462706</v>
      </c>
      <c r="D68" s="41">
        <v>7.4274981035780493E-2</v>
      </c>
    </row>
    <row r="69" spans="1:4" ht="15" x14ac:dyDescent="0.2">
      <c r="A69" s="36" t="s">
        <v>13</v>
      </c>
      <c r="B69" s="36" t="s">
        <v>78</v>
      </c>
      <c r="C69" s="41">
        <v>1.38897568887606</v>
      </c>
      <c r="D69" s="41">
        <v>2.16440280232329</v>
      </c>
    </row>
    <row r="70" spans="1:4" ht="15" x14ac:dyDescent="0.2">
      <c r="A70" s="36" t="s">
        <v>16</v>
      </c>
      <c r="B70" s="36" t="s">
        <v>78</v>
      </c>
      <c r="C70" s="41"/>
      <c r="D70" s="41">
        <v>0.72530430766719101</v>
      </c>
    </row>
    <row r="71" spans="1:4" ht="15" x14ac:dyDescent="0.2">
      <c r="A71" s="36" t="s">
        <v>55</v>
      </c>
      <c r="B71" s="36" t="s">
        <v>78</v>
      </c>
      <c r="C71" s="41">
        <v>0.60951820416709301</v>
      </c>
      <c r="D71" s="41">
        <v>0.86225623875503798</v>
      </c>
    </row>
    <row r="72" spans="1:4" ht="15" x14ac:dyDescent="0.2">
      <c r="A72" s="36" t="s">
        <v>46</v>
      </c>
      <c r="B72" s="36" t="s">
        <v>78</v>
      </c>
      <c r="C72" s="41"/>
      <c r="D72" s="41">
        <v>0.78618109925405899</v>
      </c>
    </row>
    <row r="73" spans="1:4" ht="15" x14ac:dyDescent="0.2">
      <c r="A73" s="36" t="s">
        <v>49</v>
      </c>
      <c r="B73" s="36" t="s">
        <v>78</v>
      </c>
      <c r="C73" s="41"/>
      <c r="D73" s="41">
        <v>0.62512299897016099</v>
      </c>
    </row>
    <row r="74" spans="1:4" ht="15" x14ac:dyDescent="0.2">
      <c r="A74" s="36" t="s">
        <v>52</v>
      </c>
      <c r="B74" s="36" t="s">
        <v>78</v>
      </c>
      <c r="C74" s="41">
        <v>0.71321208867010899</v>
      </c>
      <c r="D74" s="41">
        <v>1.2974110288012399</v>
      </c>
    </row>
    <row r="75" spans="1:4" ht="15" x14ac:dyDescent="0.2">
      <c r="A75" s="36" t="s">
        <v>43</v>
      </c>
      <c r="B75" s="36" t="s">
        <v>77</v>
      </c>
      <c r="C75" s="41">
        <v>8.6010907092986699E-2</v>
      </c>
      <c r="D75" s="41">
        <v>0.19646309434041401</v>
      </c>
    </row>
    <row r="76" spans="1:4" ht="15" x14ac:dyDescent="0.2">
      <c r="A76" s="36" t="s">
        <v>37</v>
      </c>
      <c r="B76" s="36" t="s">
        <v>77</v>
      </c>
      <c r="C76" s="41">
        <v>0.24104829008747</v>
      </c>
      <c r="D76" s="41">
        <v>0.34459107591383797</v>
      </c>
    </row>
    <row r="77" spans="1:4" ht="15" x14ac:dyDescent="0.2">
      <c r="A77" s="36" t="s">
        <v>34</v>
      </c>
      <c r="B77" s="36" t="s">
        <v>77</v>
      </c>
      <c r="C77" s="41">
        <v>0.29768223553580098</v>
      </c>
      <c r="D77" s="41">
        <v>0.60710563404805296</v>
      </c>
    </row>
    <row r="78" spans="1:4" ht="15" x14ac:dyDescent="0.2">
      <c r="A78" s="36" t="s">
        <v>40</v>
      </c>
      <c r="B78" s="36" t="s">
        <v>77</v>
      </c>
      <c r="C78" s="41">
        <v>0.24971506530208001</v>
      </c>
      <c r="D78" s="41">
        <v>0.58257246742194602</v>
      </c>
    </row>
    <row r="79" spans="1:4" ht="15" x14ac:dyDescent="0.2">
      <c r="A79" s="36" t="s">
        <v>28</v>
      </c>
      <c r="B79" s="36" t="s">
        <v>77</v>
      </c>
      <c r="C79" s="41">
        <v>0.56361969213088203</v>
      </c>
      <c r="D79" s="41">
        <v>0.76369977974748104</v>
      </c>
    </row>
    <row r="80" spans="1:4" ht="15" x14ac:dyDescent="0.2">
      <c r="A80" s="36" t="s">
        <v>22</v>
      </c>
      <c r="B80" s="36" t="s">
        <v>77</v>
      </c>
      <c r="C80" s="41">
        <v>0.80506957837681303</v>
      </c>
      <c r="D80" s="41">
        <v>0.67001393412613297</v>
      </c>
    </row>
    <row r="81" spans="1:4" ht="15" x14ac:dyDescent="0.2">
      <c r="A81" s="36" t="s">
        <v>25</v>
      </c>
      <c r="B81" s="36" t="s">
        <v>77</v>
      </c>
      <c r="C81" s="41">
        <v>0.93420047738706402</v>
      </c>
      <c r="D81" s="41">
        <v>1.04257566956408</v>
      </c>
    </row>
    <row r="82" spans="1:4" ht="15" x14ac:dyDescent="0.2">
      <c r="A82" s="36" t="s">
        <v>31</v>
      </c>
      <c r="B82" s="36" t="s">
        <v>77</v>
      </c>
      <c r="C82" s="41">
        <v>0.27788851300720502</v>
      </c>
      <c r="D82" s="41">
        <v>0.49372046171434503</v>
      </c>
    </row>
    <row r="83" spans="1:4" ht="15" x14ac:dyDescent="0.2">
      <c r="A83" s="36" t="s">
        <v>19</v>
      </c>
      <c r="B83" s="36" t="s">
        <v>77</v>
      </c>
      <c r="C83" s="41">
        <v>0.285103061333289</v>
      </c>
      <c r="D83" s="41">
        <v>0.51250661277270104</v>
      </c>
    </row>
    <row r="84" spans="1:4" x14ac:dyDescent="0.15">
      <c r="C84" s="42" t="s">
        <v>92</v>
      </c>
      <c r="D84" s="42"/>
    </row>
  </sheetData>
  <mergeCells count="4">
    <mergeCell ref="C84:D84"/>
    <mergeCell ref="C62:D62"/>
    <mergeCell ref="D20:E20"/>
    <mergeCell ref="D41: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quantification</vt:lpstr>
      <vt:lpstr>tables</vt:lpstr>
      <vt:lpstr>shTRMUxp_ratios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Shiyuan Guo</cp:lastModifiedBy>
  <cp:revision>39</cp:revision>
  <dcterms:modified xsi:type="dcterms:W3CDTF">2025-05-11T21:11:35Z</dcterms:modified>
  <dc:language>en-US</dc:language>
</cp:coreProperties>
</file>