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sLaptop\Documents\Repos\march-madness\"/>
    </mc:Choice>
  </mc:AlternateContent>
  <xr:revisionPtr revIDLastSave="0" documentId="13_ncr:1_{A1858939-B6CB-47A2-B78D-6295FF37F876}" xr6:coauthVersionLast="28" xr6:coauthVersionMax="28" xr10:uidLastSave="{00000000-0000-0000-0000-000000000000}"/>
  <bookViews>
    <workbookView xWindow="0" yWindow="0" windowWidth="23040" windowHeight="9048" activeTab="1" xr2:uid="{00000000-000D-0000-FFFF-FFFF00000000}"/>
  </bookViews>
  <sheets>
    <sheet name="Teams" sheetId="1" r:id="rId1"/>
    <sheet name="Own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G3" i="2"/>
  <c r="G4" i="2"/>
  <c r="G5" i="2"/>
  <c r="G6" i="2"/>
  <c r="G7" i="2"/>
  <c r="N7" i="2" s="1"/>
  <c r="G8" i="2"/>
  <c r="G9" i="2"/>
  <c r="N9" i="2" s="1"/>
  <c r="G10" i="2"/>
  <c r="G11" i="2"/>
  <c r="G12" i="2"/>
  <c r="G13" i="2"/>
  <c r="G14" i="2"/>
  <c r="G15" i="2"/>
  <c r="N15" i="2" s="1"/>
  <c r="G16" i="2"/>
  <c r="G17" i="2"/>
  <c r="N17" i="2" s="1"/>
  <c r="G18" i="2"/>
  <c r="G19" i="2"/>
  <c r="G20" i="2"/>
  <c r="G21" i="2"/>
  <c r="G2" i="2"/>
  <c r="N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N6" i="2" l="1"/>
  <c r="N12" i="2"/>
  <c r="N20" i="2"/>
  <c r="N4" i="2"/>
  <c r="N21" i="2"/>
  <c r="N13" i="2"/>
  <c r="N5" i="2"/>
  <c r="N16" i="2"/>
  <c r="N8" i="2"/>
  <c r="N14" i="2"/>
  <c r="N11" i="2"/>
  <c r="N3" i="2"/>
  <c r="N18" i="2"/>
  <c r="N10" i="2"/>
  <c r="N19" i="2"/>
</calcChain>
</file>

<file path=xl/sharedStrings.xml><?xml version="1.0" encoding="utf-8"?>
<sst xmlns="http://schemas.openxmlformats.org/spreadsheetml/2006/main" count="373" uniqueCount="156">
  <si>
    <t>Team</t>
  </si>
  <si>
    <t>Seed</t>
  </si>
  <si>
    <t>StillIn</t>
  </si>
  <si>
    <t>Index</t>
  </si>
  <si>
    <t>Region</t>
  </si>
  <si>
    <t>Owner</t>
  </si>
  <si>
    <t>Winner</t>
  </si>
  <si>
    <t>South</t>
  </si>
  <si>
    <t>West</t>
  </si>
  <si>
    <t>East</t>
  </si>
  <si>
    <t>Midwest</t>
  </si>
  <si>
    <t>PPR</t>
  </si>
  <si>
    <t>Points</t>
  </si>
  <si>
    <t>FinalFourRemaining</t>
  </si>
  <si>
    <t>UMBC</t>
  </si>
  <si>
    <t>Creighton</t>
  </si>
  <si>
    <t>Kentucky</t>
  </si>
  <si>
    <t>Davidson</t>
  </si>
  <si>
    <t>Arizona</t>
  </si>
  <si>
    <t>Buffalo</t>
  </si>
  <si>
    <t>Tennessee</t>
  </si>
  <si>
    <t>Nevada</t>
  </si>
  <si>
    <t>Texas</t>
  </si>
  <si>
    <t>Cincinnati</t>
  </si>
  <si>
    <t>Xavier</t>
  </si>
  <si>
    <t>Missouri</t>
  </si>
  <si>
    <t>Gonzaga</t>
  </si>
  <si>
    <t>UNCG</t>
  </si>
  <si>
    <t>Houston</t>
  </si>
  <si>
    <t>Michigan</t>
  </si>
  <si>
    <t>Montana</t>
  </si>
  <si>
    <t>Texas A&amp;M</t>
  </si>
  <si>
    <t>Providence</t>
  </si>
  <si>
    <t>Lipscomb</t>
  </si>
  <si>
    <t>Villanova</t>
  </si>
  <si>
    <t>Radford</t>
  </si>
  <si>
    <t>Virginia Tech</t>
  </si>
  <si>
    <t>Alabama</t>
  </si>
  <si>
    <t>West Virginia</t>
  </si>
  <si>
    <t>Marshall</t>
  </si>
  <si>
    <t>Florida</t>
  </si>
  <si>
    <t>St. Bonaventure</t>
  </si>
  <si>
    <t>Texas Tech</t>
  </si>
  <si>
    <t>Arkansas</t>
  </si>
  <si>
    <t>Butler</t>
  </si>
  <si>
    <t>Purdue</t>
  </si>
  <si>
    <t>Kansas</t>
  </si>
  <si>
    <t>Penn</t>
  </si>
  <si>
    <t>Seton Hall</t>
  </si>
  <si>
    <t>NC State</t>
  </si>
  <si>
    <t>Clemson</t>
  </si>
  <si>
    <t>Auburn</t>
  </si>
  <si>
    <t>TCU</t>
  </si>
  <si>
    <t>Bucknell</t>
  </si>
  <si>
    <t>Oklahoma</t>
  </si>
  <si>
    <t>Duke</t>
  </si>
  <si>
    <t>Iona</t>
  </si>
  <si>
    <t>Virginia</t>
  </si>
  <si>
    <t>ACC</t>
  </si>
  <si>
    <t>Big East</t>
  </si>
  <si>
    <t>North Carolina</t>
  </si>
  <si>
    <t>Big 12</t>
  </si>
  <si>
    <t>AAC</t>
  </si>
  <si>
    <t>SEC</t>
  </si>
  <si>
    <t>Big Ten</t>
  </si>
  <si>
    <t>Pac-12</t>
  </si>
  <si>
    <t>Michigan St.</t>
  </si>
  <si>
    <t>Wichita St.</t>
  </si>
  <si>
    <t>MWC</t>
  </si>
  <si>
    <t>Rhode Island</t>
  </si>
  <si>
    <t>Atlantic 10</t>
  </si>
  <si>
    <t>Ohio St.</t>
  </si>
  <si>
    <t>WCC</t>
  </si>
  <si>
    <t>Loyola Chicago</t>
  </si>
  <si>
    <t>MVC</t>
  </si>
  <si>
    <t>MAC</t>
  </si>
  <si>
    <t>Miami (FL)</t>
  </si>
  <si>
    <t>C-USA</t>
  </si>
  <si>
    <t>New Mexico St.</t>
  </si>
  <si>
    <t>WAC</t>
  </si>
  <si>
    <t>South Dakota St.</t>
  </si>
  <si>
    <t>Summit League</t>
  </si>
  <si>
    <t>Murray St.</t>
  </si>
  <si>
    <t>OVC</t>
  </si>
  <si>
    <t>Kansas St.</t>
  </si>
  <si>
    <t>Florida St.</t>
  </si>
  <si>
    <t>CAA</t>
  </si>
  <si>
    <t>America East</t>
  </si>
  <si>
    <t>San Diego St.</t>
  </si>
  <si>
    <t>Sun Belt</t>
  </si>
  <si>
    <t>SoCon</t>
  </si>
  <si>
    <t>Arizona St.</t>
  </si>
  <si>
    <t>MAAC</t>
  </si>
  <si>
    <t>Big Sky</t>
  </si>
  <si>
    <t>Patriot</t>
  </si>
  <si>
    <t>Wright St.</t>
  </si>
  <si>
    <t>Horizon</t>
  </si>
  <si>
    <t>ASUN</t>
  </si>
  <si>
    <t>Big West</t>
  </si>
  <si>
    <t>SFA</t>
  </si>
  <si>
    <t>Southland</t>
  </si>
  <si>
    <t>Ivy League</t>
  </si>
  <si>
    <t>Georgia St.</t>
  </si>
  <si>
    <t>Big South</t>
  </si>
  <si>
    <t>Cal St. Fullerton</t>
  </si>
  <si>
    <t>Texas Southern</t>
  </si>
  <si>
    <t>SWAC</t>
  </si>
  <si>
    <t>Conference</t>
  </si>
  <si>
    <t>SeedInBracket</t>
  </si>
  <si>
    <t>Wins</t>
  </si>
  <si>
    <t>Losses</t>
  </si>
  <si>
    <t>Col. Of Charleston</t>
  </si>
  <si>
    <t>--</t>
  </si>
  <si>
    <t>Poole Party</t>
  </si>
  <si>
    <t>Lone Starr</t>
  </si>
  <si>
    <t>TSheridan5</t>
  </si>
  <si>
    <t>SeahawkNation</t>
  </si>
  <si>
    <t>BallRulesAll</t>
  </si>
  <si>
    <t>Dwyer</t>
  </si>
  <si>
    <t>SLATTS2</t>
  </si>
  <si>
    <t>MDThix</t>
  </si>
  <si>
    <t>Whi.Town</t>
  </si>
  <si>
    <t>Cole123411</t>
  </si>
  <si>
    <t>nicktravers123</t>
  </si>
  <si>
    <t>BigVin37</t>
  </si>
  <si>
    <t>Peter VonHolten</t>
  </si>
  <si>
    <t>Rondo</t>
  </si>
  <si>
    <t>asaf1323</t>
  </si>
  <si>
    <t>SherbearPig</t>
  </si>
  <si>
    <t>IWannaDancewitSomeBonnies</t>
  </si>
  <si>
    <t>DickyVsPerfectBracket</t>
  </si>
  <si>
    <t>salvatore.aquilina</t>
  </si>
  <si>
    <t>bwhitm2552327</t>
  </si>
  <si>
    <t>WinnerSeedInBracket</t>
  </si>
  <si>
    <t>WinnerSeed</t>
  </si>
  <si>
    <t>SumOfFinalFours</t>
  </si>
  <si>
    <t>SouthSeed</t>
  </si>
  <si>
    <t>WestSeed</t>
  </si>
  <si>
    <t>EastSeed</t>
  </si>
  <si>
    <t>MidwestSeed</t>
  </si>
  <si>
    <t>R64</t>
  </si>
  <si>
    <t>R32</t>
  </si>
  <si>
    <t>S16</t>
  </si>
  <si>
    <t>E8</t>
  </si>
  <si>
    <t>F4</t>
  </si>
  <si>
    <t>NCG</t>
  </si>
  <si>
    <t>CHAMPION</t>
  </si>
  <si>
    <t>TOTAL</t>
  </si>
  <si>
    <t>PCT</t>
  </si>
  <si>
    <t>WinnerConference</t>
  </si>
  <si>
    <t>AdjO</t>
  </si>
  <si>
    <t>AdjD</t>
  </si>
  <si>
    <t>StrengthOfSchedule</t>
  </si>
  <si>
    <t>FinalFourOffense</t>
  </si>
  <si>
    <t>FinalFourDefense</t>
  </si>
  <si>
    <t>FinalFourSS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</si>
</sst>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workbookViewId="0">
      <selection activeCell="B2" sqref="B2"/>
    </sheetView>
  </sheetViews>
  <sheetFormatPr defaultRowHeight="14.4" x14ac:dyDescent="0.3"/>
  <cols>
    <col min="2" max="2" width="18.5546875" style="1" customWidth="1"/>
    <col min="3" max="3" width="18.5546875" customWidth="1"/>
    <col min="4" max="4" width="15.109375" customWidth="1"/>
    <col min="5" max="6" width="6.33203125" customWidth="1"/>
    <col min="7" max="7" width="8.6640625" customWidth="1"/>
    <col min="8" max="8" width="16.88671875" customWidth="1"/>
    <col min="10" max="10" width="17.21875" bestFit="1" customWidth="1"/>
    <col min="11" max="11" width="8.44140625" customWidth="1"/>
    <col min="12" max="12" width="8" bestFit="1" customWidth="1"/>
  </cols>
  <sheetData>
    <row r="1" spans="1:12" x14ac:dyDescent="0.3">
      <c r="A1" s="3" t="s">
        <v>3</v>
      </c>
      <c r="B1" s="4" t="s">
        <v>0</v>
      </c>
      <c r="C1" s="3" t="s">
        <v>4</v>
      </c>
      <c r="D1" s="3" t="s">
        <v>108</v>
      </c>
      <c r="E1" s="3" t="s">
        <v>1</v>
      </c>
      <c r="F1" s="3" t="s">
        <v>109</v>
      </c>
      <c r="G1" s="3" t="s">
        <v>110</v>
      </c>
      <c r="H1" s="3" t="s">
        <v>107</v>
      </c>
      <c r="I1" s="3" t="s">
        <v>2</v>
      </c>
      <c r="J1" s="3" t="s">
        <v>152</v>
      </c>
      <c r="K1" s="3" t="s">
        <v>150</v>
      </c>
      <c r="L1" s="3" t="s">
        <v>151</v>
      </c>
    </row>
    <row r="2" spans="1:12" x14ac:dyDescent="0.3">
      <c r="A2">
        <v>1</v>
      </c>
      <c r="B2" s="2" t="s">
        <v>57</v>
      </c>
      <c r="C2" t="s">
        <v>7</v>
      </c>
      <c r="D2">
        <v>1</v>
      </c>
      <c r="E2">
        <v>1</v>
      </c>
      <c r="F2">
        <v>31</v>
      </c>
      <c r="G2">
        <v>2</v>
      </c>
      <c r="H2" t="s">
        <v>58</v>
      </c>
      <c r="I2">
        <v>1</v>
      </c>
      <c r="J2">
        <v>9.8800000000000008</v>
      </c>
      <c r="K2">
        <v>116.6</v>
      </c>
      <c r="L2">
        <v>84.5</v>
      </c>
    </row>
    <row r="3" spans="1:12" x14ac:dyDescent="0.3">
      <c r="A3">
        <v>2</v>
      </c>
      <c r="B3" s="2" t="s">
        <v>14</v>
      </c>
      <c r="C3" t="s">
        <v>7</v>
      </c>
      <c r="D3">
        <v>16</v>
      </c>
      <c r="E3">
        <v>111</v>
      </c>
      <c r="F3">
        <v>24</v>
      </c>
      <c r="G3">
        <v>10</v>
      </c>
      <c r="H3" t="s">
        <v>87</v>
      </c>
      <c r="I3">
        <v>1</v>
      </c>
      <c r="J3">
        <v>-1.41</v>
      </c>
      <c r="K3">
        <v>109.5</v>
      </c>
      <c r="L3">
        <v>103.8</v>
      </c>
    </row>
    <row r="4" spans="1:12" x14ac:dyDescent="0.3">
      <c r="A4">
        <v>3</v>
      </c>
      <c r="B4" s="2" t="s">
        <v>15</v>
      </c>
      <c r="C4" t="s">
        <v>7</v>
      </c>
      <c r="D4">
        <v>8</v>
      </c>
      <c r="E4">
        <v>44</v>
      </c>
      <c r="F4">
        <v>21</v>
      </c>
      <c r="G4">
        <v>11</v>
      </c>
      <c r="H4" t="s">
        <v>59</v>
      </c>
      <c r="I4">
        <v>1</v>
      </c>
      <c r="J4">
        <v>9.2200000000000006</v>
      </c>
      <c r="K4">
        <v>112.2</v>
      </c>
      <c r="L4">
        <v>97.4</v>
      </c>
    </row>
    <row r="5" spans="1:12" x14ac:dyDescent="0.3">
      <c r="A5">
        <v>4</v>
      </c>
      <c r="B5" s="2" t="s">
        <v>84</v>
      </c>
      <c r="C5" t="s">
        <v>7</v>
      </c>
      <c r="D5">
        <v>9</v>
      </c>
      <c r="E5">
        <v>53</v>
      </c>
      <c r="F5">
        <v>22</v>
      </c>
      <c r="G5">
        <v>11</v>
      </c>
      <c r="H5" t="s">
        <v>61</v>
      </c>
      <c r="I5">
        <v>1</v>
      </c>
      <c r="J5">
        <v>-1.35</v>
      </c>
      <c r="K5">
        <v>108.6</v>
      </c>
      <c r="L5">
        <v>94.8</v>
      </c>
    </row>
    <row r="6" spans="1:12" x14ac:dyDescent="0.3">
      <c r="A6">
        <v>5</v>
      </c>
      <c r="B6" s="2" t="s">
        <v>16</v>
      </c>
      <c r="C6" t="s">
        <v>7</v>
      </c>
      <c r="D6">
        <v>5</v>
      </c>
      <c r="E6">
        <v>10</v>
      </c>
      <c r="F6">
        <v>24</v>
      </c>
      <c r="G6">
        <v>10</v>
      </c>
      <c r="H6" t="s">
        <v>63</v>
      </c>
      <c r="I6">
        <v>1</v>
      </c>
      <c r="J6">
        <v>8.74</v>
      </c>
      <c r="K6">
        <v>115.9</v>
      </c>
      <c r="L6">
        <v>92.7</v>
      </c>
    </row>
    <row r="7" spans="1:12" x14ac:dyDescent="0.3">
      <c r="A7">
        <v>6</v>
      </c>
      <c r="B7" s="2" t="s">
        <v>17</v>
      </c>
      <c r="C7" t="s">
        <v>7</v>
      </c>
      <c r="D7">
        <v>12</v>
      </c>
      <c r="E7">
        <v>47</v>
      </c>
      <c r="F7">
        <v>21</v>
      </c>
      <c r="G7">
        <v>11</v>
      </c>
      <c r="H7" t="s">
        <v>70</v>
      </c>
      <c r="I7">
        <v>1</v>
      </c>
      <c r="J7">
        <v>5.68</v>
      </c>
      <c r="K7">
        <v>117.6</v>
      </c>
      <c r="L7">
        <v>103</v>
      </c>
    </row>
    <row r="8" spans="1:12" x14ac:dyDescent="0.3">
      <c r="A8">
        <v>7</v>
      </c>
      <c r="B8" s="2" t="s">
        <v>18</v>
      </c>
      <c r="C8" t="s">
        <v>7</v>
      </c>
      <c r="D8">
        <v>4</v>
      </c>
      <c r="E8">
        <v>13</v>
      </c>
      <c r="F8">
        <v>27</v>
      </c>
      <c r="G8">
        <v>7</v>
      </c>
      <c r="H8" t="s">
        <v>65</v>
      </c>
      <c r="I8">
        <v>1</v>
      </c>
      <c r="J8">
        <v>10.5</v>
      </c>
      <c r="K8">
        <v>119.2</v>
      </c>
      <c r="L8">
        <v>97.4</v>
      </c>
    </row>
    <row r="9" spans="1:12" x14ac:dyDescent="0.3">
      <c r="A9">
        <v>8</v>
      </c>
      <c r="B9" s="2" t="s">
        <v>19</v>
      </c>
      <c r="C9" t="s">
        <v>7</v>
      </c>
      <c r="D9">
        <v>13</v>
      </c>
      <c r="E9">
        <v>25</v>
      </c>
      <c r="F9">
        <v>26</v>
      </c>
      <c r="G9">
        <v>8</v>
      </c>
      <c r="H9" t="s">
        <v>75</v>
      </c>
      <c r="I9">
        <v>1</v>
      </c>
      <c r="J9">
        <v>-1.49</v>
      </c>
      <c r="K9">
        <v>120.3</v>
      </c>
      <c r="L9">
        <v>102.1</v>
      </c>
    </row>
    <row r="10" spans="1:12" x14ac:dyDescent="0.3">
      <c r="A10">
        <v>9</v>
      </c>
      <c r="B10" s="2" t="s">
        <v>76</v>
      </c>
      <c r="C10" t="s">
        <v>7</v>
      </c>
      <c r="D10">
        <v>6</v>
      </c>
      <c r="E10">
        <v>28</v>
      </c>
      <c r="F10">
        <v>22</v>
      </c>
      <c r="G10">
        <v>9</v>
      </c>
      <c r="H10" t="s">
        <v>58</v>
      </c>
      <c r="I10">
        <v>1</v>
      </c>
      <c r="J10">
        <v>9.16</v>
      </c>
      <c r="K10">
        <v>116.5</v>
      </c>
      <c r="L10">
        <v>99.2</v>
      </c>
    </row>
    <row r="11" spans="1:12" x14ac:dyDescent="0.3">
      <c r="A11">
        <v>10</v>
      </c>
      <c r="B11" s="2" t="s">
        <v>73</v>
      </c>
      <c r="C11" t="s">
        <v>7</v>
      </c>
      <c r="D11">
        <v>11</v>
      </c>
      <c r="E11">
        <v>22</v>
      </c>
      <c r="F11">
        <v>28</v>
      </c>
      <c r="G11">
        <v>5</v>
      </c>
      <c r="H11" t="s">
        <v>74</v>
      </c>
      <c r="I11">
        <v>1</v>
      </c>
      <c r="J11">
        <v>9.86</v>
      </c>
      <c r="K11">
        <v>120.7</v>
      </c>
      <c r="L11">
        <v>101.7</v>
      </c>
    </row>
    <row r="12" spans="1:12" x14ac:dyDescent="0.3">
      <c r="A12">
        <v>11</v>
      </c>
      <c r="B12" s="2" t="s">
        <v>20</v>
      </c>
      <c r="C12" t="s">
        <v>7</v>
      </c>
      <c r="D12">
        <v>3</v>
      </c>
      <c r="E12">
        <v>8</v>
      </c>
      <c r="F12">
        <v>25</v>
      </c>
      <c r="G12">
        <v>8</v>
      </c>
      <c r="H12" t="s">
        <v>63</v>
      </c>
      <c r="I12">
        <v>1</v>
      </c>
      <c r="J12">
        <v>13.94</v>
      </c>
      <c r="K12">
        <v>121.9</v>
      </c>
      <c r="L12">
        <v>97</v>
      </c>
    </row>
    <row r="13" spans="1:12" x14ac:dyDescent="0.3">
      <c r="A13">
        <v>12</v>
      </c>
      <c r="B13" s="2" t="s">
        <v>95</v>
      </c>
      <c r="C13" t="s">
        <v>7</v>
      </c>
      <c r="D13">
        <v>14</v>
      </c>
      <c r="E13">
        <v>99</v>
      </c>
      <c r="F13">
        <v>25</v>
      </c>
      <c r="G13">
        <v>9</v>
      </c>
      <c r="H13" t="s">
        <v>96</v>
      </c>
      <c r="I13">
        <v>1</v>
      </c>
      <c r="J13">
        <v>4.6500000000000004</v>
      </c>
      <c r="K13">
        <v>106.2</v>
      </c>
      <c r="L13">
        <v>99.3</v>
      </c>
    </row>
    <row r="14" spans="1:12" x14ac:dyDescent="0.3">
      <c r="A14">
        <v>13</v>
      </c>
      <c r="B14" s="2" t="s">
        <v>21</v>
      </c>
      <c r="C14" t="s">
        <v>7</v>
      </c>
      <c r="D14">
        <v>7</v>
      </c>
      <c r="E14">
        <v>17</v>
      </c>
      <c r="F14">
        <v>27</v>
      </c>
      <c r="G14">
        <v>7</v>
      </c>
      <c r="H14" t="s">
        <v>68</v>
      </c>
      <c r="I14">
        <v>1</v>
      </c>
      <c r="J14">
        <v>3.36</v>
      </c>
      <c r="K14">
        <v>115.8</v>
      </c>
      <c r="L14">
        <v>95.3</v>
      </c>
    </row>
    <row r="15" spans="1:12" x14ac:dyDescent="0.3">
      <c r="A15">
        <v>14</v>
      </c>
      <c r="B15" s="2" t="s">
        <v>22</v>
      </c>
      <c r="C15" t="s">
        <v>7</v>
      </c>
      <c r="D15">
        <v>10</v>
      </c>
      <c r="E15">
        <v>51</v>
      </c>
      <c r="F15">
        <v>19</v>
      </c>
      <c r="G15">
        <v>14</v>
      </c>
      <c r="H15" t="s">
        <v>61</v>
      </c>
      <c r="I15">
        <v>1</v>
      </c>
      <c r="J15">
        <v>11.05</v>
      </c>
      <c r="K15">
        <v>108.5</v>
      </c>
      <c r="L15">
        <v>94.6</v>
      </c>
    </row>
    <row r="16" spans="1:12" x14ac:dyDescent="0.3">
      <c r="A16">
        <v>15</v>
      </c>
      <c r="B16" s="2" t="s">
        <v>23</v>
      </c>
      <c r="C16" t="s">
        <v>7</v>
      </c>
      <c r="D16">
        <v>2</v>
      </c>
      <c r="E16">
        <v>6</v>
      </c>
      <c r="F16">
        <v>30</v>
      </c>
      <c r="G16">
        <v>4</v>
      </c>
      <c r="H16" t="s">
        <v>62</v>
      </c>
      <c r="I16">
        <v>1</v>
      </c>
      <c r="J16">
        <v>6.44</v>
      </c>
      <c r="K16">
        <v>120</v>
      </c>
      <c r="L16">
        <v>93.7</v>
      </c>
    </row>
    <row r="17" spans="1:12" x14ac:dyDescent="0.3">
      <c r="A17">
        <v>16</v>
      </c>
      <c r="B17" s="2" t="s">
        <v>102</v>
      </c>
      <c r="C17" t="s">
        <v>7</v>
      </c>
      <c r="D17">
        <v>15</v>
      </c>
      <c r="E17">
        <v>120</v>
      </c>
      <c r="F17">
        <v>24</v>
      </c>
      <c r="G17">
        <v>10</v>
      </c>
      <c r="H17" t="s">
        <v>89</v>
      </c>
      <c r="I17">
        <v>1</v>
      </c>
      <c r="J17">
        <v>-4.5999999999999996</v>
      </c>
      <c r="K17">
        <v>109.9</v>
      </c>
      <c r="L17">
        <v>105.1</v>
      </c>
    </row>
    <row r="18" spans="1:12" x14ac:dyDescent="0.3">
      <c r="A18">
        <v>17</v>
      </c>
      <c r="B18" s="2" t="s">
        <v>24</v>
      </c>
      <c r="C18" t="s">
        <v>8</v>
      </c>
      <c r="D18">
        <v>1</v>
      </c>
      <c r="E18">
        <v>3</v>
      </c>
      <c r="F18">
        <v>28</v>
      </c>
      <c r="G18">
        <v>5</v>
      </c>
      <c r="H18" t="s">
        <v>59</v>
      </c>
      <c r="I18">
        <v>1</v>
      </c>
      <c r="J18">
        <v>10.8</v>
      </c>
      <c r="K18">
        <v>122.6</v>
      </c>
      <c r="L18">
        <v>93.6</v>
      </c>
    </row>
    <row r="19" spans="1:12" x14ac:dyDescent="0.3">
      <c r="A19">
        <v>18</v>
      </c>
      <c r="B19" s="2" t="s">
        <v>105</v>
      </c>
      <c r="C19" t="s">
        <v>8</v>
      </c>
      <c r="D19">
        <v>16</v>
      </c>
      <c r="E19">
        <v>249</v>
      </c>
      <c r="F19">
        <v>15</v>
      </c>
      <c r="G19">
        <v>19</v>
      </c>
      <c r="H19" t="s">
        <v>106</v>
      </c>
      <c r="I19">
        <v>1</v>
      </c>
      <c r="J19">
        <v>-6.72</v>
      </c>
      <c r="K19">
        <v>105.3</v>
      </c>
      <c r="L19">
        <v>112.9</v>
      </c>
    </row>
    <row r="20" spans="1:12" x14ac:dyDescent="0.3">
      <c r="A20">
        <v>19</v>
      </c>
      <c r="B20" s="2" t="s">
        <v>25</v>
      </c>
      <c r="C20" t="s">
        <v>8</v>
      </c>
      <c r="D20">
        <v>8</v>
      </c>
      <c r="E20">
        <v>43</v>
      </c>
      <c r="F20">
        <v>20</v>
      </c>
      <c r="G20">
        <v>12</v>
      </c>
      <c r="H20" t="s">
        <v>63</v>
      </c>
      <c r="I20">
        <v>1</v>
      </c>
      <c r="J20">
        <v>2.9</v>
      </c>
      <c r="K20">
        <v>111.2</v>
      </c>
      <c r="L20">
        <v>96.3</v>
      </c>
    </row>
    <row r="21" spans="1:12" x14ac:dyDescent="0.3">
      <c r="A21">
        <v>20</v>
      </c>
      <c r="B21" s="2" t="s">
        <v>85</v>
      </c>
      <c r="C21" t="s">
        <v>8</v>
      </c>
      <c r="D21">
        <v>9</v>
      </c>
      <c r="E21">
        <v>54</v>
      </c>
      <c r="F21">
        <v>20</v>
      </c>
      <c r="G21">
        <v>11</v>
      </c>
      <c r="H21" t="s">
        <v>58</v>
      </c>
      <c r="I21">
        <v>1</v>
      </c>
      <c r="J21">
        <v>10.53</v>
      </c>
      <c r="K21">
        <v>119.3</v>
      </c>
      <c r="L21">
        <v>105.6</v>
      </c>
    </row>
    <row r="22" spans="1:12" x14ac:dyDescent="0.3">
      <c r="A22">
        <v>21</v>
      </c>
      <c r="B22" s="2" t="s">
        <v>71</v>
      </c>
      <c r="C22" t="s">
        <v>8</v>
      </c>
      <c r="D22">
        <v>5</v>
      </c>
      <c r="E22">
        <v>20</v>
      </c>
      <c r="F22">
        <v>24</v>
      </c>
      <c r="G22">
        <v>8</v>
      </c>
      <c r="H22" t="s">
        <v>64</v>
      </c>
      <c r="I22">
        <v>1</v>
      </c>
      <c r="J22">
        <v>5.53</v>
      </c>
      <c r="K22">
        <v>122</v>
      </c>
      <c r="L22">
        <v>101.9</v>
      </c>
    </row>
    <row r="23" spans="1:12" x14ac:dyDescent="0.3">
      <c r="A23">
        <v>22</v>
      </c>
      <c r="B23" s="2" t="s">
        <v>80</v>
      </c>
      <c r="C23" t="s">
        <v>8</v>
      </c>
      <c r="D23">
        <v>12</v>
      </c>
      <c r="E23">
        <v>37</v>
      </c>
      <c r="F23">
        <v>28</v>
      </c>
      <c r="G23">
        <v>6</v>
      </c>
      <c r="H23" t="s">
        <v>81</v>
      </c>
      <c r="I23">
        <v>1</v>
      </c>
      <c r="J23">
        <v>8.09</v>
      </c>
      <c r="K23">
        <v>113.3</v>
      </c>
      <c r="L23">
        <v>97.7</v>
      </c>
    </row>
    <row r="24" spans="1:12" x14ac:dyDescent="0.3">
      <c r="A24">
        <v>23</v>
      </c>
      <c r="B24" s="2" t="s">
        <v>26</v>
      </c>
      <c r="C24" t="s">
        <v>8</v>
      </c>
      <c r="D24">
        <v>4</v>
      </c>
      <c r="E24">
        <v>21</v>
      </c>
      <c r="F24">
        <v>30</v>
      </c>
      <c r="G24">
        <v>4</v>
      </c>
      <c r="H24" t="s">
        <v>72</v>
      </c>
      <c r="I24">
        <v>1</v>
      </c>
      <c r="J24">
        <v>6.16</v>
      </c>
      <c r="K24">
        <v>119</v>
      </c>
      <c r="L24">
        <v>99.8</v>
      </c>
    </row>
    <row r="25" spans="1:12" x14ac:dyDescent="0.3">
      <c r="A25">
        <v>24</v>
      </c>
      <c r="B25" s="2" t="s">
        <v>27</v>
      </c>
      <c r="C25" t="s">
        <v>8</v>
      </c>
      <c r="D25">
        <v>13</v>
      </c>
      <c r="E25">
        <v>65</v>
      </c>
      <c r="F25">
        <v>27</v>
      </c>
      <c r="G25">
        <v>7</v>
      </c>
      <c r="H25" t="s">
        <v>90</v>
      </c>
      <c r="I25">
        <v>1</v>
      </c>
      <c r="J25">
        <v>6</v>
      </c>
      <c r="K25">
        <v>111.8</v>
      </c>
      <c r="L25">
        <v>100.1</v>
      </c>
    </row>
    <row r="26" spans="1:12" x14ac:dyDescent="0.3">
      <c r="A26">
        <v>25</v>
      </c>
      <c r="B26" s="2" t="s">
        <v>28</v>
      </c>
      <c r="C26" t="s">
        <v>8</v>
      </c>
      <c r="D26">
        <v>6</v>
      </c>
      <c r="E26">
        <v>18</v>
      </c>
      <c r="F26">
        <v>26</v>
      </c>
      <c r="G26">
        <v>7</v>
      </c>
      <c r="H26" t="s">
        <v>62</v>
      </c>
      <c r="I26">
        <v>1</v>
      </c>
      <c r="J26">
        <v>11.12</v>
      </c>
      <c r="K26">
        <v>116.4</v>
      </c>
      <c r="L26">
        <v>96.1</v>
      </c>
    </row>
    <row r="27" spans="1:12" x14ac:dyDescent="0.3">
      <c r="A27">
        <v>26</v>
      </c>
      <c r="B27" s="2" t="s">
        <v>88</v>
      </c>
      <c r="C27" t="s">
        <v>8</v>
      </c>
      <c r="D27">
        <v>11</v>
      </c>
      <c r="E27">
        <v>62</v>
      </c>
      <c r="F27">
        <v>22</v>
      </c>
      <c r="G27">
        <v>10</v>
      </c>
      <c r="H27" t="s">
        <v>68</v>
      </c>
      <c r="I27">
        <v>1</v>
      </c>
      <c r="J27">
        <v>6.07</v>
      </c>
      <c r="K27">
        <v>109.6</v>
      </c>
      <c r="L27">
        <v>97.2</v>
      </c>
    </row>
    <row r="28" spans="1:12" x14ac:dyDescent="0.3">
      <c r="A28">
        <v>27</v>
      </c>
      <c r="B28" s="2" t="s">
        <v>29</v>
      </c>
      <c r="C28" t="s">
        <v>8</v>
      </c>
      <c r="D28">
        <v>3</v>
      </c>
      <c r="E28">
        <v>12</v>
      </c>
      <c r="F28">
        <v>28</v>
      </c>
      <c r="G28">
        <v>7</v>
      </c>
      <c r="H28" t="s">
        <v>64</v>
      </c>
      <c r="I28">
        <v>1</v>
      </c>
      <c r="J28">
        <v>9.26</v>
      </c>
      <c r="K28">
        <v>114.1</v>
      </c>
      <c r="L28">
        <v>92.1</v>
      </c>
    </row>
    <row r="29" spans="1:12" x14ac:dyDescent="0.3">
      <c r="A29">
        <v>28</v>
      </c>
      <c r="B29" s="2" t="s">
        <v>30</v>
      </c>
      <c r="C29" t="s">
        <v>8</v>
      </c>
      <c r="D29">
        <v>14</v>
      </c>
      <c r="E29">
        <v>76</v>
      </c>
      <c r="F29">
        <v>26</v>
      </c>
      <c r="G29">
        <v>7</v>
      </c>
      <c r="H29" t="s">
        <v>93</v>
      </c>
      <c r="I29">
        <v>1</v>
      </c>
      <c r="J29">
        <v>7.98</v>
      </c>
      <c r="K29">
        <v>109.7</v>
      </c>
      <c r="L29">
        <v>99.4</v>
      </c>
    </row>
    <row r="30" spans="1:12" x14ac:dyDescent="0.3">
      <c r="A30">
        <v>29</v>
      </c>
      <c r="B30" s="2" t="s">
        <v>31</v>
      </c>
      <c r="C30" t="s">
        <v>8</v>
      </c>
      <c r="D30">
        <v>7</v>
      </c>
      <c r="E30">
        <v>29</v>
      </c>
      <c r="F30">
        <v>20</v>
      </c>
      <c r="G30">
        <v>12</v>
      </c>
      <c r="H30" t="s">
        <v>63</v>
      </c>
      <c r="I30">
        <v>1</v>
      </c>
      <c r="J30">
        <v>6.71</v>
      </c>
      <c r="K30">
        <v>113</v>
      </c>
      <c r="L30">
        <v>96</v>
      </c>
    </row>
    <row r="31" spans="1:12" x14ac:dyDescent="0.3">
      <c r="A31">
        <v>30</v>
      </c>
      <c r="B31" s="2" t="s">
        <v>32</v>
      </c>
      <c r="C31" t="s">
        <v>8</v>
      </c>
      <c r="D31">
        <v>10</v>
      </c>
      <c r="E31">
        <v>32</v>
      </c>
      <c r="F31">
        <v>21</v>
      </c>
      <c r="G31">
        <v>13</v>
      </c>
      <c r="H31" t="s">
        <v>59</v>
      </c>
      <c r="I31">
        <v>1</v>
      </c>
      <c r="J31">
        <v>8.07</v>
      </c>
      <c r="K31">
        <v>115.1</v>
      </c>
      <c r="L31">
        <v>98.5</v>
      </c>
    </row>
    <row r="32" spans="1:12" x14ac:dyDescent="0.3">
      <c r="A32">
        <v>31</v>
      </c>
      <c r="B32" s="2" t="s">
        <v>60</v>
      </c>
      <c r="C32" t="s">
        <v>8</v>
      </c>
      <c r="D32">
        <v>2</v>
      </c>
      <c r="E32">
        <v>4</v>
      </c>
      <c r="F32">
        <v>25</v>
      </c>
      <c r="G32">
        <v>10</v>
      </c>
      <c r="H32" t="s">
        <v>58</v>
      </c>
      <c r="I32">
        <v>1</v>
      </c>
      <c r="J32">
        <v>3.15</v>
      </c>
      <c r="K32">
        <v>113.2</v>
      </c>
      <c r="L32">
        <v>86.2</v>
      </c>
    </row>
    <row r="33" spans="1:12" x14ac:dyDescent="0.3">
      <c r="A33">
        <v>32</v>
      </c>
      <c r="B33" s="2" t="s">
        <v>33</v>
      </c>
      <c r="C33" t="s">
        <v>8</v>
      </c>
      <c r="D33">
        <v>15</v>
      </c>
      <c r="E33">
        <v>101</v>
      </c>
      <c r="F33">
        <v>23</v>
      </c>
      <c r="G33">
        <v>9</v>
      </c>
      <c r="H33" t="s">
        <v>97</v>
      </c>
      <c r="I33">
        <v>1</v>
      </c>
      <c r="J33">
        <v>-4.99</v>
      </c>
      <c r="K33">
        <v>109.1</v>
      </c>
      <c r="L33">
        <v>102.4</v>
      </c>
    </row>
    <row r="34" spans="1:12" x14ac:dyDescent="0.3">
      <c r="A34">
        <v>33</v>
      </c>
      <c r="B34" s="2" t="s">
        <v>34</v>
      </c>
      <c r="C34" t="s">
        <v>9</v>
      </c>
      <c r="D34">
        <v>1</v>
      </c>
      <c r="E34">
        <v>2</v>
      </c>
      <c r="F34">
        <v>30</v>
      </c>
      <c r="G34">
        <v>4</v>
      </c>
      <c r="H34" t="s">
        <v>59</v>
      </c>
      <c r="I34">
        <v>1</v>
      </c>
      <c r="J34">
        <v>10.210000000000001</v>
      </c>
      <c r="K34">
        <v>127.4</v>
      </c>
      <c r="L34">
        <v>96</v>
      </c>
    </row>
    <row r="35" spans="1:12" x14ac:dyDescent="0.3">
      <c r="A35">
        <v>34</v>
      </c>
      <c r="B35" s="2" t="s">
        <v>35</v>
      </c>
      <c r="C35" t="s">
        <v>9</v>
      </c>
      <c r="D35">
        <v>16</v>
      </c>
      <c r="E35">
        <v>128</v>
      </c>
      <c r="F35">
        <v>22</v>
      </c>
      <c r="G35">
        <v>12</v>
      </c>
      <c r="H35" t="s">
        <v>103</v>
      </c>
      <c r="I35">
        <v>1</v>
      </c>
      <c r="J35">
        <v>-4.7</v>
      </c>
      <c r="K35">
        <v>103.5</v>
      </c>
      <c r="L35">
        <v>99.9</v>
      </c>
    </row>
    <row r="36" spans="1:12" x14ac:dyDescent="0.3">
      <c r="A36">
        <v>35</v>
      </c>
      <c r="B36" s="2" t="s">
        <v>36</v>
      </c>
      <c r="C36" t="s">
        <v>9</v>
      </c>
      <c r="D36">
        <v>8</v>
      </c>
      <c r="E36">
        <v>61</v>
      </c>
      <c r="F36">
        <v>21</v>
      </c>
      <c r="G36">
        <v>11</v>
      </c>
      <c r="H36" t="s">
        <v>58</v>
      </c>
      <c r="I36">
        <v>1</v>
      </c>
      <c r="J36">
        <v>8.73</v>
      </c>
      <c r="K36">
        <v>115.6</v>
      </c>
      <c r="L36">
        <v>103.2</v>
      </c>
    </row>
    <row r="37" spans="1:12" x14ac:dyDescent="0.3">
      <c r="A37">
        <v>36</v>
      </c>
      <c r="B37" s="2" t="s">
        <v>37</v>
      </c>
      <c r="C37" t="s">
        <v>9</v>
      </c>
      <c r="D37">
        <v>9</v>
      </c>
      <c r="E37">
        <v>42</v>
      </c>
      <c r="F37">
        <v>19</v>
      </c>
      <c r="G37">
        <v>15</v>
      </c>
      <c r="H37" t="s">
        <v>63</v>
      </c>
      <c r="I37">
        <v>1</v>
      </c>
      <c r="J37">
        <v>1.96</v>
      </c>
      <c r="K37">
        <v>117.5</v>
      </c>
      <c r="L37">
        <v>102.5</v>
      </c>
    </row>
    <row r="38" spans="1:12" x14ac:dyDescent="0.3">
      <c r="A38">
        <v>37</v>
      </c>
      <c r="B38" s="2" t="s">
        <v>38</v>
      </c>
      <c r="C38" t="s">
        <v>9</v>
      </c>
      <c r="D38">
        <v>5</v>
      </c>
      <c r="E38">
        <v>27</v>
      </c>
      <c r="F38">
        <v>24</v>
      </c>
      <c r="G38">
        <v>10</v>
      </c>
      <c r="H38" t="s">
        <v>61</v>
      </c>
      <c r="I38">
        <v>1</v>
      </c>
      <c r="J38">
        <v>9.52</v>
      </c>
      <c r="K38">
        <v>116.3</v>
      </c>
      <c r="L38">
        <v>99.1</v>
      </c>
    </row>
    <row r="39" spans="1:12" x14ac:dyDescent="0.3">
      <c r="A39">
        <v>38</v>
      </c>
      <c r="B39" s="2" t="s">
        <v>82</v>
      </c>
      <c r="C39" t="s">
        <v>9</v>
      </c>
      <c r="D39">
        <v>12</v>
      </c>
      <c r="E39">
        <v>48</v>
      </c>
      <c r="F39">
        <v>26</v>
      </c>
      <c r="G39">
        <v>5</v>
      </c>
      <c r="H39" t="s">
        <v>83</v>
      </c>
      <c r="I39">
        <v>1</v>
      </c>
      <c r="J39">
        <v>2.75</v>
      </c>
      <c r="K39">
        <v>111.8</v>
      </c>
      <c r="L39">
        <v>97.3</v>
      </c>
    </row>
    <row r="40" spans="1:12" x14ac:dyDescent="0.3">
      <c r="A40">
        <v>39</v>
      </c>
      <c r="B40" s="2" t="s">
        <v>67</v>
      </c>
      <c r="C40" t="s">
        <v>9</v>
      </c>
      <c r="D40">
        <v>4</v>
      </c>
      <c r="E40">
        <v>16</v>
      </c>
      <c r="F40">
        <v>25</v>
      </c>
      <c r="G40">
        <v>7</v>
      </c>
      <c r="H40" t="s">
        <v>62</v>
      </c>
      <c r="I40">
        <v>1</v>
      </c>
      <c r="J40">
        <v>7.6</v>
      </c>
      <c r="K40">
        <v>118.2</v>
      </c>
      <c r="L40">
        <v>97.5</v>
      </c>
    </row>
    <row r="41" spans="1:12" x14ac:dyDescent="0.3">
      <c r="A41">
        <v>40</v>
      </c>
      <c r="B41" s="2" t="s">
        <v>39</v>
      </c>
      <c r="C41" t="s">
        <v>9</v>
      </c>
      <c r="D41">
        <v>13</v>
      </c>
      <c r="E41">
        <v>87</v>
      </c>
      <c r="F41">
        <v>24</v>
      </c>
      <c r="G41">
        <v>10</v>
      </c>
      <c r="H41" t="s">
        <v>77</v>
      </c>
      <c r="I41">
        <v>1</v>
      </c>
      <c r="J41">
        <v>8.41</v>
      </c>
      <c r="K41">
        <v>109.1</v>
      </c>
      <c r="L41">
        <v>100.8</v>
      </c>
    </row>
    <row r="42" spans="1:12" x14ac:dyDescent="0.3">
      <c r="A42">
        <v>41</v>
      </c>
      <c r="B42" s="2" t="s">
        <v>40</v>
      </c>
      <c r="C42" t="s">
        <v>9</v>
      </c>
      <c r="D42">
        <v>6</v>
      </c>
      <c r="E42">
        <v>46</v>
      </c>
      <c r="F42">
        <v>20</v>
      </c>
      <c r="G42">
        <v>12</v>
      </c>
      <c r="H42" t="s">
        <v>63</v>
      </c>
      <c r="I42">
        <v>1</v>
      </c>
      <c r="J42">
        <v>8.0299999999999994</v>
      </c>
      <c r="K42">
        <v>114.1</v>
      </c>
      <c r="L42">
        <v>99.5</v>
      </c>
    </row>
    <row r="43" spans="1:12" x14ac:dyDescent="0.3">
      <c r="A43">
        <v>42</v>
      </c>
      <c r="B43" s="2" t="s">
        <v>41</v>
      </c>
      <c r="C43" t="s">
        <v>9</v>
      </c>
      <c r="D43">
        <v>11</v>
      </c>
      <c r="E43">
        <v>24</v>
      </c>
      <c r="F43">
        <v>25</v>
      </c>
      <c r="G43">
        <v>7</v>
      </c>
      <c r="H43" t="s">
        <v>70</v>
      </c>
      <c r="I43">
        <v>1</v>
      </c>
      <c r="J43">
        <v>4.49</v>
      </c>
      <c r="K43">
        <v>119.9</v>
      </c>
      <c r="L43">
        <v>101.7</v>
      </c>
    </row>
    <row r="44" spans="1:12" x14ac:dyDescent="0.3">
      <c r="A44">
        <v>43</v>
      </c>
      <c r="B44" s="2" t="s">
        <v>42</v>
      </c>
      <c r="C44" t="s">
        <v>9</v>
      </c>
      <c r="D44">
        <v>3</v>
      </c>
      <c r="E44">
        <v>23</v>
      </c>
      <c r="F44">
        <v>24</v>
      </c>
      <c r="G44">
        <v>9</v>
      </c>
      <c r="H44" t="s">
        <v>61</v>
      </c>
      <c r="I44">
        <v>1</v>
      </c>
      <c r="J44">
        <v>10.74</v>
      </c>
      <c r="K44">
        <v>115.2</v>
      </c>
      <c r="L44">
        <v>96.4</v>
      </c>
    </row>
    <row r="45" spans="1:12" x14ac:dyDescent="0.3">
      <c r="A45">
        <v>44</v>
      </c>
      <c r="B45" s="2" t="s">
        <v>99</v>
      </c>
      <c r="C45" t="s">
        <v>9</v>
      </c>
      <c r="D45">
        <v>14</v>
      </c>
      <c r="E45">
        <v>104</v>
      </c>
      <c r="F45">
        <v>28</v>
      </c>
      <c r="G45">
        <v>6</v>
      </c>
      <c r="H45" t="s">
        <v>100</v>
      </c>
      <c r="I45">
        <v>1</v>
      </c>
      <c r="J45">
        <v>7.5</v>
      </c>
      <c r="K45">
        <v>109.9</v>
      </c>
      <c r="L45">
        <v>103.3</v>
      </c>
    </row>
    <row r="46" spans="1:12" x14ac:dyDescent="0.3">
      <c r="A46">
        <v>45</v>
      </c>
      <c r="B46" s="2" t="s">
        <v>43</v>
      </c>
      <c r="C46" t="s">
        <v>9</v>
      </c>
      <c r="D46">
        <v>7</v>
      </c>
      <c r="E46">
        <v>30</v>
      </c>
      <c r="F46">
        <v>23</v>
      </c>
      <c r="G46">
        <v>11</v>
      </c>
      <c r="H46" t="s">
        <v>63</v>
      </c>
      <c r="I46">
        <v>1</v>
      </c>
      <c r="J46">
        <v>11.33</v>
      </c>
      <c r="K46">
        <v>111.2</v>
      </c>
      <c r="L46">
        <v>94.3</v>
      </c>
    </row>
    <row r="47" spans="1:12" x14ac:dyDescent="0.3">
      <c r="A47">
        <v>46</v>
      </c>
      <c r="B47" s="2" t="s">
        <v>44</v>
      </c>
      <c r="C47" t="s">
        <v>9</v>
      </c>
      <c r="D47">
        <v>10</v>
      </c>
      <c r="E47">
        <v>41</v>
      </c>
      <c r="F47">
        <v>20</v>
      </c>
      <c r="G47">
        <v>13</v>
      </c>
      <c r="H47" t="s">
        <v>59</v>
      </c>
      <c r="I47">
        <v>1</v>
      </c>
      <c r="J47">
        <v>7.49</v>
      </c>
      <c r="K47">
        <v>116.4</v>
      </c>
      <c r="L47">
        <v>101.4</v>
      </c>
    </row>
    <row r="48" spans="1:12" x14ac:dyDescent="0.3">
      <c r="A48">
        <v>47</v>
      </c>
      <c r="B48" s="2" t="s">
        <v>45</v>
      </c>
      <c r="C48" t="s">
        <v>9</v>
      </c>
      <c r="D48">
        <v>2</v>
      </c>
      <c r="E48">
        <v>9</v>
      </c>
      <c r="F48">
        <v>28</v>
      </c>
      <c r="G48">
        <v>6</v>
      </c>
      <c r="H48" t="s">
        <v>64</v>
      </c>
      <c r="I48">
        <v>1</v>
      </c>
      <c r="J48">
        <v>11.49</v>
      </c>
      <c r="K48">
        <v>121</v>
      </c>
      <c r="L48">
        <v>97.7</v>
      </c>
    </row>
    <row r="49" spans="1:12" x14ac:dyDescent="0.3">
      <c r="A49">
        <v>48</v>
      </c>
      <c r="B49" s="2" t="s">
        <v>104</v>
      </c>
      <c r="C49" t="s">
        <v>9</v>
      </c>
      <c r="D49">
        <v>15</v>
      </c>
      <c r="E49">
        <v>131</v>
      </c>
      <c r="F49">
        <v>20</v>
      </c>
      <c r="G49">
        <v>11</v>
      </c>
      <c r="H49" t="s">
        <v>98</v>
      </c>
      <c r="I49">
        <v>1</v>
      </c>
      <c r="J49">
        <v>-4.54</v>
      </c>
      <c r="K49">
        <v>107.8</v>
      </c>
      <c r="L49">
        <v>104.4</v>
      </c>
    </row>
    <row r="50" spans="1:12" x14ac:dyDescent="0.3">
      <c r="A50">
        <v>49</v>
      </c>
      <c r="B50" s="2" t="s">
        <v>46</v>
      </c>
      <c r="C50" t="s">
        <v>10</v>
      </c>
      <c r="D50">
        <v>1</v>
      </c>
      <c r="E50">
        <v>5</v>
      </c>
      <c r="F50">
        <v>27</v>
      </c>
      <c r="G50">
        <v>7</v>
      </c>
      <c r="H50" t="s">
        <v>61</v>
      </c>
      <c r="I50">
        <v>1</v>
      </c>
      <c r="J50">
        <v>8.5299999999999994</v>
      </c>
      <c r="K50">
        <v>123.3</v>
      </c>
      <c r="L50">
        <v>96.6</v>
      </c>
    </row>
    <row r="51" spans="1:12" x14ac:dyDescent="0.3">
      <c r="A51">
        <v>50</v>
      </c>
      <c r="B51" s="2" t="s">
        <v>47</v>
      </c>
      <c r="C51" t="s">
        <v>10</v>
      </c>
      <c r="D51">
        <v>16</v>
      </c>
      <c r="E51">
        <v>115</v>
      </c>
      <c r="F51">
        <v>24</v>
      </c>
      <c r="G51">
        <v>8</v>
      </c>
      <c r="H51" t="s">
        <v>101</v>
      </c>
      <c r="I51">
        <v>1</v>
      </c>
      <c r="J51">
        <v>3.81</v>
      </c>
      <c r="K51">
        <v>106</v>
      </c>
      <c r="L51">
        <v>100.8</v>
      </c>
    </row>
    <row r="52" spans="1:12" x14ac:dyDescent="0.3">
      <c r="A52">
        <v>51</v>
      </c>
      <c r="B52" s="2" t="s">
        <v>48</v>
      </c>
      <c r="C52" t="s">
        <v>10</v>
      </c>
      <c r="D52">
        <v>8</v>
      </c>
      <c r="E52">
        <v>31</v>
      </c>
      <c r="F52">
        <v>21</v>
      </c>
      <c r="G52">
        <v>11</v>
      </c>
      <c r="H52" t="s">
        <v>59</v>
      </c>
      <c r="I52">
        <v>1</v>
      </c>
      <c r="J52">
        <v>8.8699999999999992</v>
      </c>
      <c r="K52">
        <v>115.7</v>
      </c>
      <c r="L52">
        <v>99.1</v>
      </c>
    </row>
    <row r="53" spans="1:12" x14ac:dyDescent="0.3">
      <c r="A53">
        <v>52</v>
      </c>
      <c r="B53" s="2" t="s">
        <v>49</v>
      </c>
      <c r="C53" t="s">
        <v>10</v>
      </c>
      <c r="D53">
        <v>9</v>
      </c>
      <c r="E53">
        <v>64</v>
      </c>
      <c r="F53">
        <v>21</v>
      </c>
      <c r="G53">
        <v>11</v>
      </c>
      <c r="H53" t="s">
        <v>58</v>
      </c>
      <c r="I53">
        <v>1</v>
      </c>
      <c r="J53">
        <v>10.35</v>
      </c>
      <c r="K53">
        <v>108.9</v>
      </c>
      <c r="L53">
        <v>97</v>
      </c>
    </row>
    <row r="54" spans="1:12" x14ac:dyDescent="0.3">
      <c r="A54">
        <v>53</v>
      </c>
      <c r="B54" s="2" t="s">
        <v>50</v>
      </c>
      <c r="C54" t="s">
        <v>10</v>
      </c>
      <c r="D54">
        <v>5</v>
      </c>
      <c r="E54">
        <v>11</v>
      </c>
      <c r="F54">
        <v>23</v>
      </c>
      <c r="G54">
        <v>9</v>
      </c>
      <c r="H54" t="s">
        <v>58</v>
      </c>
      <c r="I54">
        <v>1</v>
      </c>
      <c r="J54">
        <v>11.62</v>
      </c>
      <c r="K54">
        <v>114.8</v>
      </c>
      <c r="L54">
        <v>92.7</v>
      </c>
    </row>
    <row r="55" spans="1:12" x14ac:dyDescent="0.3">
      <c r="A55">
        <v>54</v>
      </c>
      <c r="B55" s="2" t="s">
        <v>78</v>
      </c>
      <c r="C55" t="s">
        <v>10</v>
      </c>
      <c r="D55">
        <v>12</v>
      </c>
      <c r="E55">
        <v>35</v>
      </c>
      <c r="F55">
        <v>28</v>
      </c>
      <c r="G55">
        <v>5</v>
      </c>
      <c r="H55" t="s">
        <v>79</v>
      </c>
      <c r="I55">
        <v>1</v>
      </c>
      <c r="J55">
        <v>7.85</v>
      </c>
      <c r="K55">
        <v>115.9</v>
      </c>
      <c r="L55">
        <v>100.2</v>
      </c>
    </row>
    <row r="56" spans="1:12" x14ac:dyDescent="0.3">
      <c r="A56">
        <v>55</v>
      </c>
      <c r="B56" s="2" t="s">
        <v>51</v>
      </c>
      <c r="C56" t="s">
        <v>10</v>
      </c>
      <c r="D56">
        <v>4</v>
      </c>
      <c r="E56">
        <v>15</v>
      </c>
      <c r="F56">
        <v>25</v>
      </c>
      <c r="G56">
        <v>7</v>
      </c>
      <c r="H56" t="s">
        <v>63</v>
      </c>
      <c r="I56">
        <v>1</v>
      </c>
      <c r="J56">
        <v>8.1300000000000008</v>
      </c>
      <c r="K56">
        <v>116.2</v>
      </c>
      <c r="L56">
        <v>95.1</v>
      </c>
    </row>
    <row r="57" spans="1:12" x14ac:dyDescent="0.3">
      <c r="A57">
        <v>56</v>
      </c>
      <c r="B57" s="2" t="s">
        <v>111</v>
      </c>
      <c r="C57" t="s">
        <v>10</v>
      </c>
      <c r="D57">
        <v>13</v>
      </c>
      <c r="E57">
        <v>57</v>
      </c>
      <c r="F57">
        <v>26</v>
      </c>
      <c r="G57">
        <v>7</v>
      </c>
      <c r="H57" t="s">
        <v>86</v>
      </c>
      <c r="I57">
        <v>1</v>
      </c>
      <c r="J57">
        <v>6.6</v>
      </c>
      <c r="K57">
        <v>111</v>
      </c>
      <c r="L57">
        <v>97.6</v>
      </c>
    </row>
    <row r="58" spans="1:12" x14ac:dyDescent="0.3">
      <c r="A58">
        <v>57</v>
      </c>
      <c r="B58" s="2" t="s">
        <v>52</v>
      </c>
      <c r="C58" t="s">
        <v>10</v>
      </c>
      <c r="D58">
        <v>6</v>
      </c>
      <c r="E58">
        <v>26</v>
      </c>
      <c r="F58">
        <v>21</v>
      </c>
      <c r="G58">
        <v>11</v>
      </c>
      <c r="H58" t="s">
        <v>61</v>
      </c>
      <c r="I58">
        <v>1</v>
      </c>
      <c r="J58">
        <v>10.53</v>
      </c>
      <c r="K58">
        <v>115.7</v>
      </c>
      <c r="L58">
        <v>97.9</v>
      </c>
    </row>
    <row r="59" spans="1:12" x14ac:dyDescent="0.3">
      <c r="A59">
        <v>58</v>
      </c>
      <c r="B59" s="2" t="s">
        <v>91</v>
      </c>
      <c r="C59" t="s">
        <v>10</v>
      </c>
      <c r="D59">
        <v>11</v>
      </c>
      <c r="E59">
        <v>66</v>
      </c>
      <c r="F59">
        <v>20</v>
      </c>
      <c r="G59">
        <v>11</v>
      </c>
      <c r="H59" t="s">
        <v>65</v>
      </c>
      <c r="I59">
        <v>1</v>
      </c>
      <c r="J59">
        <v>2.57</v>
      </c>
      <c r="K59">
        <v>111.7</v>
      </c>
      <c r="L59">
        <v>100.1</v>
      </c>
    </row>
    <row r="60" spans="1:12" x14ac:dyDescent="0.3">
      <c r="A60">
        <v>59</v>
      </c>
      <c r="B60" s="2" t="s">
        <v>66</v>
      </c>
      <c r="C60" t="s">
        <v>10</v>
      </c>
      <c r="D60">
        <v>3</v>
      </c>
      <c r="E60">
        <v>14</v>
      </c>
      <c r="F60">
        <v>29</v>
      </c>
      <c r="G60">
        <v>4</v>
      </c>
      <c r="H60" t="s">
        <v>64</v>
      </c>
      <c r="I60">
        <v>1</v>
      </c>
      <c r="J60">
        <v>9.58</v>
      </c>
      <c r="K60">
        <v>120.7</v>
      </c>
      <c r="L60">
        <v>99.1</v>
      </c>
    </row>
    <row r="61" spans="1:12" x14ac:dyDescent="0.3">
      <c r="A61">
        <v>60</v>
      </c>
      <c r="B61" s="2" t="s">
        <v>53</v>
      </c>
      <c r="C61" t="s">
        <v>10</v>
      </c>
      <c r="D61">
        <v>14</v>
      </c>
      <c r="E61">
        <v>80</v>
      </c>
      <c r="F61">
        <v>25</v>
      </c>
      <c r="G61">
        <v>9</v>
      </c>
      <c r="H61" t="s">
        <v>94</v>
      </c>
      <c r="I61">
        <v>1</v>
      </c>
      <c r="J61">
        <v>10</v>
      </c>
      <c r="K61">
        <v>105.8</v>
      </c>
      <c r="L61">
        <v>95.8</v>
      </c>
    </row>
    <row r="62" spans="1:12" x14ac:dyDescent="0.3">
      <c r="A62">
        <v>61</v>
      </c>
      <c r="B62" s="2" t="s">
        <v>69</v>
      </c>
      <c r="C62" t="s">
        <v>10</v>
      </c>
      <c r="D62">
        <v>7</v>
      </c>
      <c r="E62">
        <v>19</v>
      </c>
      <c r="F62">
        <v>25</v>
      </c>
      <c r="G62">
        <v>7</v>
      </c>
      <c r="H62" t="s">
        <v>70</v>
      </c>
      <c r="I62">
        <v>1</v>
      </c>
      <c r="J62">
        <v>9.65</v>
      </c>
      <c r="K62">
        <v>113.8</v>
      </c>
      <c r="L62">
        <v>93.6</v>
      </c>
    </row>
    <row r="63" spans="1:12" x14ac:dyDescent="0.3">
      <c r="A63">
        <v>62</v>
      </c>
      <c r="B63" s="2" t="s">
        <v>54</v>
      </c>
      <c r="C63" t="s">
        <v>10</v>
      </c>
      <c r="D63">
        <v>10</v>
      </c>
      <c r="E63">
        <v>49</v>
      </c>
      <c r="F63">
        <v>18</v>
      </c>
      <c r="G63">
        <v>13</v>
      </c>
      <c r="H63" t="s">
        <v>61</v>
      </c>
      <c r="I63">
        <v>1</v>
      </c>
      <c r="J63">
        <v>11.98</v>
      </c>
      <c r="K63">
        <v>115.2</v>
      </c>
      <c r="L63">
        <v>100.7</v>
      </c>
    </row>
    <row r="64" spans="1:12" x14ac:dyDescent="0.3">
      <c r="A64">
        <v>63</v>
      </c>
      <c r="B64" s="2" t="s">
        <v>55</v>
      </c>
      <c r="C64" t="s">
        <v>10</v>
      </c>
      <c r="D64">
        <v>2</v>
      </c>
      <c r="E64">
        <v>7</v>
      </c>
      <c r="F64">
        <v>26</v>
      </c>
      <c r="G64">
        <v>7</v>
      </c>
      <c r="H64" t="s">
        <v>58</v>
      </c>
      <c r="I64">
        <v>1</v>
      </c>
      <c r="J64">
        <v>1.1499999999999999</v>
      </c>
      <c r="K64">
        <v>119.9</v>
      </c>
      <c r="L64">
        <v>94.9</v>
      </c>
    </row>
    <row r="65" spans="1:12" x14ac:dyDescent="0.3">
      <c r="A65">
        <v>64</v>
      </c>
      <c r="B65" s="2" t="s">
        <v>56</v>
      </c>
      <c r="C65" t="s">
        <v>10</v>
      </c>
      <c r="D65">
        <v>15</v>
      </c>
      <c r="E65">
        <v>107</v>
      </c>
      <c r="F65">
        <v>20</v>
      </c>
      <c r="G65">
        <v>13</v>
      </c>
      <c r="H65" t="s">
        <v>92</v>
      </c>
      <c r="I65">
        <v>1</v>
      </c>
      <c r="J65">
        <v>1.06</v>
      </c>
      <c r="K65">
        <v>108.6</v>
      </c>
      <c r="L65">
        <v>102.4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6"/>
  <sheetViews>
    <sheetView tabSelected="1" workbookViewId="0">
      <selection activeCell="R22" sqref="R22"/>
    </sheetView>
  </sheetViews>
  <sheetFormatPr defaultRowHeight="14.4" x14ac:dyDescent="0.3"/>
  <cols>
    <col min="1" max="1" width="30.109375" customWidth="1"/>
    <col min="2" max="2" width="16.88671875" customWidth="1"/>
    <col min="3" max="3" width="17.88671875" customWidth="1"/>
    <col min="4" max="4" width="20.5546875" customWidth="1"/>
    <col min="5" max="5" width="12.33203125" customWidth="1"/>
    <col min="6" max="6" width="14.6640625" bestFit="1" customWidth="1"/>
    <col min="7" max="7" width="10.5546875" bestFit="1" customWidth="1"/>
    <col min="8" max="8" width="15.5546875" bestFit="1" customWidth="1"/>
    <col min="9" max="9" width="10" bestFit="1" customWidth="1"/>
    <col min="10" max="10" width="15.33203125" bestFit="1" customWidth="1"/>
    <col min="11" max="11" width="9" bestFit="1" customWidth="1"/>
    <col min="12" max="12" width="17.33203125" bestFit="1" customWidth="1"/>
    <col min="13" max="13" width="13.33203125" bestFit="1" customWidth="1"/>
    <col min="14" max="14" width="18.5546875" customWidth="1"/>
    <col min="15" max="15" width="18.88671875" customWidth="1"/>
    <col min="16" max="16" width="15.21875" customWidth="1"/>
    <col min="17" max="18" width="16.6640625" customWidth="1"/>
    <col min="19" max="19" width="13.5546875" customWidth="1"/>
    <col min="26" max="26" width="5.33203125" bestFit="1" customWidth="1"/>
    <col min="27" max="27" width="11.109375" bestFit="1" customWidth="1"/>
  </cols>
  <sheetData>
    <row r="1" spans="1:29" s="8" customFormat="1" x14ac:dyDescent="0.3">
      <c r="A1" s="7" t="s">
        <v>5</v>
      </c>
      <c r="B1" s="7" t="s">
        <v>6</v>
      </c>
      <c r="C1" s="7" t="s">
        <v>149</v>
      </c>
      <c r="D1" s="7" t="s">
        <v>133</v>
      </c>
      <c r="E1" s="7" t="s">
        <v>134</v>
      </c>
      <c r="F1" s="7" t="s">
        <v>7</v>
      </c>
      <c r="G1" s="7" t="s">
        <v>136</v>
      </c>
      <c r="H1" s="7" t="s">
        <v>8</v>
      </c>
      <c r="I1" s="7" t="s">
        <v>137</v>
      </c>
      <c r="J1" s="7" t="s">
        <v>9</v>
      </c>
      <c r="K1" s="7" t="s">
        <v>138</v>
      </c>
      <c r="L1" s="7" t="s">
        <v>10</v>
      </c>
      <c r="M1" s="7" t="s">
        <v>139</v>
      </c>
      <c r="N1" s="7" t="s">
        <v>135</v>
      </c>
      <c r="O1" s="7" t="s">
        <v>13</v>
      </c>
      <c r="P1" s="7" t="s">
        <v>153</v>
      </c>
      <c r="Q1" s="7" t="s">
        <v>154</v>
      </c>
      <c r="R1" s="7" t="s">
        <v>155</v>
      </c>
      <c r="S1" s="7" t="s">
        <v>11</v>
      </c>
      <c r="T1" s="7" t="s">
        <v>12</v>
      </c>
      <c r="U1" s="7" t="s">
        <v>140</v>
      </c>
      <c r="V1" s="7" t="s">
        <v>141</v>
      </c>
      <c r="W1" s="7" t="s">
        <v>142</v>
      </c>
      <c r="X1" s="7" t="s">
        <v>143</v>
      </c>
      <c r="Y1" s="7" t="s">
        <v>144</v>
      </c>
      <c r="Z1" s="7" t="s">
        <v>145</v>
      </c>
      <c r="AA1" s="7" t="s">
        <v>146</v>
      </c>
      <c r="AB1" s="7" t="s">
        <v>147</v>
      </c>
      <c r="AC1" s="7" t="s">
        <v>148</v>
      </c>
    </row>
    <row r="2" spans="1:29" x14ac:dyDescent="0.3">
      <c r="A2" t="s">
        <v>113</v>
      </c>
      <c r="B2" s="2" t="s">
        <v>57</v>
      </c>
      <c r="C2" s="5" t="str">
        <f>VLOOKUP($B2, Teams!$B$2:$H$65, 7, FALSE)</f>
        <v>ACC</v>
      </c>
      <c r="D2">
        <f>VLOOKUP($B2, Teams!$B$2:$H$65, 3, FALSE)</f>
        <v>1</v>
      </c>
      <c r="E2">
        <f>VLOOKUP($B2, Teams!$B$2:$H$65, 4, FALSE)</f>
        <v>1</v>
      </c>
      <c r="F2" s="2" t="s">
        <v>57</v>
      </c>
      <c r="G2">
        <f>VLOOKUP($F2, Teams!$B$2:$D$65, 3, FALSE)</f>
        <v>1</v>
      </c>
      <c r="H2" s="2" t="s">
        <v>24</v>
      </c>
      <c r="I2">
        <f>VLOOKUP($H2, Teams!$B$2:$D$65, 3, FALSE)</f>
        <v>1</v>
      </c>
      <c r="J2" s="2" t="s">
        <v>34</v>
      </c>
      <c r="K2">
        <f>VLOOKUP($J2, Teams!$B$2:$D$65, 3, FALSE)</f>
        <v>1</v>
      </c>
      <c r="L2" s="2" t="s">
        <v>46</v>
      </c>
      <c r="M2">
        <f>VLOOKUP($L2, Teams!$B$2:$D$65, 3, FALSE)</f>
        <v>1</v>
      </c>
      <c r="N2">
        <f>SUM(G2,I2,K2,M2)</f>
        <v>4</v>
      </c>
      <c r="O2">
        <f>IF(VLOOKUP(Owners!$L2, Teams!$B$2:$I$65, 8, FALSE)=1, 1, 0)+IF(VLOOKUP(Owners!$J2, Teams!$B$2:$I$65, 8, FALSE)=1, 1, 0)+IF(VLOOKUP(Owners!$H2, Teams!$B$2:$I$65, 8, FALSE)=1, 1, 0)+IF(VLOOKUP(Owners!$F2, Teams!$B$2:$I$65, 8, FALSE)=1, 1, 0)</f>
        <v>4</v>
      </c>
      <c r="P2" s="6">
        <f>((VLOOKUP($L2,Teams!$B$2:$L$65,10,FALSE)+VLOOKUP($J2,Teams!$B$2:$L$65,10,FALSE)+VLOOKUP($H2,Teams!$B$2:$L$65,10,FALSE)+VLOOKUP($F2,Teams!$B$2:$L$65,10,FALSE)))/4</f>
        <v>122.47499999999999</v>
      </c>
      <c r="Q2" s="6">
        <f>((VLOOKUP($L2,Teams!$B$2:$L$65,11,FALSE)+VLOOKUP($J2,Teams!$B$2:$L$65,11,FALSE)+VLOOKUP($H2,Teams!$B$2:$L$65,11,FALSE)+VLOOKUP($F2,Teams!$B$2:$L$65,11,FALSE)))/4</f>
        <v>92.674999999999997</v>
      </c>
      <c r="R2" s="6">
        <f>((VLOOKUP($L2,Teams!$B$2:$L$65,9,FALSE)+VLOOKUP($J2,Teams!$B$2:$L$65,9,FALSE)+VLOOKUP($H2,Teams!$B$2:$L$65,9,FALSE)+VLOOKUP($F2,Teams!$B$2:$L$65,9,FALSE)))/4</f>
        <v>9.8550000000000004</v>
      </c>
      <c r="S2" s="6">
        <v>1600</v>
      </c>
      <c r="T2">
        <f>AB2</f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112</v>
      </c>
      <c r="AB2">
        <v>0</v>
      </c>
      <c r="AC2">
        <v>0</v>
      </c>
    </row>
    <row r="3" spans="1:29" x14ac:dyDescent="0.3">
      <c r="A3" t="s">
        <v>114</v>
      </c>
      <c r="B3" s="2" t="s">
        <v>14</v>
      </c>
      <c r="C3" s="5" t="str">
        <f>VLOOKUP($B3, Teams!$B$2:$H$65, 7, FALSE)</f>
        <v>America East</v>
      </c>
      <c r="D3">
        <f>VLOOKUP($B3, Teams!$B$2:$H$65, 3, FALSE)</f>
        <v>16</v>
      </c>
      <c r="E3">
        <f>VLOOKUP($B3, Teams!$B$2:$H$65, 4, FALSE)</f>
        <v>111</v>
      </c>
      <c r="F3" s="2" t="s">
        <v>14</v>
      </c>
      <c r="G3">
        <f>VLOOKUP($F3, Teams!$B$2:$D$65, 3, FALSE)</f>
        <v>16</v>
      </c>
      <c r="H3" s="2" t="s">
        <v>105</v>
      </c>
      <c r="I3">
        <f>VLOOKUP($H3, Teams!$B$2:$D$65, 3, FALSE)</f>
        <v>16</v>
      </c>
      <c r="J3" s="2" t="s">
        <v>35</v>
      </c>
      <c r="K3">
        <f>VLOOKUP($J3, Teams!$B$2:$D$65, 3, FALSE)</f>
        <v>16</v>
      </c>
      <c r="L3" s="2" t="s">
        <v>47</v>
      </c>
      <c r="M3">
        <f>VLOOKUP($L3, Teams!$B$2:$D$65, 3, FALSE)</f>
        <v>16</v>
      </c>
      <c r="N3">
        <f t="shared" ref="N3:N21" si="0">SUM(G3,I3,K3,M3)</f>
        <v>64</v>
      </c>
      <c r="O3">
        <f>IF(VLOOKUP(Owners!$L3, Teams!$B$2:$I$65, 8, FALSE)=1, 1, 0)+IF(VLOOKUP(Owners!$J3, Teams!$B$2:$I$65, 8, FALSE)=1, 1, 0)+IF(VLOOKUP(Owners!$H3, Teams!$B$2:$I$65, 8, FALSE)=1, 1, 0)+IF(VLOOKUP(Owners!$F3, Teams!$B$2:$I$65, 8, FALSE)=1, 1, 0)</f>
        <v>4</v>
      </c>
      <c r="P3" s="6">
        <f>((VLOOKUP($L3,Teams!$B$2:$L$65,10,FALSE)+VLOOKUP($J3,Teams!$B$2:$L$65,10,FALSE)+VLOOKUP($H3,Teams!$B$2:$L$65,10,FALSE)+VLOOKUP($F3,Teams!$B$2:$L$65,10,FALSE)))/4</f>
        <v>106.075</v>
      </c>
      <c r="Q3" s="6">
        <f>((VLOOKUP($L3,Teams!$B$2:$L$65,11,FALSE)+VLOOKUP($J3,Teams!$B$2:$L$65,11,FALSE)+VLOOKUP($H3,Teams!$B$2:$L$65,11,FALSE)+VLOOKUP($F3,Teams!$B$2:$L$65,11,FALSE)))/4</f>
        <v>104.35000000000001</v>
      </c>
      <c r="R3" s="6">
        <f>((VLOOKUP($L3,Teams!$B$2:$L$65,9,FALSE)+VLOOKUP($J3,Teams!$B$2:$L$65,9,FALSE)+VLOOKUP($H3,Teams!$B$2:$L$65,9,FALSE)+VLOOKUP($F3,Teams!$B$2:$L$65,9,FALSE)))/4</f>
        <v>-2.2549999999999999</v>
      </c>
      <c r="S3" s="6">
        <v>1600</v>
      </c>
      <c r="T3">
        <f t="shared" ref="T3:T21" si="1">AB3</f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112</v>
      </c>
      <c r="AB3">
        <v>0</v>
      </c>
      <c r="AC3">
        <v>0</v>
      </c>
    </row>
    <row r="4" spans="1:29" x14ac:dyDescent="0.3">
      <c r="A4" t="s">
        <v>115</v>
      </c>
      <c r="B4" s="2" t="s">
        <v>15</v>
      </c>
      <c r="C4" s="5" t="str">
        <f>VLOOKUP($B4, Teams!$B$2:$H$65, 7, FALSE)</f>
        <v>Big East</v>
      </c>
      <c r="D4">
        <f>VLOOKUP($B4, Teams!$B$2:$H$65, 3, FALSE)</f>
        <v>8</v>
      </c>
      <c r="E4">
        <f>VLOOKUP($B4, Teams!$B$2:$H$65, 4, FALSE)</f>
        <v>44</v>
      </c>
      <c r="F4" s="2" t="s">
        <v>15</v>
      </c>
      <c r="G4">
        <f>VLOOKUP($F4, Teams!$B$2:$D$65, 3, FALSE)</f>
        <v>8</v>
      </c>
      <c r="H4" s="2" t="s">
        <v>25</v>
      </c>
      <c r="I4">
        <f>VLOOKUP($H4, Teams!$B$2:$D$65, 3, FALSE)</f>
        <v>8</v>
      </c>
      <c r="J4" s="2" t="s">
        <v>36</v>
      </c>
      <c r="K4">
        <f>VLOOKUP($J4, Teams!$B$2:$D$65, 3, FALSE)</f>
        <v>8</v>
      </c>
      <c r="L4" s="2" t="s">
        <v>48</v>
      </c>
      <c r="M4">
        <f>VLOOKUP($L4, Teams!$B$2:$D$65, 3, FALSE)</f>
        <v>8</v>
      </c>
      <c r="N4">
        <f t="shared" si="0"/>
        <v>32</v>
      </c>
      <c r="O4">
        <f>IF(VLOOKUP(Owners!$L4, Teams!$B$2:$I$65, 8, FALSE)=1, 1, 0)+IF(VLOOKUP(Owners!$J4, Teams!$B$2:$I$65, 8, FALSE)=1, 1, 0)+IF(VLOOKUP(Owners!$H4, Teams!$B$2:$I$65, 8, FALSE)=1, 1, 0)+IF(VLOOKUP(Owners!$F4, Teams!$B$2:$I$65, 8, FALSE)=1, 1, 0)</f>
        <v>4</v>
      </c>
      <c r="P4" s="6">
        <f>((VLOOKUP($L4,Teams!$B$2:$L$65,10,FALSE)+VLOOKUP($J4,Teams!$B$2:$L$65,10,FALSE)+VLOOKUP($H4,Teams!$B$2:$L$65,10,FALSE)+VLOOKUP($F4,Teams!$B$2:$L$65,10,FALSE)))/4</f>
        <v>113.675</v>
      </c>
      <c r="Q4" s="6">
        <f>((VLOOKUP($L4,Teams!$B$2:$L$65,11,FALSE)+VLOOKUP($J4,Teams!$B$2:$L$65,11,FALSE)+VLOOKUP($H4,Teams!$B$2:$L$65,11,FALSE)+VLOOKUP($F4,Teams!$B$2:$L$65,11,FALSE)))/4</f>
        <v>99</v>
      </c>
      <c r="R4" s="6">
        <f>((VLOOKUP($L4,Teams!$B$2:$L$65,9,FALSE)+VLOOKUP($J4,Teams!$B$2:$L$65,9,FALSE)+VLOOKUP($H4,Teams!$B$2:$L$65,9,FALSE)+VLOOKUP($F4,Teams!$B$2:$L$65,9,FALSE)))/4</f>
        <v>7.43</v>
      </c>
      <c r="S4" s="6">
        <v>1600</v>
      </c>
      <c r="T4">
        <f t="shared" si="1"/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112</v>
      </c>
      <c r="AB4">
        <v>0</v>
      </c>
      <c r="AC4">
        <v>0</v>
      </c>
    </row>
    <row r="5" spans="1:29" x14ac:dyDescent="0.3">
      <c r="A5" t="s">
        <v>116</v>
      </c>
      <c r="B5" s="2" t="s">
        <v>84</v>
      </c>
      <c r="C5" s="5" t="str">
        <f>VLOOKUP($B5, Teams!$B$2:$H$65, 7, FALSE)</f>
        <v>Big 12</v>
      </c>
      <c r="D5">
        <f>VLOOKUP($B5, Teams!$B$2:$H$65, 3, FALSE)</f>
        <v>9</v>
      </c>
      <c r="E5">
        <f>VLOOKUP($B5, Teams!$B$2:$H$65, 4, FALSE)</f>
        <v>53</v>
      </c>
      <c r="F5" s="2" t="s">
        <v>84</v>
      </c>
      <c r="G5">
        <f>VLOOKUP($F5, Teams!$B$2:$D$65, 3, FALSE)</f>
        <v>9</v>
      </c>
      <c r="H5" s="2" t="s">
        <v>85</v>
      </c>
      <c r="I5">
        <f>VLOOKUP($H5, Teams!$B$2:$D$65, 3, FALSE)</f>
        <v>9</v>
      </c>
      <c r="J5" s="2" t="s">
        <v>37</v>
      </c>
      <c r="K5">
        <f>VLOOKUP($J5, Teams!$B$2:$D$65, 3, FALSE)</f>
        <v>9</v>
      </c>
      <c r="L5" s="2" t="s">
        <v>49</v>
      </c>
      <c r="M5">
        <f>VLOOKUP($L5, Teams!$B$2:$D$65, 3, FALSE)</f>
        <v>9</v>
      </c>
      <c r="N5">
        <f t="shared" si="0"/>
        <v>36</v>
      </c>
      <c r="O5">
        <f>IF(VLOOKUP(Owners!$L5, Teams!$B$2:$I$65, 8, FALSE)=1, 1, 0)+IF(VLOOKUP(Owners!$J5, Teams!$B$2:$I$65, 8, FALSE)=1, 1, 0)+IF(VLOOKUP(Owners!$H5, Teams!$B$2:$I$65, 8, FALSE)=1, 1, 0)+IF(VLOOKUP(Owners!$F5, Teams!$B$2:$I$65, 8, FALSE)=1, 1, 0)</f>
        <v>4</v>
      </c>
      <c r="P5" s="6">
        <f>((VLOOKUP($L5,Teams!$B$2:$L$65,10,FALSE)+VLOOKUP($J5,Teams!$B$2:$L$65,10,FALSE)+VLOOKUP($H5,Teams!$B$2:$L$65,10,FALSE)+VLOOKUP($F5,Teams!$B$2:$L$65,10,FALSE)))/4</f>
        <v>113.57499999999999</v>
      </c>
      <c r="Q5" s="6">
        <f>((VLOOKUP($L5,Teams!$B$2:$L$65,11,FALSE)+VLOOKUP($J5,Teams!$B$2:$L$65,11,FALSE)+VLOOKUP($H5,Teams!$B$2:$L$65,11,FALSE)+VLOOKUP($F5,Teams!$B$2:$L$65,11,FALSE)))/4</f>
        <v>99.975000000000009</v>
      </c>
      <c r="R5" s="6">
        <f>((VLOOKUP($L5,Teams!$B$2:$L$65,9,FALSE)+VLOOKUP($J5,Teams!$B$2:$L$65,9,FALSE)+VLOOKUP($H5,Teams!$B$2:$L$65,9,FALSE)+VLOOKUP($F5,Teams!$B$2:$L$65,9,FALSE)))/4</f>
        <v>5.3724999999999987</v>
      </c>
      <c r="S5" s="6">
        <v>1600</v>
      </c>
      <c r="T5">
        <f t="shared" si="1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112</v>
      </c>
      <c r="AB5">
        <v>0</v>
      </c>
      <c r="AC5">
        <v>0</v>
      </c>
    </row>
    <row r="6" spans="1:29" x14ac:dyDescent="0.3">
      <c r="A6" t="s">
        <v>117</v>
      </c>
      <c r="B6" s="2" t="s">
        <v>16</v>
      </c>
      <c r="C6" s="5" t="str">
        <f>VLOOKUP($B6, Teams!$B$2:$H$65, 7, FALSE)</f>
        <v>SEC</v>
      </c>
      <c r="D6">
        <f>VLOOKUP($B6, Teams!$B$2:$H$65, 3, FALSE)</f>
        <v>5</v>
      </c>
      <c r="E6">
        <f>VLOOKUP($B6, Teams!$B$2:$H$65, 4, FALSE)</f>
        <v>10</v>
      </c>
      <c r="F6" s="2" t="s">
        <v>16</v>
      </c>
      <c r="G6">
        <f>VLOOKUP($F6, Teams!$B$2:$D$65, 3, FALSE)</f>
        <v>5</v>
      </c>
      <c r="H6" s="2" t="s">
        <v>71</v>
      </c>
      <c r="I6">
        <f>VLOOKUP($H6, Teams!$B$2:$D$65, 3, FALSE)</f>
        <v>5</v>
      </c>
      <c r="J6" s="2" t="s">
        <v>38</v>
      </c>
      <c r="K6">
        <f>VLOOKUP($J6, Teams!$B$2:$D$65, 3, FALSE)</f>
        <v>5</v>
      </c>
      <c r="L6" s="2" t="s">
        <v>50</v>
      </c>
      <c r="M6">
        <f>VLOOKUP($L6, Teams!$B$2:$D$65, 3, FALSE)</f>
        <v>5</v>
      </c>
      <c r="N6">
        <f t="shared" si="0"/>
        <v>20</v>
      </c>
      <c r="O6">
        <f>IF(VLOOKUP(Owners!$L6, Teams!$B$2:$I$65, 8, FALSE)=1, 1, 0)+IF(VLOOKUP(Owners!$J6, Teams!$B$2:$I$65, 8, FALSE)=1, 1, 0)+IF(VLOOKUP(Owners!$H6, Teams!$B$2:$I$65, 8, FALSE)=1, 1, 0)+IF(VLOOKUP(Owners!$F6, Teams!$B$2:$I$65, 8, FALSE)=1, 1, 0)</f>
        <v>4</v>
      </c>
      <c r="P6" s="6">
        <f>((VLOOKUP($L6,Teams!$B$2:$L$65,10,FALSE)+VLOOKUP($J6,Teams!$B$2:$L$65,10,FALSE)+VLOOKUP($H6,Teams!$B$2:$L$65,10,FALSE)+VLOOKUP($F6,Teams!$B$2:$L$65,10,FALSE)))/4</f>
        <v>117.25</v>
      </c>
      <c r="Q6" s="6">
        <f>((VLOOKUP($L6,Teams!$B$2:$L$65,11,FALSE)+VLOOKUP($J6,Teams!$B$2:$L$65,11,FALSE)+VLOOKUP($H6,Teams!$B$2:$L$65,11,FALSE)+VLOOKUP($F6,Teams!$B$2:$L$65,11,FALSE)))/4</f>
        <v>96.600000000000009</v>
      </c>
      <c r="R6" s="6">
        <f>((VLOOKUP($L6,Teams!$B$2:$L$65,9,FALSE)+VLOOKUP($J6,Teams!$B$2:$L$65,9,FALSE)+VLOOKUP($H6,Teams!$B$2:$L$65,9,FALSE)+VLOOKUP($F6,Teams!$B$2:$L$65,9,FALSE)))/4</f>
        <v>8.8525000000000009</v>
      </c>
      <c r="S6" s="6">
        <v>1600</v>
      </c>
      <c r="T6">
        <f t="shared" si="1"/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112</v>
      </c>
      <c r="AB6">
        <v>0</v>
      </c>
      <c r="AC6">
        <v>0</v>
      </c>
    </row>
    <row r="7" spans="1:29" x14ac:dyDescent="0.3">
      <c r="A7" t="s">
        <v>118</v>
      </c>
      <c r="B7" s="2" t="s">
        <v>17</v>
      </c>
      <c r="C7" s="5" t="str">
        <f>VLOOKUP($B7, Teams!$B$2:$H$65, 7, FALSE)</f>
        <v>Atlantic 10</v>
      </c>
      <c r="D7">
        <f>VLOOKUP($B7, Teams!$B$2:$H$65, 3, FALSE)</f>
        <v>12</v>
      </c>
      <c r="E7">
        <f>VLOOKUP($B7, Teams!$B$2:$H$65, 4, FALSE)</f>
        <v>47</v>
      </c>
      <c r="F7" s="2" t="s">
        <v>17</v>
      </c>
      <c r="G7">
        <f>VLOOKUP($F7, Teams!$B$2:$D$65, 3, FALSE)</f>
        <v>12</v>
      </c>
      <c r="H7" s="2" t="s">
        <v>80</v>
      </c>
      <c r="I7">
        <f>VLOOKUP($H7, Teams!$B$2:$D$65, 3, FALSE)</f>
        <v>12</v>
      </c>
      <c r="J7" s="2" t="s">
        <v>82</v>
      </c>
      <c r="K7">
        <f>VLOOKUP($J7, Teams!$B$2:$D$65, 3, FALSE)</f>
        <v>12</v>
      </c>
      <c r="L7" s="2" t="s">
        <v>78</v>
      </c>
      <c r="M7">
        <f>VLOOKUP($L7, Teams!$B$2:$D$65, 3, FALSE)</f>
        <v>12</v>
      </c>
      <c r="N7">
        <f t="shared" si="0"/>
        <v>48</v>
      </c>
      <c r="O7">
        <f>IF(VLOOKUP(Owners!$L7, Teams!$B$2:$I$65, 8, FALSE)=1, 1, 0)+IF(VLOOKUP(Owners!$J7, Teams!$B$2:$I$65, 8, FALSE)=1, 1, 0)+IF(VLOOKUP(Owners!$H7, Teams!$B$2:$I$65, 8, FALSE)=1, 1, 0)+IF(VLOOKUP(Owners!$F7, Teams!$B$2:$I$65, 8, FALSE)=1, 1, 0)</f>
        <v>4</v>
      </c>
      <c r="P7" s="6">
        <f>((VLOOKUP($L7,Teams!$B$2:$L$65,10,FALSE)+VLOOKUP($J7,Teams!$B$2:$L$65,10,FALSE)+VLOOKUP($H7,Teams!$B$2:$L$65,10,FALSE)+VLOOKUP($F7,Teams!$B$2:$L$65,10,FALSE)))/4</f>
        <v>114.65</v>
      </c>
      <c r="Q7" s="6">
        <f>((VLOOKUP($L7,Teams!$B$2:$L$65,11,FALSE)+VLOOKUP($J7,Teams!$B$2:$L$65,11,FALSE)+VLOOKUP($H7,Teams!$B$2:$L$65,11,FALSE)+VLOOKUP($F7,Teams!$B$2:$L$65,11,FALSE)))/4</f>
        <v>99.55</v>
      </c>
      <c r="R7" s="6">
        <f>((VLOOKUP($L7,Teams!$B$2:$L$65,9,FALSE)+VLOOKUP($J7,Teams!$B$2:$L$65,9,FALSE)+VLOOKUP($H7,Teams!$B$2:$L$65,9,FALSE)+VLOOKUP($F7,Teams!$B$2:$L$65,9,FALSE)))/4</f>
        <v>6.0924999999999994</v>
      </c>
      <c r="S7" s="6">
        <v>1600</v>
      </c>
      <c r="T7">
        <f t="shared" si="1"/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112</v>
      </c>
      <c r="AB7">
        <v>0</v>
      </c>
      <c r="AC7">
        <v>0</v>
      </c>
    </row>
    <row r="8" spans="1:29" x14ac:dyDescent="0.3">
      <c r="A8" t="s">
        <v>119</v>
      </c>
      <c r="B8" s="2" t="s">
        <v>18</v>
      </c>
      <c r="C8" s="5" t="str">
        <f>VLOOKUP($B8, Teams!$B$2:$H$65, 7, FALSE)</f>
        <v>Pac-12</v>
      </c>
      <c r="D8">
        <f>VLOOKUP($B8, Teams!$B$2:$H$65, 3, FALSE)</f>
        <v>4</v>
      </c>
      <c r="E8">
        <f>VLOOKUP($B8, Teams!$B$2:$H$65, 4, FALSE)</f>
        <v>13</v>
      </c>
      <c r="F8" s="2" t="s">
        <v>18</v>
      </c>
      <c r="G8">
        <f>VLOOKUP($F8, Teams!$B$2:$D$65, 3, FALSE)</f>
        <v>4</v>
      </c>
      <c r="H8" s="2" t="s">
        <v>26</v>
      </c>
      <c r="I8">
        <f>VLOOKUP($H8, Teams!$B$2:$D$65, 3, FALSE)</f>
        <v>4</v>
      </c>
      <c r="J8" s="2" t="s">
        <v>67</v>
      </c>
      <c r="K8">
        <f>VLOOKUP($J8, Teams!$B$2:$D$65, 3, FALSE)</f>
        <v>4</v>
      </c>
      <c r="L8" s="2" t="s">
        <v>51</v>
      </c>
      <c r="M8">
        <f>VLOOKUP($L8, Teams!$B$2:$D$65, 3, FALSE)</f>
        <v>4</v>
      </c>
      <c r="N8">
        <f t="shared" si="0"/>
        <v>16</v>
      </c>
      <c r="O8">
        <f>IF(VLOOKUP(Owners!$L8, Teams!$B$2:$I$65, 8, FALSE)=1, 1, 0)+IF(VLOOKUP(Owners!$J8, Teams!$B$2:$I$65, 8, FALSE)=1, 1, 0)+IF(VLOOKUP(Owners!$H8, Teams!$B$2:$I$65, 8, FALSE)=1, 1, 0)+IF(VLOOKUP(Owners!$F8, Teams!$B$2:$I$65, 8, FALSE)=1, 1, 0)</f>
        <v>4</v>
      </c>
      <c r="P8" s="6">
        <f>((VLOOKUP($L8,Teams!$B$2:$L$65,10,FALSE)+VLOOKUP($J8,Teams!$B$2:$L$65,10,FALSE)+VLOOKUP($H8,Teams!$B$2:$L$65,10,FALSE)+VLOOKUP($F8,Teams!$B$2:$L$65,10,FALSE)))/4</f>
        <v>118.14999999999999</v>
      </c>
      <c r="Q8" s="6">
        <f>((VLOOKUP($L8,Teams!$B$2:$L$65,11,FALSE)+VLOOKUP($J8,Teams!$B$2:$L$65,11,FALSE)+VLOOKUP($H8,Teams!$B$2:$L$65,11,FALSE)+VLOOKUP($F8,Teams!$B$2:$L$65,11,FALSE)))/4</f>
        <v>97.449999999999989</v>
      </c>
      <c r="R8" s="6">
        <f>((VLOOKUP($L8,Teams!$B$2:$L$65,9,FALSE)+VLOOKUP($J8,Teams!$B$2:$L$65,9,FALSE)+VLOOKUP($H8,Teams!$B$2:$L$65,9,FALSE)+VLOOKUP($F8,Teams!$B$2:$L$65,9,FALSE)))/4</f>
        <v>8.0975000000000001</v>
      </c>
      <c r="S8" s="6">
        <v>1600</v>
      </c>
      <c r="T8">
        <f t="shared" si="1"/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112</v>
      </c>
      <c r="AB8">
        <v>0</v>
      </c>
      <c r="AC8">
        <v>0</v>
      </c>
    </row>
    <row r="9" spans="1:29" x14ac:dyDescent="0.3">
      <c r="A9" t="s">
        <v>120</v>
      </c>
      <c r="B9" s="2" t="s">
        <v>19</v>
      </c>
      <c r="C9" s="5" t="str">
        <f>VLOOKUP($B9, Teams!$B$2:$H$65, 7, FALSE)</f>
        <v>MAC</v>
      </c>
      <c r="D9">
        <f>VLOOKUP($B9, Teams!$B$2:$H$65, 3, FALSE)</f>
        <v>13</v>
      </c>
      <c r="E9">
        <f>VLOOKUP($B9, Teams!$B$2:$H$65, 4, FALSE)</f>
        <v>25</v>
      </c>
      <c r="F9" s="2" t="s">
        <v>19</v>
      </c>
      <c r="G9">
        <f>VLOOKUP($F9, Teams!$B$2:$D$65, 3, FALSE)</f>
        <v>13</v>
      </c>
      <c r="H9" s="2" t="s">
        <v>27</v>
      </c>
      <c r="I9">
        <f>VLOOKUP($H9, Teams!$B$2:$D$65, 3, FALSE)</f>
        <v>13</v>
      </c>
      <c r="J9" s="2" t="s">
        <v>39</v>
      </c>
      <c r="K9">
        <f>VLOOKUP($J9, Teams!$B$2:$D$65, 3, FALSE)</f>
        <v>13</v>
      </c>
      <c r="L9" s="2" t="s">
        <v>111</v>
      </c>
      <c r="M9">
        <f>VLOOKUP($L9, Teams!$B$2:$D$65, 3, FALSE)</f>
        <v>13</v>
      </c>
      <c r="N9">
        <f t="shared" si="0"/>
        <v>52</v>
      </c>
      <c r="O9">
        <f>IF(VLOOKUP(Owners!$L9, Teams!$B$2:$I$65, 8, FALSE)=1, 1, 0)+IF(VLOOKUP(Owners!$J9, Teams!$B$2:$I$65, 8, FALSE)=1, 1, 0)+IF(VLOOKUP(Owners!$H9, Teams!$B$2:$I$65, 8, FALSE)=1, 1, 0)+IF(VLOOKUP(Owners!$F9, Teams!$B$2:$I$65, 8, FALSE)=1, 1, 0)</f>
        <v>4</v>
      </c>
      <c r="P9" s="6">
        <f>((VLOOKUP($L9,Teams!$B$2:$L$65,10,FALSE)+VLOOKUP($J9,Teams!$B$2:$L$65,10,FALSE)+VLOOKUP($H9,Teams!$B$2:$L$65,10,FALSE)+VLOOKUP($F9,Teams!$B$2:$L$65,10,FALSE)))/4</f>
        <v>113.05</v>
      </c>
      <c r="Q9" s="6">
        <f>((VLOOKUP($L9,Teams!$B$2:$L$65,11,FALSE)+VLOOKUP($J9,Teams!$B$2:$L$65,11,FALSE)+VLOOKUP($H9,Teams!$B$2:$L$65,11,FALSE)+VLOOKUP($F9,Teams!$B$2:$L$65,11,FALSE)))/4</f>
        <v>100.15</v>
      </c>
      <c r="R9" s="6">
        <f>((VLOOKUP($L9,Teams!$B$2:$L$65,9,FALSE)+VLOOKUP($J9,Teams!$B$2:$L$65,9,FALSE)+VLOOKUP($H9,Teams!$B$2:$L$65,9,FALSE)+VLOOKUP($F9,Teams!$B$2:$L$65,9,FALSE)))/4</f>
        <v>4.88</v>
      </c>
      <c r="S9" s="6">
        <v>1600</v>
      </c>
      <c r="T9">
        <f t="shared" si="1"/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112</v>
      </c>
      <c r="AB9">
        <v>0</v>
      </c>
      <c r="AC9">
        <v>0</v>
      </c>
    </row>
    <row r="10" spans="1:29" x14ac:dyDescent="0.3">
      <c r="A10" t="s">
        <v>121</v>
      </c>
      <c r="B10" s="2" t="s">
        <v>76</v>
      </c>
      <c r="C10" s="5" t="str">
        <f>VLOOKUP($B10, Teams!$B$2:$H$65, 7, FALSE)</f>
        <v>ACC</v>
      </c>
      <c r="D10">
        <f>VLOOKUP($B10, Teams!$B$2:$H$65, 3, FALSE)</f>
        <v>6</v>
      </c>
      <c r="E10">
        <f>VLOOKUP($B10, Teams!$B$2:$H$65, 4, FALSE)</f>
        <v>28</v>
      </c>
      <c r="F10" s="2" t="s">
        <v>76</v>
      </c>
      <c r="G10">
        <f>VLOOKUP($F10, Teams!$B$2:$D$65, 3, FALSE)</f>
        <v>6</v>
      </c>
      <c r="H10" s="2" t="s">
        <v>28</v>
      </c>
      <c r="I10">
        <f>VLOOKUP($H10, Teams!$B$2:$D$65, 3, FALSE)</f>
        <v>6</v>
      </c>
      <c r="J10" s="2" t="s">
        <v>40</v>
      </c>
      <c r="K10">
        <f>VLOOKUP($J10, Teams!$B$2:$D$65, 3, FALSE)</f>
        <v>6</v>
      </c>
      <c r="L10" s="2" t="s">
        <v>52</v>
      </c>
      <c r="M10">
        <f>VLOOKUP($L10, Teams!$B$2:$D$65, 3, FALSE)</f>
        <v>6</v>
      </c>
      <c r="N10">
        <f t="shared" si="0"/>
        <v>24</v>
      </c>
      <c r="O10">
        <f>IF(VLOOKUP(Owners!$L10, Teams!$B$2:$I$65, 8, FALSE)=1, 1, 0)+IF(VLOOKUP(Owners!$J10, Teams!$B$2:$I$65, 8, FALSE)=1, 1, 0)+IF(VLOOKUP(Owners!$H10, Teams!$B$2:$I$65, 8, FALSE)=1, 1, 0)+IF(VLOOKUP(Owners!$F10, Teams!$B$2:$I$65, 8, FALSE)=1, 1, 0)</f>
        <v>4</v>
      </c>
      <c r="P10" s="6">
        <f>((VLOOKUP($L10,Teams!$B$2:$L$65,10,FALSE)+VLOOKUP($J10,Teams!$B$2:$L$65,10,FALSE)+VLOOKUP($H10,Teams!$B$2:$L$65,10,FALSE)+VLOOKUP($F10,Teams!$B$2:$L$65,10,FALSE)))/4</f>
        <v>115.67500000000001</v>
      </c>
      <c r="Q10" s="6">
        <f>((VLOOKUP($L10,Teams!$B$2:$L$65,11,FALSE)+VLOOKUP($J10,Teams!$B$2:$L$65,11,FALSE)+VLOOKUP($H10,Teams!$B$2:$L$65,11,FALSE)+VLOOKUP($F10,Teams!$B$2:$L$65,11,FALSE)))/4</f>
        <v>98.174999999999997</v>
      </c>
      <c r="R10" s="6">
        <f>((VLOOKUP($L10,Teams!$B$2:$L$65,9,FALSE)+VLOOKUP($J10,Teams!$B$2:$L$65,9,FALSE)+VLOOKUP($H10,Teams!$B$2:$L$65,9,FALSE)+VLOOKUP($F10,Teams!$B$2:$L$65,9,FALSE)))/4</f>
        <v>9.7100000000000009</v>
      </c>
      <c r="S10" s="6">
        <v>1600</v>
      </c>
      <c r="T10">
        <f t="shared" si="1"/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112</v>
      </c>
      <c r="AB10">
        <v>0</v>
      </c>
      <c r="AC10">
        <v>0</v>
      </c>
    </row>
    <row r="11" spans="1:29" x14ac:dyDescent="0.3">
      <c r="A11" t="s">
        <v>122</v>
      </c>
      <c r="B11" s="2" t="s">
        <v>73</v>
      </c>
      <c r="C11" s="5" t="str">
        <f>VLOOKUP($B11, Teams!$B$2:$H$65, 7, FALSE)</f>
        <v>MVC</v>
      </c>
      <c r="D11">
        <f>VLOOKUP($B11, Teams!$B$2:$H$65, 3, FALSE)</f>
        <v>11</v>
      </c>
      <c r="E11">
        <f>VLOOKUP($B11, Teams!$B$2:$H$65, 4, FALSE)</f>
        <v>22</v>
      </c>
      <c r="F11" s="2" t="s">
        <v>73</v>
      </c>
      <c r="G11">
        <f>VLOOKUP($F11, Teams!$B$2:$D$65, 3, FALSE)</f>
        <v>11</v>
      </c>
      <c r="H11" s="2" t="s">
        <v>88</v>
      </c>
      <c r="I11">
        <f>VLOOKUP($H11, Teams!$B$2:$D$65, 3, FALSE)</f>
        <v>11</v>
      </c>
      <c r="J11" s="2" t="s">
        <v>41</v>
      </c>
      <c r="K11">
        <f>VLOOKUP($J11, Teams!$B$2:$D$65, 3, FALSE)</f>
        <v>11</v>
      </c>
      <c r="L11" s="2" t="s">
        <v>91</v>
      </c>
      <c r="M11">
        <f>VLOOKUP($L11, Teams!$B$2:$D$65, 3, FALSE)</f>
        <v>11</v>
      </c>
      <c r="N11">
        <f t="shared" si="0"/>
        <v>44</v>
      </c>
      <c r="O11">
        <f>IF(VLOOKUP(Owners!$L11, Teams!$B$2:$I$65, 8, FALSE)=1, 1, 0)+IF(VLOOKUP(Owners!$J11, Teams!$B$2:$I$65, 8, FALSE)=1, 1, 0)+IF(VLOOKUP(Owners!$H11, Teams!$B$2:$I$65, 8, FALSE)=1, 1, 0)+IF(VLOOKUP(Owners!$F11, Teams!$B$2:$I$65, 8, FALSE)=1, 1, 0)</f>
        <v>4</v>
      </c>
      <c r="P11" s="6">
        <f>((VLOOKUP($L11,Teams!$B$2:$L$65,10,FALSE)+VLOOKUP($J11,Teams!$B$2:$L$65,10,FALSE)+VLOOKUP($H11,Teams!$B$2:$L$65,10,FALSE)+VLOOKUP($F11,Teams!$B$2:$L$65,10,FALSE)))/4</f>
        <v>115.47500000000001</v>
      </c>
      <c r="Q11" s="6">
        <f>((VLOOKUP($L11,Teams!$B$2:$L$65,11,FALSE)+VLOOKUP($J11,Teams!$B$2:$L$65,11,FALSE)+VLOOKUP($H11,Teams!$B$2:$L$65,11,FALSE)+VLOOKUP($F11,Teams!$B$2:$L$65,11,FALSE)))/4</f>
        <v>100.175</v>
      </c>
      <c r="R11" s="6">
        <f>((VLOOKUP($L11,Teams!$B$2:$L$65,9,FALSE)+VLOOKUP($J11,Teams!$B$2:$L$65,9,FALSE)+VLOOKUP($H11,Teams!$B$2:$L$65,9,FALSE)+VLOOKUP($F11,Teams!$B$2:$L$65,9,FALSE)))/4</f>
        <v>5.7475000000000005</v>
      </c>
      <c r="S11" s="6">
        <v>1600</v>
      </c>
      <c r="T11">
        <f t="shared" si="1"/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112</v>
      </c>
      <c r="AB11">
        <v>0</v>
      </c>
      <c r="AC11">
        <v>0</v>
      </c>
    </row>
    <row r="12" spans="1:29" x14ac:dyDescent="0.3">
      <c r="A12" t="s">
        <v>123</v>
      </c>
      <c r="B12" s="2" t="s">
        <v>20</v>
      </c>
      <c r="C12" s="5" t="str">
        <f>VLOOKUP($B12, Teams!$B$2:$H$65, 7, FALSE)</f>
        <v>SEC</v>
      </c>
      <c r="D12">
        <f>VLOOKUP($B12, Teams!$B$2:$H$65, 3, FALSE)</f>
        <v>3</v>
      </c>
      <c r="E12">
        <f>VLOOKUP($B12, Teams!$B$2:$H$65, 4, FALSE)</f>
        <v>8</v>
      </c>
      <c r="F12" s="2" t="s">
        <v>20</v>
      </c>
      <c r="G12">
        <f>VLOOKUP($F12, Teams!$B$2:$D$65, 3, FALSE)</f>
        <v>3</v>
      </c>
      <c r="H12" s="2" t="s">
        <v>29</v>
      </c>
      <c r="I12">
        <f>VLOOKUP($H12, Teams!$B$2:$D$65, 3, FALSE)</f>
        <v>3</v>
      </c>
      <c r="J12" s="2" t="s">
        <v>42</v>
      </c>
      <c r="K12">
        <f>VLOOKUP($J12, Teams!$B$2:$D$65, 3, FALSE)</f>
        <v>3</v>
      </c>
      <c r="L12" s="2" t="s">
        <v>66</v>
      </c>
      <c r="M12">
        <f>VLOOKUP($L12, Teams!$B$2:$D$65, 3, FALSE)</f>
        <v>3</v>
      </c>
      <c r="N12">
        <f t="shared" si="0"/>
        <v>12</v>
      </c>
      <c r="O12">
        <f>IF(VLOOKUP(Owners!$L12, Teams!$B$2:$I$65, 8, FALSE)=1, 1, 0)+IF(VLOOKUP(Owners!$J12, Teams!$B$2:$I$65, 8, FALSE)=1, 1, 0)+IF(VLOOKUP(Owners!$H12, Teams!$B$2:$I$65, 8, FALSE)=1, 1, 0)+IF(VLOOKUP(Owners!$F12, Teams!$B$2:$I$65, 8, FALSE)=1, 1, 0)</f>
        <v>4</v>
      </c>
      <c r="P12" s="6">
        <f>((VLOOKUP($L12,Teams!$B$2:$L$65,10,FALSE)+VLOOKUP($J12,Teams!$B$2:$L$65,10,FALSE)+VLOOKUP($H12,Teams!$B$2:$L$65,10,FALSE)+VLOOKUP($F12,Teams!$B$2:$L$65,10,FALSE)))/4</f>
        <v>117.97499999999999</v>
      </c>
      <c r="Q12" s="6">
        <f>((VLOOKUP($L12,Teams!$B$2:$L$65,11,FALSE)+VLOOKUP($J12,Teams!$B$2:$L$65,11,FALSE)+VLOOKUP($H12,Teams!$B$2:$L$65,11,FALSE)+VLOOKUP($F12,Teams!$B$2:$L$65,11,FALSE)))/4</f>
        <v>96.15</v>
      </c>
      <c r="R12" s="6">
        <f>((VLOOKUP($L12,Teams!$B$2:$L$65,9,FALSE)+VLOOKUP($J12,Teams!$B$2:$L$65,9,FALSE)+VLOOKUP($H12,Teams!$B$2:$L$65,9,FALSE)+VLOOKUP($F12,Teams!$B$2:$L$65,9,FALSE)))/4</f>
        <v>10.879999999999999</v>
      </c>
      <c r="S12" s="6">
        <v>1600</v>
      </c>
      <c r="T12">
        <f t="shared" si="1"/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112</v>
      </c>
      <c r="AB12">
        <v>0</v>
      </c>
      <c r="AC12">
        <v>0</v>
      </c>
    </row>
    <row r="13" spans="1:29" x14ac:dyDescent="0.3">
      <c r="A13" t="s">
        <v>124</v>
      </c>
      <c r="B13" s="2" t="s">
        <v>95</v>
      </c>
      <c r="C13" s="5" t="str">
        <f>VLOOKUP($B13, Teams!$B$2:$H$65, 7, FALSE)</f>
        <v>Horizon</v>
      </c>
      <c r="D13">
        <f>VLOOKUP($B13, Teams!$B$2:$H$65, 3, FALSE)</f>
        <v>14</v>
      </c>
      <c r="E13">
        <f>VLOOKUP($B13, Teams!$B$2:$H$65, 4, FALSE)</f>
        <v>99</v>
      </c>
      <c r="F13" s="2" t="s">
        <v>95</v>
      </c>
      <c r="G13">
        <f>VLOOKUP($F13, Teams!$B$2:$D$65, 3, FALSE)</f>
        <v>14</v>
      </c>
      <c r="H13" s="2" t="s">
        <v>30</v>
      </c>
      <c r="I13">
        <f>VLOOKUP($H13, Teams!$B$2:$D$65, 3, FALSE)</f>
        <v>14</v>
      </c>
      <c r="J13" s="2" t="s">
        <v>99</v>
      </c>
      <c r="K13">
        <f>VLOOKUP($J13, Teams!$B$2:$D$65, 3, FALSE)</f>
        <v>14</v>
      </c>
      <c r="L13" s="2" t="s">
        <v>53</v>
      </c>
      <c r="M13">
        <f>VLOOKUP($L13, Teams!$B$2:$D$65, 3, FALSE)</f>
        <v>14</v>
      </c>
      <c r="N13">
        <f t="shared" si="0"/>
        <v>56</v>
      </c>
      <c r="O13">
        <f>IF(VLOOKUP(Owners!$L13, Teams!$B$2:$I$65, 8, FALSE)=1, 1, 0)+IF(VLOOKUP(Owners!$J13, Teams!$B$2:$I$65, 8, FALSE)=1, 1, 0)+IF(VLOOKUP(Owners!$H13, Teams!$B$2:$I$65, 8, FALSE)=1, 1, 0)+IF(VLOOKUP(Owners!$F13, Teams!$B$2:$I$65, 8, FALSE)=1, 1, 0)</f>
        <v>4</v>
      </c>
      <c r="P13" s="6">
        <f>((VLOOKUP($L13,Teams!$B$2:$L$65,10,FALSE)+VLOOKUP($J13,Teams!$B$2:$L$65,10,FALSE)+VLOOKUP($H13,Teams!$B$2:$L$65,10,FALSE)+VLOOKUP($F13,Teams!$B$2:$L$65,10,FALSE)))/4</f>
        <v>107.89999999999999</v>
      </c>
      <c r="Q13" s="6">
        <f>((VLOOKUP($L13,Teams!$B$2:$L$65,11,FALSE)+VLOOKUP($J13,Teams!$B$2:$L$65,11,FALSE)+VLOOKUP($H13,Teams!$B$2:$L$65,11,FALSE)+VLOOKUP($F13,Teams!$B$2:$L$65,11,FALSE)))/4</f>
        <v>99.45</v>
      </c>
      <c r="R13" s="6">
        <f>((VLOOKUP($L13,Teams!$B$2:$L$65,9,FALSE)+VLOOKUP($J13,Teams!$B$2:$L$65,9,FALSE)+VLOOKUP($H13,Teams!$B$2:$L$65,9,FALSE)+VLOOKUP($F13,Teams!$B$2:$L$65,9,FALSE)))/4</f>
        <v>7.5325000000000006</v>
      </c>
      <c r="S13" s="6">
        <v>1600</v>
      </c>
      <c r="T13">
        <f t="shared" si="1"/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112</v>
      </c>
      <c r="AB13">
        <v>0</v>
      </c>
      <c r="AC13">
        <v>0</v>
      </c>
    </row>
    <row r="14" spans="1:29" x14ac:dyDescent="0.3">
      <c r="A14" t="s">
        <v>125</v>
      </c>
      <c r="B14" s="2" t="s">
        <v>21</v>
      </c>
      <c r="C14" s="5" t="str">
        <f>VLOOKUP($B14, Teams!$B$2:$H$65, 7, FALSE)</f>
        <v>MWC</v>
      </c>
      <c r="D14">
        <f>VLOOKUP($B14, Teams!$B$2:$H$65, 3, FALSE)</f>
        <v>7</v>
      </c>
      <c r="E14">
        <f>VLOOKUP($B14, Teams!$B$2:$H$65, 4, FALSE)</f>
        <v>17</v>
      </c>
      <c r="F14" s="2" t="s">
        <v>21</v>
      </c>
      <c r="G14">
        <f>VLOOKUP($F14, Teams!$B$2:$D$65, 3, FALSE)</f>
        <v>7</v>
      </c>
      <c r="H14" s="2" t="s">
        <v>31</v>
      </c>
      <c r="I14">
        <f>VLOOKUP($H14, Teams!$B$2:$D$65, 3, FALSE)</f>
        <v>7</v>
      </c>
      <c r="J14" s="2" t="s">
        <v>43</v>
      </c>
      <c r="K14">
        <f>VLOOKUP($J14, Teams!$B$2:$D$65, 3, FALSE)</f>
        <v>7</v>
      </c>
      <c r="L14" s="2" t="s">
        <v>69</v>
      </c>
      <c r="M14">
        <f>VLOOKUP($L14, Teams!$B$2:$D$65, 3, FALSE)</f>
        <v>7</v>
      </c>
      <c r="N14">
        <f t="shared" si="0"/>
        <v>28</v>
      </c>
      <c r="O14">
        <f>IF(VLOOKUP(Owners!$L14, Teams!$B$2:$I$65, 8, FALSE)=1, 1, 0)+IF(VLOOKUP(Owners!$J14, Teams!$B$2:$I$65, 8, FALSE)=1, 1, 0)+IF(VLOOKUP(Owners!$H14, Teams!$B$2:$I$65, 8, FALSE)=1, 1, 0)+IF(VLOOKUP(Owners!$F14, Teams!$B$2:$I$65, 8, FALSE)=1, 1, 0)</f>
        <v>4</v>
      </c>
      <c r="P14" s="6">
        <f>((VLOOKUP($L14,Teams!$B$2:$L$65,10,FALSE)+VLOOKUP($J14,Teams!$B$2:$L$65,10,FALSE)+VLOOKUP($H14,Teams!$B$2:$L$65,10,FALSE)+VLOOKUP($F14,Teams!$B$2:$L$65,10,FALSE)))/4</f>
        <v>113.45</v>
      </c>
      <c r="Q14" s="6">
        <f>((VLOOKUP($L14,Teams!$B$2:$L$65,11,FALSE)+VLOOKUP($J14,Teams!$B$2:$L$65,11,FALSE)+VLOOKUP($H14,Teams!$B$2:$L$65,11,FALSE)+VLOOKUP($F14,Teams!$B$2:$L$65,11,FALSE)))/4</f>
        <v>94.8</v>
      </c>
      <c r="R14" s="6">
        <f>((VLOOKUP($L14,Teams!$B$2:$L$65,9,FALSE)+VLOOKUP($J14,Teams!$B$2:$L$65,9,FALSE)+VLOOKUP($H14,Teams!$B$2:$L$65,9,FALSE)+VLOOKUP($F14,Teams!$B$2:$L$65,9,FALSE)))/4</f>
        <v>7.7625000000000002</v>
      </c>
      <c r="S14" s="6">
        <v>1600</v>
      </c>
      <c r="T14">
        <f t="shared" si="1"/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112</v>
      </c>
      <c r="AB14">
        <v>0</v>
      </c>
      <c r="AC14">
        <v>0</v>
      </c>
    </row>
    <row r="15" spans="1:29" x14ac:dyDescent="0.3">
      <c r="A15" t="s">
        <v>126</v>
      </c>
      <c r="B15" s="2" t="s">
        <v>22</v>
      </c>
      <c r="C15" s="5" t="str">
        <f>VLOOKUP($B15, Teams!$B$2:$H$65, 7, FALSE)</f>
        <v>Big 12</v>
      </c>
      <c r="D15">
        <f>VLOOKUP($B15, Teams!$B$2:$H$65, 3, FALSE)</f>
        <v>10</v>
      </c>
      <c r="E15">
        <f>VLOOKUP($B15, Teams!$B$2:$H$65, 4, FALSE)</f>
        <v>51</v>
      </c>
      <c r="F15" s="2" t="s">
        <v>22</v>
      </c>
      <c r="G15">
        <f>VLOOKUP($F15, Teams!$B$2:$D$65, 3, FALSE)</f>
        <v>10</v>
      </c>
      <c r="H15" s="2" t="s">
        <v>32</v>
      </c>
      <c r="I15">
        <f>VLOOKUP($H15, Teams!$B$2:$D$65, 3, FALSE)</f>
        <v>10</v>
      </c>
      <c r="J15" s="2" t="s">
        <v>44</v>
      </c>
      <c r="K15">
        <f>VLOOKUP($J15, Teams!$B$2:$D$65, 3, FALSE)</f>
        <v>10</v>
      </c>
      <c r="L15" s="2" t="s">
        <v>54</v>
      </c>
      <c r="M15">
        <f>VLOOKUP($L15, Teams!$B$2:$D$65, 3, FALSE)</f>
        <v>10</v>
      </c>
      <c r="N15">
        <f t="shared" si="0"/>
        <v>40</v>
      </c>
      <c r="O15">
        <f>IF(VLOOKUP(Owners!$L15, Teams!$B$2:$I$65, 8, FALSE)=1, 1, 0)+IF(VLOOKUP(Owners!$J15, Teams!$B$2:$I$65, 8, FALSE)=1, 1, 0)+IF(VLOOKUP(Owners!$H15, Teams!$B$2:$I$65, 8, FALSE)=1, 1, 0)+IF(VLOOKUP(Owners!$F15, Teams!$B$2:$I$65, 8, FALSE)=1, 1, 0)</f>
        <v>4</v>
      </c>
      <c r="P15" s="6">
        <f>((VLOOKUP($L15,Teams!$B$2:$L$65,10,FALSE)+VLOOKUP($J15,Teams!$B$2:$L$65,10,FALSE)+VLOOKUP($H15,Teams!$B$2:$L$65,10,FALSE)+VLOOKUP($F15,Teams!$B$2:$L$65,10,FALSE)))/4</f>
        <v>113.80000000000001</v>
      </c>
      <c r="Q15" s="6">
        <f>((VLOOKUP($L15,Teams!$B$2:$L$65,11,FALSE)+VLOOKUP($J15,Teams!$B$2:$L$65,11,FALSE)+VLOOKUP($H15,Teams!$B$2:$L$65,11,FALSE)+VLOOKUP($F15,Teams!$B$2:$L$65,11,FALSE)))/4</f>
        <v>98.800000000000011</v>
      </c>
      <c r="R15" s="6">
        <f>((VLOOKUP($L15,Teams!$B$2:$L$65,9,FALSE)+VLOOKUP($J15,Teams!$B$2:$L$65,9,FALSE)+VLOOKUP($H15,Teams!$B$2:$L$65,9,FALSE)+VLOOKUP($F15,Teams!$B$2:$L$65,9,FALSE)))/4</f>
        <v>9.6475000000000009</v>
      </c>
      <c r="S15" s="6">
        <v>1600</v>
      </c>
      <c r="T15">
        <f t="shared" si="1"/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112</v>
      </c>
      <c r="AB15">
        <v>0</v>
      </c>
      <c r="AC15">
        <v>0</v>
      </c>
    </row>
    <row r="16" spans="1:29" x14ac:dyDescent="0.3">
      <c r="A16" t="s">
        <v>127</v>
      </c>
      <c r="B16" s="2" t="s">
        <v>23</v>
      </c>
      <c r="C16" s="5" t="str">
        <f>VLOOKUP($B16, Teams!$B$2:$H$65, 7, FALSE)</f>
        <v>AAC</v>
      </c>
      <c r="D16">
        <f>VLOOKUP($B16, Teams!$B$2:$H$65, 3, FALSE)</f>
        <v>2</v>
      </c>
      <c r="E16">
        <f>VLOOKUP($B16, Teams!$B$2:$H$65, 4, FALSE)</f>
        <v>6</v>
      </c>
      <c r="F16" s="2" t="s">
        <v>23</v>
      </c>
      <c r="G16">
        <f>VLOOKUP($F16, Teams!$B$2:$D$65, 3, FALSE)</f>
        <v>2</v>
      </c>
      <c r="H16" s="2" t="s">
        <v>60</v>
      </c>
      <c r="I16">
        <f>VLOOKUP($H16, Teams!$B$2:$D$65, 3, FALSE)</f>
        <v>2</v>
      </c>
      <c r="J16" s="2" t="s">
        <v>45</v>
      </c>
      <c r="K16">
        <f>VLOOKUP($J16, Teams!$B$2:$D$65, 3, FALSE)</f>
        <v>2</v>
      </c>
      <c r="L16" s="2" t="s">
        <v>55</v>
      </c>
      <c r="M16">
        <f>VLOOKUP($L16, Teams!$B$2:$D$65, 3, FALSE)</f>
        <v>2</v>
      </c>
      <c r="N16">
        <f t="shared" si="0"/>
        <v>8</v>
      </c>
      <c r="O16">
        <f>IF(VLOOKUP(Owners!$L16, Teams!$B$2:$I$65, 8, FALSE)=1, 1, 0)+IF(VLOOKUP(Owners!$J16, Teams!$B$2:$I$65, 8, FALSE)=1, 1, 0)+IF(VLOOKUP(Owners!$H16, Teams!$B$2:$I$65, 8, FALSE)=1, 1, 0)+IF(VLOOKUP(Owners!$F16, Teams!$B$2:$I$65, 8, FALSE)=1, 1, 0)</f>
        <v>4</v>
      </c>
      <c r="P16" s="6">
        <f>((VLOOKUP($L16,Teams!$B$2:$L$65,10,FALSE)+VLOOKUP($J16,Teams!$B$2:$L$65,10,FALSE)+VLOOKUP($H16,Teams!$B$2:$L$65,10,FALSE)+VLOOKUP($F16,Teams!$B$2:$L$65,10,FALSE)))/4</f>
        <v>118.52500000000001</v>
      </c>
      <c r="Q16" s="6">
        <f>((VLOOKUP($L16,Teams!$B$2:$L$65,11,FALSE)+VLOOKUP($J16,Teams!$B$2:$L$65,11,FALSE)+VLOOKUP($H16,Teams!$B$2:$L$65,11,FALSE)+VLOOKUP($F16,Teams!$B$2:$L$65,11,FALSE)))/4</f>
        <v>93.125</v>
      </c>
      <c r="R16" s="6">
        <f>((VLOOKUP($L16,Teams!$B$2:$L$65,9,FALSE)+VLOOKUP($J16,Teams!$B$2:$L$65,9,FALSE)+VLOOKUP($H16,Teams!$B$2:$L$65,9,FALSE)+VLOOKUP($F16,Teams!$B$2:$L$65,9,FALSE)))/4</f>
        <v>5.5575000000000001</v>
      </c>
      <c r="S16" s="6">
        <v>1600</v>
      </c>
      <c r="T16">
        <f t="shared" si="1"/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112</v>
      </c>
      <c r="AB16">
        <v>0</v>
      </c>
      <c r="AC16">
        <v>0</v>
      </c>
    </row>
    <row r="17" spans="1:29" x14ac:dyDescent="0.3">
      <c r="A17" t="s">
        <v>128</v>
      </c>
      <c r="B17" s="2" t="s">
        <v>102</v>
      </c>
      <c r="C17" s="5" t="str">
        <f>VLOOKUP($B17, Teams!$B$2:$H$65, 7, FALSE)</f>
        <v>Sun Belt</v>
      </c>
      <c r="D17">
        <f>VLOOKUP($B17, Teams!$B$2:$H$65, 3, FALSE)</f>
        <v>15</v>
      </c>
      <c r="E17">
        <f>VLOOKUP($B17, Teams!$B$2:$H$65, 4, FALSE)</f>
        <v>120</v>
      </c>
      <c r="F17" s="2" t="s">
        <v>102</v>
      </c>
      <c r="G17">
        <f>VLOOKUP($F17, Teams!$B$2:$D$65, 3, FALSE)</f>
        <v>15</v>
      </c>
      <c r="H17" s="2" t="s">
        <v>33</v>
      </c>
      <c r="I17">
        <f>VLOOKUP($H17, Teams!$B$2:$D$65, 3, FALSE)</f>
        <v>15</v>
      </c>
      <c r="J17" s="2" t="s">
        <v>104</v>
      </c>
      <c r="K17">
        <f>VLOOKUP($J17, Teams!$B$2:$D$65, 3, FALSE)</f>
        <v>15</v>
      </c>
      <c r="L17" s="2" t="s">
        <v>56</v>
      </c>
      <c r="M17">
        <f>VLOOKUP($L17, Teams!$B$2:$D$65, 3, FALSE)</f>
        <v>15</v>
      </c>
      <c r="N17">
        <f t="shared" si="0"/>
        <v>60</v>
      </c>
      <c r="O17">
        <f>IF(VLOOKUP(Owners!$L17, Teams!$B$2:$I$65, 8, FALSE)=1, 1, 0)+IF(VLOOKUP(Owners!$J17, Teams!$B$2:$I$65, 8, FALSE)=1, 1, 0)+IF(VLOOKUP(Owners!$H17, Teams!$B$2:$I$65, 8, FALSE)=1, 1, 0)+IF(VLOOKUP(Owners!$F17, Teams!$B$2:$I$65, 8, FALSE)=1, 1, 0)</f>
        <v>4</v>
      </c>
      <c r="P17" s="6">
        <f>((VLOOKUP($L17,Teams!$B$2:$L$65,10,FALSE)+VLOOKUP($J17,Teams!$B$2:$L$65,10,FALSE)+VLOOKUP($H17,Teams!$B$2:$L$65,10,FALSE)+VLOOKUP($F17,Teams!$B$2:$L$65,10,FALSE)))/4</f>
        <v>108.85</v>
      </c>
      <c r="Q17" s="6">
        <f>((VLOOKUP($L17,Teams!$B$2:$L$65,11,FALSE)+VLOOKUP($J17,Teams!$B$2:$L$65,11,FALSE)+VLOOKUP($H17,Teams!$B$2:$L$65,11,FALSE)+VLOOKUP($F17,Teams!$B$2:$L$65,11,FALSE)))/4</f>
        <v>103.57500000000002</v>
      </c>
      <c r="R17" s="6">
        <f>((VLOOKUP($L17,Teams!$B$2:$L$65,9,FALSE)+VLOOKUP($J17,Teams!$B$2:$L$65,9,FALSE)+VLOOKUP($H17,Teams!$B$2:$L$65,9,FALSE)+VLOOKUP($F17,Teams!$B$2:$L$65,9,FALSE)))/4</f>
        <v>-3.2675000000000001</v>
      </c>
      <c r="S17" s="6">
        <v>1600</v>
      </c>
      <c r="T17">
        <f t="shared" si="1"/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112</v>
      </c>
      <c r="AB17">
        <v>0</v>
      </c>
      <c r="AC17">
        <v>0</v>
      </c>
    </row>
    <row r="18" spans="1:29" x14ac:dyDescent="0.3">
      <c r="A18" t="s">
        <v>129</v>
      </c>
      <c r="B18" s="2" t="s">
        <v>24</v>
      </c>
      <c r="C18" s="5" t="str">
        <f>VLOOKUP($B18, Teams!$B$2:$H$65, 7, FALSE)</f>
        <v>Big East</v>
      </c>
      <c r="D18">
        <f>VLOOKUP($B18, Teams!$B$2:$H$65, 3, FALSE)</f>
        <v>1</v>
      </c>
      <c r="E18">
        <f>VLOOKUP($B18, Teams!$B$2:$H$65, 4, FALSE)</f>
        <v>3</v>
      </c>
      <c r="F18" s="2" t="s">
        <v>24</v>
      </c>
      <c r="G18">
        <f>VLOOKUP($F18, Teams!$B$2:$D$65, 3, FALSE)</f>
        <v>1</v>
      </c>
      <c r="H18" s="2" t="s">
        <v>31</v>
      </c>
      <c r="I18">
        <f>VLOOKUP($H18, Teams!$B$2:$D$65, 3, FALSE)</f>
        <v>7</v>
      </c>
      <c r="J18" s="2" t="s">
        <v>43</v>
      </c>
      <c r="K18">
        <f>VLOOKUP($J18, Teams!$B$2:$D$65, 3, FALSE)</f>
        <v>7</v>
      </c>
      <c r="L18" s="2" t="s">
        <v>69</v>
      </c>
      <c r="M18">
        <f>VLOOKUP($L18, Teams!$B$2:$D$65, 3, FALSE)</f>
        <v>7</v>
      </c>
      <c r="N18">
        <f t="shared" si="0"/>
        <v>22</v>
      </c>
      <c r="O18">
        <f>IF(VLOOKUP(Owners!$L18, Teams!$B$2:$I$65, 8, FALSE)=1, 1, 0)+IF(VLOOKUP(Owners!$J18, Teams!$B$2:$I$65, 8, FALSE)=1, 1, 0)+IF(VLOOKUP(Owners!$H18, Teams!$B$2:$I$65, 8, FALSE)=1, 1, 0)+IF(VLOOKUP(Owners!$F18, Teams!$B$2:$I$65, 8, FALSE)=1, 1, 0)</f>
        <v>4</v>
      </c>
      <c r="P18" s="6">
        <f>((VLOOKUP($L18,Teams!$B$2:$L$65,10,FALSE)+VLOOKUP($J18,Teams!$B$2:$L$65,10,FALSE)+VLOOKUP($H18,Teams!$B$2:$L$65,10,FALSE)+VLOOKUP($F18,Teams!$B$2:$L$65,10,FALSE)))/4</f>
        <v>115.15</v>
      </c>
      <c r="Q18" s="6">
        <f>((VLOOKUP($L18,Teams!$B$2:$L$65,11,FALSE)+VLOOKUP($J18,Teams!$B$2:$L$65,11,FALSE)+VLOOKUP($H18,Teams!$B$2:$L$65,11,FALSE)+VLOOKUP($F18,Teams!$B$2:$L$65,11,FALSE)))/4</f>
        <v>94.375</v>
      </c>
      <c r="R18" s="6">
        <f>((VLOOKUP($L18,Teams!$B$2:$L$65,9,FALSE)+VLOOKUP($J18,Teams!$B$2:$L$65,9,FALSE)+VLOOKUP($H18,Teams!$B$2:$L$65,9,FALSE)+VLOOKUP($F18,Teams!$B$2:$L$65,9,FALSE)))/4</f>
        <v>9.6225000000000005</v>
      </c>
      <c r="S18" s="6">
        <v>1600</v>
      </c>
      <c r="T18">
        <f t="shared" si="1"/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112</v>
      </c>
      <c r="AB18">
        <v>0</v>
      </c>
      <c r="AC18">
        <v>0</v>
      </c>
    </row>
    <row r="19" spans="1:29" x14ac:dyDescent="0.3">
      <c r="A19" t="s">
        <v>130</v>
      </c>
      <c r="B19" s="2" t="s">
        <v>105</v>
      </c>
      <c r="C19" s="5" t="str">
        <f>VLOOKUP($B19, Teams!$B$2:$H$65, 7, FALSE)</f>
        <v>SWAC</v>
      </c>
      <c r="D19">
        <f>VLOOKUP($B19, Teams!$B$2:$H$65, 3, FALSE)</f>
        <v>16</v>
      </c>
      <c r="E19">
        <f>VLOOKUP($B19, Teams!$B$2:$H$65, 4, FALSE)</f>
        <v>249</v>
      </c>
      <c r="F19" s="2" t="s">
        <v>105</v>
      </c>
      <c r="G19">
        <f>VLOOKUP($F19, Teams!$B$2:$D$65, 3, FALSE)</f>
        <v>16</v>
      </c>
      <c r="H19" s="2" t="s">
        <v>32</v>
      </c>
      <c r="I19">
        <f>VLOOKUP($H19, Teams!$B$2:$D$65, 3, FALSE)</f>
        <v>10</v>
      </c>
      <c r="J19" s="2" t="s">
        <v>44</v>
      </c>
      <c r="K19">
        <f>VLOOKUP($J19, Teams!$B$2:$D$65, 3, FALSE)</f>
        <v>10</v>
      </c>
      <c r="L19" s="2" t="s">
        <v>54</v>
      </c>
      <c r="M19">
        <f>VLOOKUP($L19, Teams!$B$2:$D$65, 3, FALSE)</f>
        <v>10</v>
      </c>
      <c r="N19">
        <f t="shared" si="0"/>
        <v>46</v>
      </c>
      <c r="O19">
        <f>IF(VLOOKUP(Owners!$L19, Teams!$B$2:$I$65, 8, FALSE)=1, 1, 0)+IF(VLOOKUP(Owners!$J19, Teams!$B$2:$I$65, 8, FALSE)=1, 1, 0)+IF(VLOOKUP(Owners!$H19, Teams!$B$2:$I$65, 8, FALSE)=1, 1, 0)+IF(VLOOKUP(Owners!$F19, Teams!$B$2:$I$65, 8, FALSE)=1, 1, 0)</f>
        <v>4</v>
      </c>
      <c r="P19" s="6">
        <f>((VLOOKUP($L19,Teams!$B$2:$L$65,10,FALSE)+VLOOKUP($J19,Teams!$B$2:$L$65,10,FALSE)+VLOOKUP($H19,Teams!$B$2:$L$65,10,FALSE)+VLOOKUP($F19,Teams!$B$2:$L$65,10,FALSE)))/4</f>
        <v>113.00000000000001</v>
      </c>
      <c r="Q19" s="6">
        <f>((VLOOKUP($L19,Teams!$B$2:$L$65,11,FALSE)+VLOOKUP($J19,Teams!$B$2:$L$65,11,FALSE)+VLOOKUP($H19,Teams!$B$2:$L$65,11,FALSE)+VLOOKUP($F19,Teams!$B$2:$L$65,11,FALSE)))/4</f>
        <v>103.375</v>
      </c>
      <c r="R19" s="6">
        <f>((VLOOKUP($L19,Teams!$B$2:$L$65,9,FALSE)+VLOOKUP($J19,Teams!$B$2:$L$65,9,FALSE)+VLOOKUP($H19,Teams!$B$2:$L$65,9,FALSE)+VLOOKUP($F19,Teams!$B$2:$L$65,9,FALSE)))/4</f>
        <v>5.2050000000000001</v>
      </c>
      <c r="S19" s="6">
        <v>1600</v>
      </c>
      <c r="T19">
        <f t="shared" si="1"/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112</v>
      </c>
      <c r="AB19">
        <v>0</v>
      </c>
      <c r="AC19">
        <v>0</v>
      </c>
    </row>
    <row r="20" spans="1:29" x14ac:dyDescent="0.3">
      <c r="A20" t="s">
        <v>131</v>
      </c>
      <c r="B20" s="2" t="s">
        <v>25</v>
      </c>
      <c r="C20" s="5" t="str">
        <f>VLOOKUP($B20, Teams!$B$2:$H$65, 7, FALSE)</f>
        <v>SEC</v>
      </c>
      <c r="D20">
        <f>VLOOKUP($B20, Teams!$B$2:$H$65, 3, FALSE)</f>
        <v>8</v>
      </c>
      <c r="E20">
        <f>VLOOKUP($B20, Teams!$B$2:$H$65, 4, FALSE)</f>
        <v>43</v>
      </c>
      <c r="F20" s="2" t="s">
        <v>25</v>
      </c>
      <c r="G20">
        <f>VLOOKUP($F20, Teams!$B$2:$D$65, 3, FALSE)</f>
        <v>8</v>
      </c>
      <c r="H20" s="2" t="s">
        <v>60</v>
      </c>
      <c r="I20">
        <f>VLOOKUP($H20, Teams!$B$2:$D$65, 3, FALSE)</f>
        <v>2</v>
      </c>
      <c r="J20" s="2" t="s">
        <v>45</v>
      </c>
      <c r="K20">
        <f>VLOOKUP($J20, Teams!$B$2:$D$65, 3, FALSE)</f>
        <v>2</v>
      </c>
      <c r="L20" s="2" t="s">
        <v>55</v>
      </c>
      <c r="M20">
        <f>VLOOKUP($L20, Teams!$B$2:$D$65, 3, FALSE)</f>
        <v>2</v>
      </c>
      <c r="N20">
        <f t="shared" si="0"/>
        <v>14</v>
      </c>
      <c r="O20">
        <f>IF(VLOOKUP(Owners!$L20, Teams!$B$2:$I$65, 8, FALSE)=1, 1, 0)+IF(VLOOKUP(Owners!$J20, Teams!$B$2:$I$65, 8, FALSE)=1, 1, 0)+IF(VLOOKUP(Owners!$H20, Teams!$B$2:$I$65, 8, FALSE)=1, 1, 0)+IF(VLOOKUP(Owners!$F20, Teams!$B$2:$I$65, 8, FALSE)=1, 1, 0)</f>
        <v>4</v>
      </c>
      <c r="P20" s="6">
        <f>((VLOOKUP($L20,Teams!$B$2:$L$65,10,FALSE)+VLOOKUP($J20,Teams!$B$2:$L$65,10,FALSE)+VLOOKUP($H20,Teams!$B$2:$L$65,10,FALSE)+VLOOKUP($F20,Teams!$B$2:$L$65,10,FALSE)))/4</f>
        <v>116.325</v>
      </c>
      <c r="Q20" s="6">
        <f>((VLOOKUP($L20,Teams!$B$2:$L$65,11,FALSE)+VLOOKUP($J20,Teams!$B$2:$L$65,11,FALSE)+VLOOKUP($H20,Teams!$B$2:$L$65,11,FALSE)+VLOOKUP($F20,Teams!$B$2:$L$65,11,FALSE)))/4</f>
        <v>93.775000000000006</v>
      </c>
      <c r="R20" s="6">
        <f>((VLOOKUP($L20,Teams!$B$2:$L$65,9,FALSE)+VLOOKUP($J20,Teams!$B$2:$L$65,9,FALSE)+VLOOKUP($H20,Teams!$B$2:$L$65,9,FALSE)+VLOOKUP($F20,Teams!$B$2:$L$65,9,FALSE)))/4</f>
        <v>4.6725000000000003</v>
      </c>
      <c r="S20" s="6">
        <v>1600</v>
      </c>
      <c r="T20">
        <f t="shared" si="1"/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112</v>
      </c>
      <c r="AB20">
        <v>0</v>
      </c>
      <c r="AC20">
        <v>0</v>
      </c>
    </row>
    <row r="21" spans="1:29" x14ac:dyDescent="0.3">
      <c r="A21" t="s">
        <v>132</v>
      </c>
      <c r="B21" s="2" t="s">
        <v>85</v>
      </c>
      <c r="C21" s="5" t="str">
        <f>VLOOKUP($B21, Teams!$B$2:$H$65, 7, FALSE)</f>
        <v>ACC</v>
      </c>
      <c r="D21">
        <f>VLOOKUP($B21, Teams!$B$2:$H$65, 3, FALSE)</f>
        <v>9</v>
      </c>
      <c r="E21">
        <f>VLOOKUP($B21, Teams!$B$2:$H$65, 4, FALSE)</f>
        <v>54</v>
      </c>
      <c r="F21" s="2" t="s">
        <v>85</v>
      </c>
      <c r="G21">
        <f>VLOOKUP($F21, Teams!$B$2:$D$65, 3, FALSE)</f>
        <v>9</v>
      </c>
      <c r="H21" s="2" t="s">
        <v>33</v>
      </c>
      <c r="I21">
        <f>VLOOKUP($H21, Teams!$B$2:$D$65, 3, FALSE)</f>
        <v>15</v>
      </c>
      <c r="J21" s="2" t="s">
        <v>104</v>
      </c>
      <c r="K21">
        <f>VLOOKUP($J21, Teams!$B$2:$D$65, 3, FALSE)</f>
        <v>15</v>
      </c>
      <c r="L21" s="2" t="s">
        <v>56</v>
      </c>
      <c r="M21">
        <f>VLOOKUP($L21, Teams!$B$2:$D$65, 3, FALSE)</f>
        <v>15</v>
      </c>
      <c r="N21">
        <f t="shared" si="0"/>
        <v>54</v>
      </c>
      <c r="O21">
        <f>IF(VLOOKUP(Owners!$L21, Teams!$B$2:$I$65, 8, FALSE)=1, 1, 0)+IF(VLOOKUP(Owners!$J21, Teams!$B$2:$I$65, 8, FALSE)=1, 1, 0)+IF(VLOOKUP(Owners!$H21, Teams!$B$2:$I$65, 8, FALSE)=1, 1, 0)+IF(VLOOKUP(Owners!$F21, Teams!$B$2:$I$65, 8, FALSE)=1, 1, 0)</f>
        <v>4</v>
      </c>
      <c r="P21" s="6">
        <f>((VLOOKUP($L21,Teams!$B$2:$L$65,10,FALSE)+VLOOKUP($J21,Teams!$B$2:$L$65,10,FALSE)+VLOOKUP($H21,Teams!$B$2:$L$65,10,FALSE)+VLOOKUP($F21,Teams!$B$2:$L$65,10,FALSE)))/4</f>
        <v>111.2</v>
      </c>
      <c r="Q21" s="6">
        <f>((VLOOKUP($L21,Teams!$B$2:$L$65,11,FALSE)+VLOOKUP($J21,Teams!$B$2:$L$65,11,FALSE)+VLOOKUP($H21,Teams!$B$2:$L$65,11,FALSE)+VLOOKUP($F21,Teams!$B$2:$L$65,11,FALSE)))/4</f>
        <v>103.70000000000002</v>
      </c>
      <c r="R21" s="6">
        <f>((VLOOKUP($L21,Teams!$B$2:$L$65,9,FALSE)+VLOOKUP($J21,Teams!$B$2:$L$65,9,FALSE)+VLOOKUP($H21,Teams!$B$2:$L$65,9,FALSE)+VLOOKUP($F21,Teams!$B$2:$L$65,9,FALSE)))/4</f>
        <v>0.51499999999999968</v>
      </c>
      <c r="S21" s="6">
        <v>1600</v>
      </c>
      <c r="T21">
        <f t="shared" si="1"/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112</v>
      </c>
      <c r="AB21">
        <v>0</v>
      </c>
      <c r="AC21">
        <v>0</v>
      </c>
    </row>
    <row r="22" spans="1:29" x14ac:dyDescent="0.3">
      <c r="B22" s="2"/>
      <c r="C22" s="2"/>
    </row>
    <row r="23" spans="1:29" x14ac:dyDescent="0.3">
      <c r="B23" s="2"/>
      <c r="C23" s="2"/>
    </row>
    <row r="24" spans="1:29" x14ac:dyDescent="0.3">
      <c r="B24" s="2"/>
      <c r="C24" s="2"/>
    </row>
    <row r="25" spans="1:29" x14ac:dyDescent="0.3">
      <c r="B25" s="2"/>
      <c r="C25" s="2"/>
    </row>
    <row r="26" spans="1:29" x14ac:dyDescent="0.3">
      <c r="B26" s="2"/>
      <c r="C26" s="2"/>
    </row>
  </sheetData>
  <pageMargins left="0.7" right="0.7" top="0.75" bottom="0.75" header="0.3" footer="0.3"/>
  <pageSetup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Owners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O'Donnell (IT)</dc:creator>
  <cp:lastModifiedBy>ODsLaptop</cp:lastModifiedBy>
  <dcterms:created xsi:type="dcterms:W3CDTF">2018-03-14T16:52:13Z</dcterms:created>
  <dcterms:modified xsi:type="dcterms:W3CDTF">2018-03-14T23:59:03Z</dcterms:modified>
</cp:coreProperties>
</file>