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21840" windowHeight="10800" firstSheet="1" activeTab="6"/>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Bookings!$A$1:$J$27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5621" concurrentCalc="0"/>
</workbook>
</file>

<file path=xl/calcChain.xml><?xml version="1.0" encoding="utf-8"?>
<calcChain xmlns="http://schemas.openxmlformats.org/spreadsheetml/2006/main">
  <c r="N19" i="7" l="1"/>
  <c r="O19" i="7"/>
  <c r="N20" i="7"/>
  <c r="O20" i="7"/>
  <c r="N24" i="7"/>
  <c r="O24" i="7"/>
  <c r="N25" i="7"/>
  <c r="O25" i="7"/>
  <c r="N22" i="7"/>
  <c r="O22" i="7"/>
  <c r="N21" i="7"/>
  <c r="O21" i="7"/>
  <c r="N23" i="7"/>
  <c r="O23" i="7"/>
  <c r="O27" i="7"/>
  <c r="N10" i="7"/>
  <c r="B9" i="7"/>
  <c r="B12" i="7"/>
  <c r="C9" i="7"/>
  <c r="C12" i="7"/>
  <c r="D12" i="7"/>
  <c r="E8" i="7"/>
  <c r="E9" i="7"/>
  <c r="E12" i="7"/>
  <c r="F12" i="7"/>
  <c r="G12" i="7"/>
  <c r="H12" i="7"/>
  <c r="I12" i="7"/>
  <c r="J12" i="7"/>
  <c r="K12" i="7"/>
  <c r="L12" i="7"/>
  <c r="M12" i="7"/>
  <c r="N12" i="7"/>
  <c r="O10" i="7"/>
  <c r="G26" i="9"/>
  <c r="G11" i="9"/>
  <c r="F11" i="9"/>
  <c r="D11" i="9"/>
  <c r="B11" i="9"/>
  <c r="A5" i="9"/>
  <c r="A4" i="8"/>
  <c r="A4" i="12"/>
  <c r="A2" i="7"/>
  <c r="A2" i="10"/>
  <c r="A3" i="9"/>
  <c r="G40" i="9"/>
  <c r="I31" i="10"/>
  <c r="N34" i="7"/>
  <c r="G60" i="12"/>
  <c r="P3" i="8"/>
  <c r="N8" i="7"/>
  <c r="O8" i="7"/>
  <c r="C26" i="9"/>
  <c r="N9" i="7"/>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F20" i="10"/>
  <c r="H20" i="10"/>
  <c r="F18" i="10"/>
  <c r="H18" i="10"/>
  <c r="F19" i="10"/>
  <c r="H19" i="10"/>
  <c r="H22" i="10"/>
  <c r="J9" i="11"/>
  <c r="J10" i="11"/>
  <c r="J11" i="11"/>
  <c r="E12" i="9"/>
  <c r="E15" i="9"/>
  <c r="E14" i="9"/>
  <c r="E13" i="9"/>
  <c r="C14" i="9"/>
  <c r="G14" i="9"/>
  <c r="I14" i="9"/>
  <c r="G33" i="9"/>
  <c r="E33" i="9"/>
  <c r="F33" i="9"/>
  <c r="D33" i="9"/>
  <c r="C33" i="9"/>
  <c r="B33" i="9"/>
  <c r="F9" i="10"/>
  <c r="H9" i="10"/>
  <c r="G18" i="9"/>
  <c r="F18" i="9"/>
  <c r="H8" i="10"/>
  <c r="E18" i="9"/>
  <c r="D18" i="9"/>
  <c r="B18" i="9"/>
  <c r="H7" i="10"/>
  <c r="C18" i="9"/>
  <c r="F26" i="9"/>
  <c r="D72" i="9"/>
  <c r="D26" i="9"/>
  <c r="C72" i="9"/>
  <c r="B26" i="9"/>
  <c r="B72" i="9"/>
  <c r="A72" i="9"/>
  <c r="D73" i="9"/>
  <c r="C73" i="9"/>
  <c r="B73" i="9"/>
  <c r="A73" i="9"/>
  <c r="B62" i="12"/>
  <c r="A77" i="9"/>
  <c r="B77" i="9"/>
  <c r="C77" i="9"/>
  <c r="D77" i="9"/>
  <c r="C71" i="9"/>
  <c r="D71" i="9"/>
  <c r="C74" i="9"/>
  <c r="D74" i="9"/>
  <c r="C75" i="9"/>
  <c r="D75" i="9"/>
  <c r="C76" i="9"/>
  <c r="D76" i="9"/>
  <c r="B75" i="9"/>
  <c r="B76" i="9"/>
  <c r="B74" i="9"/>
  <c r="B71" i="9"/>
  <c r="A75" i="9"/>
  <c r="A76" i="9"/>
  <c r="A74" i="9"/>
  <c r="J33" i="9"/>
  <c r="I33" i="9"/>
  <c r="I34" i="9"/>
  <c r="F12" i="9"/>
  <c r="E11" i="9"/>
  <c r="C11" i="9"/>
  <c r="O12" i="7"/>
  <c r="J18" i="10"/>
  <c r="J19" i="10"/>
  <c r="J20" i="10"/>
  <c r="J22" i="10"/>
  <c r="J23" i="10"/>
  <c r="J24" i="10"/>
  <c r="J7" i="10"/>
  <c r="J8" i="10"/>
  <c r="J9" i="10"/>
  <c r="J11" i="10"/>
  <c r="J13" i="10"/>
  <c r="K11" i="10"/>
  <c r="F22" i="10"/>
  <c r="E22" i="10"/>
  <c r="C22" i="10"/>
  <c r="B22" i="10"/>
  <c r="G18" i="10"/>
  <c r="C11" i="10"/>
  <c r="E11" i="10"/>
  <c r="F11" i="10"/>
  <c r="H11" i="10"/>
  <c r="B11" i="10"/>
  <c r="G7"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C18" i="7"/>
  <c r="D18" i="7"/>
  <c r="E18" i="7"/>
  <c r="F18" i="7"/>
  <c r="G18" i="7"/>
  <c r="H18" i="7"/>
  <c r="I18" i="7"/>
  <c r="J18" i="7"/>
  <c r="K18" i="7"/>
  <c r="L18" i="7"/>
  <c r="M18" i="7"/>
  <c r="C7" i="7"/>
  <c r="D7" i="7"/>
  <c r="E7" i="7"/>
  <c r="F7" i="7"/>
  <c r="G7" i="7"/>
  <c r="H7" i="7"/>
  <c r="I7" i="7"/>
  <c r="J7" i="7"/>
  <c r="K7" i="7"/>
  <c r="L7" i="7"/>
  <c r="M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<sst xmlns="http://schemas.openxmlformats.org/spreadsheetml/2006/main" count="242" uniqueCount="190">
  <si>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</si>
  <si>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</si>
  <si>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</si>
  <si>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</si>
  <si>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</si>
  <si>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</si>
  <si>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</si>
  <si>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</si>
  <si>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</si>
  <si>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</si>
  <si>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</si>
  <si>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</si>
  <si>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</si>
  <si>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</si>
  <si>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</si>
  <si>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</si>
  <si>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</si>
  <si>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</si>
  <si>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</si>
  <si>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</si>
  <si>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</si>
  <si>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</si>
  <si>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</si>
  <si>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</si>
  <si>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</si>
  <si>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</si>
  <si>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</si>
  <si>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</si>
  <si>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</si>
  <si>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</si>
  <si>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</si>
  <si>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</si>
  <si>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</si>
  <si>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</si>
  <si>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</si>
  <si>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</si>
  <si>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</si>
  <si>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</si>
  <si>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</si>
  <si>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</si>
  <si>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</si>
  <si>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</si>
  <si>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</si>
  <si>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</si>
  <si>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</si>
  <si>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</si>
  <si>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</si>
  <si>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</si>
  <si>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</si>
  <si>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</si>
  <si>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</si>
  <si>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</si>
  <si>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</si>
  <si>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</si>
  <si>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</si>
  <si>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</si>
  <si>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</si>
  <si>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</si>
  <si>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</si>
  <si>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</si>
  <si>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</si>
  <si>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</si>
  <si>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</si>
  <si>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</si>
  <si>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</si>
  <si>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</si>
  <si>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</si>
  <si>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New York</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</si>
  <si>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</si>
  <si>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</si>
  <si>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</si>
  <si>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</si>
  <si>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</si>
  <si>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</si>
  <si>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</si>
  <si>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</si>
  <si>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</si>
  <si>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</si>
  <si>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</si>
  <si>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</si>
  <si>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</si>
  <si>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Auctions Live</t>
  </si>
  <si>
    <t>Fixed Price Live</t>
  </si>
  <si>
    <t>Auction / FP Ratio</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</si>
  <si>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</si>
  <si>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</si>
  <si>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</si>
  <si>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</si>
  <si>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</si>
  <si>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</si>
  <si>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</si>
  <si>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</si>
  <si>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</si>
  <si>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</si>
  <si>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</si>
  <si>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</si>
  <si>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</si>
  <si>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</si>
  <si>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</si>
  <si>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</si>
  <si>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</si>
  <si>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</si>
  <si>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</si>
  <si>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</si>
  <si>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</si>
  <si>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</si>
  <si>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</si>
  <si>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</si>
  <si>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</si>
  <si>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</si>
  <si>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</si>
  <si>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</si>
  <si>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</si>
  <si>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</si>
  <si>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</si>
  <si>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</si>
  <si>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</si>
  <si>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</si>
  <si>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</si>
  <si>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</si>
  <si>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</si>
  <si>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</si>
  <si>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</si>
  <si>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</si>
  <si>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</si>
  <si>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</si>
  <si>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</si>
  <si>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</si>
  <si>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</si>
  <si>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</si>
  <si>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</si>
  <si>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</si>
  <si>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</si>
  <si>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</si>
  <si>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</si>
  <si>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</si>
  <si>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</si>
  <si>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</si>
  <si>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</si>
  <si>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</si>
  <si>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</si>
  <si>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</si>
  <si>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The Superior Hotel, London</t>
  </si>
  <si>
    <t>Month</t>
  </si>
  <si>
    <t>Jan - May 2011</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</si>
  <si>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</si>
  <si>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</si>
  <si>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</si>
  <si>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</si>
  <si>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</si>
  <si>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</si>
  <si>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</si>
  <si>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</si>
  <si>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</si>
  <si>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</si>
  <si>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</si>
  <si>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</si>
  <si>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</si>
  <si>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</si>
  <si>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</si>
  <si>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</si>
  <si>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</si>
  <si>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</si>
  <si>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</si>
  <si>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</si>
  <si>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</si>
  <si>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</si>
  <si>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</si>
  <si>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 xml:space="preserve"> Jan 1, 2011 - May 31, 2011</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</si>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</sst>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7"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2"/>
      <color rgb="FF000000"/>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
      <b/>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8219.2799999999988</c:v>
                </c:pt>
                <c:pt idx="1">
                  <c:v>9588.75</c:v>
                </c:pt>
                <c:pt idx="2">
                  <c:v>4150</c:v>
                </c:pt>
                <c:pt idx="3">
                  <c:v>8950</c:v>
                </c:pt>
                <c:pt idx="4">
                  <c:v>10500</c:v>
                </c:pt>
                <c:pt idx="5">
                  <c:v>52078</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40</c:v>
                </c:pt>
                <c:pt idx="1">
                  <c:v>21</c:v>
                </c:pt>
                <c:pt idx="2">
                  <c:v>20</c:v>
                </c:pt>
              </c:numCache>
            </c:numRef>
          </c:val>
        </c:ser>
        <c:dLbls>
          <c:showLegendKey val="0"/>
          <c:showVal val="0"/>
          <c:showCatName val="0"/>
          <c:showSerName val="0"/>
          <c:showPercent val="0"/>
          <c:showBubbleSize val="0"/>
        </c:dLbls>
        <c:gapWidth val="150"/>
        <c:overlap val="100"/>
        <c:axId val="50407680"/>
        <c:axId val="83761792"/>
      </c:barChart>
      <c:catAx>
        <c:axId val="50407680"/>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83761792"/>
        <c:crosses val="autoZero"/>
        <c:auto val="1"/>
        <c:lblAlgn val="ctr"/>
        <c:lblOffset val="100"/>
        <c:noMultiLvlLbl val="0"/>
      </c:catAx>
      <c:valAx>
        <c:axId val="83761792"/>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50407680"/>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83990016"/>
        <c:axId val="90066944"/>
        <c:axId val="0"/>
      </c:bar3DChart>
      <c:catAx>
        <c:axId val="83990016"/>
        <c:scaling>
          <c:orientation val="minMax"/>
        </c:scaling>
        <c:delete val="0"/>
        <c:axPos val="l"/>
        <c:numFmt formatCode="General" sourceLinked="1"/>
        <c:majorTickMark val="out"/>
        <c:minorTickMark val="none"/>
        <c:tickLblPos val="nextTo"/>
        <c:spPr>
          <a:ln w="3175">
            <a:solidFill>
              <a:srgbClr val="808080"/>
            </a:solidFill>
            <a:prstDash val="solid"/>
          </a:ln>
        </c:spPr>
        <c:crossAx val="90066944"/>
        <c:crosses val="autoZero"/>
        <c:auto val="1"/>
        <c:lblAlgn val="ctr"/>
        <c:lblOffset val="100"/>
        <c:noMultiLvlLbl val="0"/>
      </c:catAx>
      <c:valAx>
        <c:axId val="9006694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8399001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Bookings!$H$17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Bookings!$H$18:$H$20</c:f>
              <c:numCache>
                <c:formatCode>_("$"* #,##0_);_("$"* \(#,##0\);_("$"* "-"??_);_(@_)</c:formatCode>
                <c:ptCount val="3"/>
                <c:pt idx="0">
                  <c:v>23920</c:v>
                </c:pt>
                <c:pt idx="1">
                  <c:v>12558</c:v>
                </c:pt>
                <c:pt idx="2">
                  <c:v>15600</c:v>
                </c:pt>
              </c:numCache>
            </c:numRef>
          </c:val>
        </c:ser>
        <c:dLbls>
          <c:showLegendKey val="0"/>
          <c:showVal val="0"/>
          <c:showCatName val="0"/>
          <c:showSerName val="0"/>
          <c:showPercent val="0"/>
          <c:showBubbleSize val="0"/>
        </c:dLbls>
        <c:gapWidth val="150"/>
        <c:shape val="box"/>
        <c:axId val="91599232"/>
        <c:axId val="91600768"/>
        <c:axId val="0"/>
      </c:bar3DChart>
      <c:catAx>
        <c:axId val="9159923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91600768"/>
        <c:crosses val="autoZero"/>
        <c:auto val="1"/>
        <c:lblAlgn val="ctr"/>
        <c:lblOffset val="100"/>
        <c:noMultiLvlLbl val="0"/>
      </c:catAx>
      <c:valAx>
        <c:axId val="91600768"/>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9159923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362000</c:v>
                </c:pt>
                <c:pt idx="1">
                  <c:v>70000</c:v>
                </c:pt>
                <c:pt idx="2">
                  <c:v>233000</c:v>
                </c:pt>
                <c:pt idx="3">
                  <c:v>249000</c:v>
                </c:pt>
                <c:pt idx="4">
                  <c:v>42656</c:v>
                </c:pt>
                <c:pt idx="5">
                  <c:v>50000</c:v>
                </c:pt>
                <c:pt idx="6">
                  <c:v>0</c:v>
                </c:pt>
              </c:numCache>
            </c:numRef>
          </c:val>
        </c:ser>
        <c:dLbls>
          <c:showLegendKey val="0"/>
          <c:showVal val="0"/>
          <c:showCatName val="0"/>
          <c:showSerName val="0"/>
          <c:showPercent val="0"/>
          <c:showBubbleSize val="0"/>
        </c:dLbls>
        <c:gapWidth val="150"/>
        <c:shape val="box"/>
        <c:axId val="29500544"/>
        <c:axId val="29502080"/>
        <c:axId val="0"/>
      </c:bar3DChart>
      <c:catAx>
        <c:axId val="29500544"/>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29502080"/>
        <c:crosses val="autoZero"/>
        <c:auto val="0"/>
        <c:lblAlgn val="ctr"/>
        <c:lblOffset val="100"/>
        <c:noMultiLvlLbl val="0"/>
      </c:catAx>
      <c:valAx>
        <c:axId val="29502080"/>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2950054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8250</c:v>
                </c:pt>
                <c:pt idx="1">
                  <c:v>4535</c:v>
                </c:pt>
              </c:numCache>
            </c:numRef>
          </c:val>
        </c:ser>
        <c:dLbls>
          <c:showLegendKey val="0"/>
          <c:showVal val="0"/>
          <c:showCatName val="0"/>
          <c:showSerName val="0"/>
          <c:showPercent val="0"/>
          <c:showBubbleSize val="0"/>
        </c:dLbls>
        <c:gapWidth val="95"/>
        <c:overlap val="100"/>
        <c:axId val="29547136"/>
        <c:axId val="30212480"/>
      </c:barChart>
      <c:catAx>
        <c:axId val="29547136"/>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30212480"/>
        <c:crosses val="autoZero"/>
        <c:auto val="1"/>
        <c:lblAlgn val="ctr"/>
        <c:lblOffset val="100"/>
        <c:noMultiLvlLbl val="0"/>
      </c:catAx>
      <c:valAx>
        <c:axId val="30212480"/>
        <c:scaling>
          <c:orientation val="minMax"/>
        </c:scaling>
        <c:delete val="1"/>
        <c:axPos val="b"/>
        <c:numFmt formatCode="_(* #,##0_);_(* \(#,##0\);_(* &quot;-&quot;??_);_(@_)" sourceLinked="1"/>
        <c:majorTickMark val="out"/>
        <c:minorTickMark val="none"/>
        <c:tickLblPos val="nextTo"/>
        <c:crossAx val="29547136"/>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9</xdr:col>
      <xdr:colOff>457200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381000</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topLeftCell="A2" zoomScale="75" zoomScaleNormal="100" workbookViewId="0">
      <selection activeCell="G9" sqref="G9"/>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141</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t="s">
        <v>142</v>
      </c>
      <c r="K4" s="50"/>
      <c r="L4" s="50"/>
      <c r="M4" s="50"/>
      <c r="N4" s="49"/>
      <c r="O4" s="152"/>
      <c r="P4" s="42"/>
    </row>
    <row r="5" spans="1:16" ht="18" x14ac:dyDescent="0.25">
      <c r="A5" s="42"/>
      <c r="B5" s="42"/>
      <c r="C5" s="42"/>
      <c r="D5" s="42"/>
      <c r="E5" s="42"/>
      <c r="F5" s="42"/>
      <c r="G5" s="42"/>
      <c r="H5" s="49"/>
      <c r="I5" s="151"/>
      <c r="J5" s="146" t="s">
        <v>168</v>
      </c>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v>10000</v>
      </c>
      <c r="K7" s="128" t="s">
        <v>152</v>
      </c>
      <c r="L7" s="49"/>
      <c r="M7" s="49"/>
      <c r="N7" s="49"/>
      <c r="O7" s="152"/>
      <c r="P7" s="42"/>
    </row>
    <row r="8" spans="1:16" ht="20.100000000000001" customHeight="1" x14ac:dyDescent="0.25">
      <c r="A8" s="42"/>
      <c r="B8" s="42"/>
      <c r="C8" s="42"/>
      <c r="D8" s="42"/>
      <c r="E8" s="42"/>
      <c r="F8" s="42"/>
      <c r="G8" s="42"/>
      <c r="H8" s="49"/>
      <c r="I8" s="151"/>
      <c r="J8" s="147">
        <f>'Activity Summary'!I31</f>
        <v>41408.03</v>
      </c>
      <c r="K8" s="128" t="s">
        <v>169</v>
      </c>
      <c r="L8" s="49"/>
      <c r="M8" s="49"/>
      <c r="N8" s="49"/>
      <c r="O8" s="152"/>
      <c r="P8" s="42"/>
    </row>
    <row r="9" spans="1:16" ht="20.100000000000001" customHeight="1" x14ac:dyDescent="0.25">
      <c r="A9" s="42"/>
      <c r="B9" s="42"/>
      <c r="C9" s="42"/>
      <c r="D9" s="42"/>
      <c r="E9" s="42"/>
      <c r="F9" s="42"/>
      <c r="G9" s="42"/>
      <c r="H9" s="49"/>
      <c r="I9" s="151"/>
      <c r="J9" s="147">
        <f>Bookings!H22</f>
        <v>52078</v>
      </c>
      <c r="K9" s="128" t="s">
        <v>175</v>
      </c>
      <c r="L9" s="49"/>
      <c r="M9" s="49"/>
      <c r="N9" s="49"/>
      <c r="O9" s="152"/>
      <c r="P9" s="42"/>
    </row>
    <row r="10" spans="1:16" ht="20.100000000000001" customHeight="1" x14ac:dyDescent="0.25">
      <c r="A10" s="42"/>
      <c r="B10" s="42"/>
      <c r="C10" s="42"/>
      <c r="D10" s="42"/>
      <c r="E10" s="42"/>
      <c r="F10" s="42"/>
      <c r="G10" s="42"/>
      <c r="H10" s="49"/>
      <c r="I10" s="151"/>
      <c r="J10" s="147">
        <f>J8+J9</f>
        <v>93486.03</v>
      </c>
      <c r="K10" s="128" t="s">
        <v>181</v>
      </c>
      <c r="L10" s="49"/>
      <c r="M10" s="49"/>
      <c r="N10" s="49"/>
      <c r="O10" s="152"/>
      <c r="P10" s="42"/>
    </row>
    <row r="11" spans="1:16" ht="20.100000000000001" customHeight="1" x14ac:dyDescent="0.25">
      <c r="A11" s="42"/>
      <c r="B11" s="42"/>
      <c r="C11" s="42"/>
      <c r="D11" s="42"/>
      <c r="E11" s="42"/>
      <c r="F11" s="42"/>
      <c r="G11" s="42"/>
      <c r="H11" s="49"/>
      <c r="I11" s="151"/>
      <c r="J11" s="144">
        <f>J10/J7</f>
        <v>9.3486030000000007</v>
      </c>
      <c r="K11" s="128" t="s">
        <v>140</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188</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I19" sqref="I19"/>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182</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t="str">
        <f>Dashboard!$J$4</f>
        <v>The Superior Hotel, London</v>
      </c>
      <c r="B3" s="51"/>
      <c r="C3" s="51"/>
      <c r="D3" s="52"/>
      <c r="E3" s="42"/>
      <c r="F3" s="42"/>
      <c r="G3" s="42"/>
      <c r="H3" s="42"/>
      <c r="I3" s="42"/>
    </row>
    <row r="4" spans="1:10" ht="14.25" x14ac:dyDescent="0.2">
      <c r="A4" s="161" t="s">
        <v>147</v>
      </c>
      <c r="B4" s="57" t="s">
        <v>145</v>
      </c>
      <c r="C4" s="49"/>
      <c r="D4" s="53"/>
      <c r="E4" s="42"/>
      <c r="F4" s="42"/>
      <c r="G4" s="42"/>
      <c r="H4" s="42"/>
      <c r="I4" s="42"/>
    </row>
    <row r="5" spans="1:10" ht="14.25" x14ac:dyDescent="0.2">
      <c r="A5" s="162">
        <f>Dashboard!J7</f>
        <v>10000</v>
      </c>
      <c r="B5" s="57" t="s">
        <v>189</v>
      </c>
      <c r="C5" s="49"/>
      <c r="D5" s="53"/>
      <c r="E5" s="42"/>
      <c r="F5" s="42"/>
      <c r="G5" s="42"/>
      <c r="H5" s="42"/>
      <c r="I5" s="42"/>
    </row>
    <row r="6" spans="1:10" ht="14.25" x14ac:dyDescent="0.2">
      <c r="A6" s="161" t="s">
        <v>179</v>
      </c>
      <c r="B6" s="57" t="s">
        <v>146</v>
      </c>
      <c r="C6" s="49"/>
      <c r="D6" s="53"/>
      <c r="E6" s="42"/>
      <c r="F6" s="42"/>
      <c r="G6" s="42"/>
      <c r="H6" s="42"/>
      <c r="I6" s="42"/>
    </row>
    <row r="7" spans="1:10" ht="14.25" x14ac:dyDescent="0.2">
      <c r="A7" s="163" t="s">
        <v>180</v>
      </c>
      <c r="B7" s="59"/>
      <c r="C7" s="54"/>
      <c r="D7" s="55"/>
      <c r="E7" s="42"/>
      <c r="F7" s="42"/>
      <c r="G7" s="42"/>
      <c r="H7" s="42"/>
      <c r="I7" s="42"/>
    </row>
    <row r="8" spans="1:10" ht="18" x14ac:dyDescent="0.25">
      <c r="A8" s="56"/>
      <c r="B8" s="42"/>
      <c r="C8" s="42"/>
      <c r="D8" s="42"/>
      <c r="E8" s="42"/>
      <c r="F8" s="42"/>
      <c r="G8" s="42"/>
      <c r="H8" s="42"/>
      <c r="I8" s="42"/>
    </row>
    <row r="9" spans="1:10" ht="18" x14ac:dyDescent="0.25">
      <c r="A9" s="56" t="s">
        <v>143</v>
      </c>
      <c r="B9" s="42"/>
      <c r="C9" s="42"/>
      <c r="D9" s="42"/>
      <c r="E9" s="42"/>
      <c r="F9" s="42"/>
      <c r="G9" s="42"/>
      <c r="H9" s="42"/>
      <c r="I9" s="42"/>
    </row>
    <row r="10" spans="1:10" ht="15.75" x14ac:dyDescent="0.2">
      <c r="A10" s="35">
        <v>40674</v>
      </c>
      <c r="B10" s="37" t="s">
        <v>42</v>
      </c>
      <c r="C10" s="38" t="s">
        <v>32</v>
      </c>
      <c r="D10" s="37" t="s">
        <v>43</v>
      </c>
      <c r="E10" s="37" t="s">
        <v>32</v>
      </c>
      <c r="F10" s="37" t="s">
        <v>4</v>
      </c>
      <c r="G10" s="37" t="s">
        <v>32</v>
      </c>
      <c r="H10" s="37" t="s">
        <v>71</v>
      </c>
      <c r="I10" s="37" t="s">
        <v>32</v>
      </c>
    </row>
    <row r="11" spans="1:10" x14ac:dyDescent="0.2">
      <c r="A11" s="7" t="s">
        <v>44</v>
      </c>
      <c r="B11" s="8">
        <f>Impressions!F8</f>
        <v>55000</v>
      </c>
      <c r="C11" s="17">
        <f>C26/5</f>
        <v>697.47239383853753</v>
      </c>
      <c r="D11" s="8">
        <f>Impressions!F9</f>
        <v>102000</v>
      </c>
      <c r="E11" s="17">
        <f>E26/5</f>
        <v>405.1079124951915</v>
      </c>
      <c r="F11" s="8">
        <f>Impressions!F10</f>
        <v>315000</v>
      </c>
      <c r="G11" s="164">
        <f>G26/5</f>
        <v>541.27569366627074</v>
      </c>
      <c r="H11" s="8">
        <f t="shared" ref="H11:I13" si="0">B11+D11+F11</f>
        <v>472000</v>
      </c>
      <c r="I11" s="17">
        <f t="shared" si="0"/>
        <v>1643.8559999999998</v>
      </c>
      <c r="J11" s="18">
        <v>0.1</v>
      </c>
    </row>
    <row r="12" spans="1:10" x14ac:dyDescent="0.2">
      <c r="A12" s="7" t="s">
        <v>72</v>
      </c>
      <c r="B12" s="8">
        <f>0.03*B11</f>
        <v>1650</v>
      </c>
      <c r="C12" s="17">
        <f>B12*$J12</f>
        <v>1237.5</v>
      </c>
      <c r="D12" s="8">
        <v>907</v>
      </c>
      <c r="E12" s="17">
        <f>D12*$J12</f>
        <v>680.25</v>
      </c>
      <c r="F12" s="8">
        <f>0*F11</f>
        <v>0</v>
      </c>
      <c r="G12" s="17">
        <f>F12*$J12</f>
        <v>0</v>
      </c>
      <c r="H12" s="8">
        <f t="shared" si="0"/>
        <v>2557</v>
      </c>
      <c r="I12" s="17">
        <f t="shared" si="0"/>
        <v>1917.75</v>
      </c>
      <c r="J12" s="18">
        <v>0.75</v>
      </c>
    </row>
    <row r="13" spans="1:10" x14ac:dyDescent="0.2">
      <c r="A13" s="7" t="s">
        <v>174</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69</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150</v>
      </c>
      <c r="B16" s="8"/>
      <c r="C16" s="23">
        <f>SUM(C11:C15)</f>
        <v>5164.9723938385378</v>
      </c>
      <c r="D16" s="8"/>
      <c r="E16" s="23">
        <f>SUM(E11:E15)</f>
        <v>2575.3579124951916</v>
      </c>
      <c r="F16" s="8"/>
      <c r="G16" s="23">
        <f>SUM(G11:G15)</f>
        <v>541.27569366627074</v>
      </c>
      <c r="H16" s="8"/>
      <c r="I16" s="23">
        <f>SUM(I11:I15)</f>
        <v>8281.6059999999998</v>
      </c>
      <c r="J16" s="18"/>
    </row>
    <row r="17" spans="1:17" x14ac:dyDescent="0.2">
      <c r="A17" s="7"/>
      <c r="B17" s="8"/>
      <c r="C17" s="23"/>
      <c r="D17" s="8"/>
      <c r="E17" s="23"/>
      <c r="F17" s="8"/>
      <c r="G17" s="23"/>
      <c r="H17" s="8"/>
      <c r="I17" s="23"/>
      <c r="J17" s="18"/>
    </row>
    <row r="18" spans="1:17" x14ac:dyDescent="0.2">
      <c r="A18" s="7" t="s">
        <v>70</v>
      </c>
      <c r="B18" s="8">
        <f>Bookings!E7</f>
        <v>8</v>
      </c>
      <c r="C18" s="17">
        <f>Bookings!H7</f>
        <v>4420</v>
      </c>
      <c r="D18" s="8">
        <f>Bookings!E8</f>
        <v>2</v>
      </c>
      <c r="E18" s="17">
        <f>Bookings!H8</f>
        <v>3120</v>
      </c>
      <c r="F18" s="8">
        <f>Bookings!E9</f>
        <v>20</v>
      </c>
      <c r="G18" s="17">
        <f>Bookings!H9</f>
        <v>15600</v>
      </c>
      <c r="H18" s="8">
        <f t="shared" si="2"/>
        <v>30</v>
      </c>
      <c r="I18" s="17">
        <f t="shared" si="2"/>
        <v>23140</v>
      </c>
      <c r="J18" s="18">
        <v>260</v>
      </c>
    </row>
    <row r="19" spans="1:17" x14ac:dyDescent="0.2">
      <c r="A19" s="22" t="s">
        <v>80</v>
      </c>
      <c r="B19" s="8"/>
      <c r="C19" s="28">
        <f>C16+C18</f>
        <v>9584.9723938385378</v>
      </c>
      <c r="E19" s="28">
        <f>E16+E18</f>
        <v>5695.3579124951921</v>
      </c>
      <c r="G19" s="28">
        <f>G16+G18</f>
        <v>16141.27569366627</v>
      </c>
      <c r="I19" s="39">
        <f>I16+I18</f>
        <v>31421.606</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t="s">
        <v>144</v>
      </c>
      <c r="B25" s="37" t="s">
        <v>42</v>
      </c>
      <c r="C25" s="37" t="s">
        <v>32</v>
      </c>
      <c r="D25" s="37" t="s">
        <v>43</v>
      </c>
      <c r="E25" s="37" t="s">
        <v>32</v>
      </c>
      <c r="F25" s="37" t="s">
        <v>4</v>
      </c>
      <c r="G25" s="37" t="s">
        <v>32</v>
      </c>
      <c r="H25" s="37" t="s">
        <v>71</v>
      </c>
      <c r="I25" s="37" t="s">
        <v>32</v>
      </c>
    </row>
    <row r="26" spans="1:17" x14ac:dyDescent="0.2">
      <c r="A26" s="7" t="s">
        <v>44</v>
      </c>
      <c r="B26" s="8">
        <f>Impressions!N8</f>
        <v>405900</v>
      </c>
      <c r="C26" s="17">
        <f>Impressions!O8</f>
        <v>3487.3619691926874</v>
      </c>
      <c r="D26" s="8">
        <f>Impressions!N9</f>
        <v>235756</v>
      </c>
      <c r="E26" s="17">
        <f>Impressions!O9</f>
        <v>2025.5395624759576</v>
      </c>
      <c r="F26" s="8">
        <f>Impressions!N10</f>
        <v>315000</v>
      </c>
      <c r="G26" s="17">
        <f>Impressions!O10</f>
        <v>2706.3784683313538</v>
      </c>
      <c r="H26" s="8">
        <f t="shared" ref="H26:I30" si="3">B26+D26+F26</f>
        <v>956656</v>
      </c>
      <c r="I26" s="17">
        <f t="shared" si="3"/>
        <v>8219.2799999999988</v>
      </c>
      <c r="J26" s="18">
        <f>J11</f>
        <v>0.1</v>
      </c>
    </row>
    <row r="27" spans="1:17" x14ac:dyDescent="0.2">
      <c r="A27" s="7" t="s">
        <v>72</v>
      </c>
      <c r="B27" s="8">
        <f>B12*5</f>
        <v>8250</v>
      </c>
      <c r="C27" s="17">
        <f>B27*$J27</f>
        <v>6187.5</v>
      </c>
      <c r="D27" s="8">
        <f>D12*5</f>
        <v>4535</v>
      </c>
      <c r="E27" s="17">
        <f>D27*$J27</f>
        <v>3401.25</v>
      </c>
      <c r="F27" s="8">
        <v>0</v>
      </c>
      <c r="G27" s="17">
        <f>F27*$J27</f>
        <v>0</v>
      </c>
      <c r="H27" s="8">
        <f t="shared" si="3"/>
        <v>12785</v>
      </c>
      <c r="I27" s="17">
        <f t="shared" si="3"/>
        <v>9588.75</v>
      </c>
      <c r="J27" s="18">
        <f>J12</f>
        <v>0.75</v>
      </c>
    </row>
    <row r="28" spans="1:17" x14ac:dyDescent="0.2">
      <c r="A28" s="7" t="s">
        <v>174</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69</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150</v>
      </c>
      <c r="B31" s="8"/>
      <c r="C31" s="23">
        <f>SUM(C26:C30)</f>
        <v>25824.861969192687</v>
      </c>
      <c r="D31" s="8"/>
      <c r="E31" s="23">
        <f>SUM(E26:E30)</f>
        <v>12876.789562475959</v>
      </c>
      <c r="F31" s="8"/>
      <c r="G31" s="23">
        <f>SUM(G26:G30)</f>
        <v>2706.3784683313538</v>
      </c>
      <c r="H31" s="8"/>
      <c r="I31" s="23">
        <f>SUM(I26:I30)</f>
        <v>41408.03</v>
      </c>
      <c r="J31" s="18"/>
    </row>
    <row r="32" spans="1:17" x14ac:dyDescent="0.2">
      <c r="A32" s="7"/>
      <c r="B32" s="8"/>
      <c r="C32" s="17"/>
      <c r="D32" s="8"/>
      <c r="E32" s="17"/>
      <c r="F32" s="8"/>
      <c r="G32" s="17"/>
      <c r="H32" s="8"/>
      <c r="I32" s="17"/>
      <c r="J32" s="18"/>
      <c r="O32" s="9"/>
      <c r="P32" s="9"/>
      <c r="Q32" s="9"/>
    </row>
    <row r="33" spans="1:17" x14ac:dyDescent="0.2">
      <c r="A33" s="7" t="s">
        <v>70</v>
      </c>
      <c r="B33" s="8">
        <f>Bookings!E18</f>
        <v>40</v>
      </c>
      <c r="C33" s="17">
        <f>Bookings!H18</f>
        <v>23920</v>
      </c>
      <c r="D33" s="8">
        <f>Bookings!E19</f>
        <v>21</v>
      </c>
      <c r="E33" s="17">
        <f>Bookings!H19</f>
        <v>12558</v>
      </c>
      <c r="F33" s="8">
        <f>Bookings!E20</f>
        <v>20</v>
      </c>
      <c r="G33" s="17">
        <f>Bookings!H20</f>
        <v>15600</v>
      </c>
      <c r="H33" s="8">
        <f>B33+D33+F33</f>
        <v>81</v>
      </c>
      <c r="I33" s="17">
        <f>C33+E33+G33</f>
        <v>52078</v>
      </c>
      <c r="J33" s="18">
        <f>J18</f>
        <v>260</v>
      </c>
      <c r="O33" s="9"/>
      <c r="P33" s="9"/>
      <c r="Q33" s="9"/>
    </row>
    <row r="34" spans="1:17" x14ac:dyDescent="0.2">
      <c r="A34" s="22" t="s">
        <v>80</v>
      </c>
      <c r="B34" s="8"/>
      <c r="C34" s="28">
        <f>C31+C33</f>
        <v>49744.861969192687</v>
      </c>
      <c r="E34" s="28">
        <f>E31+E33</f>
        <v>25434.789562475959</v>
      </c>
      <c r="G34" s="28">
        <f>G31+G33</f>
        <v>18306.378468331353</v>
      </c>
      <c r="I34" s="39">
        <f>I31+I33</f>
        <v>93486.03</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405900</v>
      </c>
      <c r="C72" s="9">
        <f t="shared" si="4"/>
        <v>235756</v>
      </c>
      <c r="D72" s="9">
        <f t="shared" si="5"/>
        <v>315000</v>
      </c>
    </row>
    <row r="73" spans="1:10" x14ac:dyDescent="0.2">
      <c r="A73" t="str">
        <f>A27</f>
        <v>Click-Throughs</v>
      </c>
      <c r="B73" s="9">
        <f>B27</f>
        <v>8250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40</v>
      </c>
      <c r="C77" s="9">
        <f>D33</f>
        <v>21</v>
      </c>
      <c r="D77" s="9">
        <f>F33</f>
        <v>20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election activeCell="F9" sqref="F9"/>
    </sheetView>
  </sheetViews>
  <sheetFormatPr defaultRowHeight="12.75" x14ac:dyDescent="0.2"/>
  <cols>
    <col min="1" max="1" width="18.85546875" bestFit="1" customWidth="1"/>
    <col min="2" max="2" width="9.85546875" customWidth="1"/>
    <col min="3" max="3" width="9.42578125" bestFit="1" customWidth="1"/>
    <col min="4" max="4" width="8.28515625" bestFit="1" customWidth="1"/>
    <col min="5" max="5" width="8.140625" bestFit="1" customWidth="1"/>
    <col min="6" max="6" width="8.42578125" customWidth="1"/>
    <col min="7" max="7" width="14" bestFit="1" customWidth="1"/>
    <col min="8" max="8" width="12.85546875" bestFit="1" customWidth="1"/>
    <col min="9" max="9" width="11.42578125" customWidth="1"/>
    <col min="10" max="10" width="13" customWidth="1"/>
    <col min="11" max="12" width="0" hidden="1" customWidth="1"/>
    <col min="13" max="256" width="11.42578125" customWidth="1"/>
  </cols>
  <sheetData>
    <row r="1" spans="1:11" ht="26.25" x14ac:dyDescent="0.4">
      <c r="A1" s="48" t="s">
        <v>186</v>
      </c>
      <c r="B1" s="42"/>
      <c r="C1" s="42"/>
      <c r="D1" s="42"/>
      <c r="E1" s="42"/>
      <c r="F1" s="42"/>
      <c r="G1" s="42"/>
      <c r="H1" s="42"/>
      <c r="I1" s="42"/>
      <c r="J1" s="42"/>
    </row>
    <row r="2" spans="1:11" ht="18" x14ac:dyDescent="0.25">
      <c r="A2" s="137" t="str">
        <f>Dashboard!$J$4</f>
        <v>The Superior Hotel, London</v>
      </c>
      <c r="B2" s="51"/>
      <c r="C2" s="52"/>
      <c r="D2" s="42"/>
      <c r="E2" s="42"/>
      <c r="F2" s="42"/>
      <c r="G2" s="42"/>
      <c r="H2" s="42"/>
      <c r="I2" s="42"/>
      <c r="J2" s="42"/>
    </row>
    <row r="3" spans="1:11" ht="15" x14ac:dyDescent="0.25">
      <c r="A3" s="138" t="s">
        <v>177</v>
      </c>
      <c r="B3" s="139">
        <v>40664</v>
      </c>
      <c r="C3" s="55"/>
      <c r="D3" s="42"/>
      <c r="E3" s="42"/>
      <c r="F3" s="42"/>
      <c r="G3" s="42"/>
      <c r="H3" s="42"/>
      <c r="I3" s="42"/>
      <c r="J3" s="42"/>
    </row>
    <row r="4" spans="1:11" ht="18" x14ac:dyDescent="0.25">
      <c r="A4" s="122"/>
      <c r="B4" s="49"/>
      <c r="C4" s="49"/>
      <c r="D4" s="42"/>
      <c r="E4" s="42"/>
      <c r="F4" s="42"/>
      <c r="G4" s="42"/>
      <c r="H4" s="42"/>
      <c r="I4" s="42"/>
      <c r="J4" s="42"/>
    </row>
    <row r="5" spans="1:11" ht="18" x14ac:dyDescent="0.25">
      <c r="A5" s="103"/>
      <c r="B5" s="42"/>
      <c r="C5" s="42"/>
      <c r="D5" s="42"/>
      <c r="E5" s="42"/>
      <c r="F5" s="42"/>
      <c r="G5" s="42"/>
      <c r="H5" s="42"/>
      <c r="I5" s="42"/>
      <c r="J5" s="42"/>
    </row>
    <row r="6" spans="1:11" ht="38.25" x14ac:dyDescent="0.2">
      <c r="A6" s="34">
        <v>40674</v>
      </c>
      <c r="B6" s="134" t="s">
        <v>81</v>
      </c>
      <c r="C6" s="134" t="s">
        <v>82</v>
      </c>
      <c r="D6" s="134" t="s">
        <v>85</v>
      </c>
      <c r="E6" s="134" t="s">
        <v>70</v>
      </c>
      <c r="F6" s="134" t="s">
        <v>6</v>
      </c>
      <c r="G6" s="134" t="s">
        <v>83</v>
      </c>
      <c r="H6" s="134" t="s">
        <v>171</v>
      </c>
      <c r="I6" s="134" t="s">
        <v>84</v>
      </c>
      <c r="J6" s="134" t="s">
        <v>172</v>
      </c>
    </row>
    <row r="7" spans="1:11" x14ac:dyDescent="0.2">
      <c r="A7" s="7" t="s">
        <v>42</v>
      </c>
      <c r="B7" s="30">
        <v>2</v>
      </c>
      <c r="C7" s="30">
        <v>2</v>
      </c>
      <c r="D7" s="8">
        <v>10</v>
      </c>
      <c r="E7" s="8">
        <v>8</v>
      </c>
      <c r="F7" s="8">
        <v>17</v>
      </c>
      <c r="G7" s="29">
        <f>37%</f>
        <v>0.37</v>
      </c>
      <c r="H7" s="17">
        <f>F7*260</f>
        <v>4420</v>
      </c>
      <c r="I7" s="29">
        <v>0.21</v>
      </c>
      <c r="J7" s="17">
        <f>H7*(1-I7)</f>
        <v>3491.8</v>
      </c>
    </row>
    <row r="8" spans="1:11" x14ac:dyDescent="0.2">
      <c r="A8" s="7" t="s">
        <v>43</v>
      </c>
      <c r="B8" s="30">
        <v>1</v>
      </c>
      <c r="C8" s="30">
        <v>1.1000000000000001</v>
      </c>
      <c r="D8" s="8">
        <v>3</v>
      </c>
      <c r="E8" s="8">
        <v>2</v>
      </c>
      <c r="F8" s="8">
        <v>12</v>
      </c>
      <c r="G8" s="29">
        <v>0.4</v>
      </c>
      <c r="H8" s="17">
        <f>F8*260</f>
        <v>3120</v>
      </c>
      <c r="I8" s="29">
        <v>0.21</v>
      </c>
      <c r="J8" s="17">
        <f>H8*(1-I8)</f>
        <v>2464.8000000000002</v>
      </c>
    </row>
    <row r="9" spans="1:11" x14ac:dyDescent="0.2">
      <c r="A9" s="7" t="s">
        <v>4</v>
      </c>
      <c r="B9" s="30">
        <v>0</v>
      </c>
      <c r="C9" s="30">
        <v>1</v>
      </c>
      <c r="D9" s="165">
        <v>20</v>
      </c>
      <c r="E9" s="8">
        <v>20</v>
      </c>
      <c r="F9" s="8">
        <f>3*E9</f>
        <v>60</v>
      </c>
      <c r="G9" s="29">
        <v>0</v>
      </c>
      <c r="H9" s="17">
        <f>F9*260</f>
        <v>15600</v>
      </c>
      <c r="I9" s="29">
        <v>0.18</v>
      </c>
      <c r="J9" s="17">
        <f>H9*(1-I9)</f>
        <v>12792.000000000002</v>
      </c>
    </row>
    <row r="10" spans="1:11" x14ac:dyDescent="0.2">
      <c r="A10" s="7"/>
      <c r="B10" s="30"/>
      <c r="C10" s="31"/>
      <c r="D10" s="31"/>
      <c r="E10" s="8"/>
      <c r="F10" s="23"/>
      <c r="G10" s="8"/>
      <c r="H10" s="23"/>
      <c r="I10" s="8"/>
      <c r="J10" s="23"/>
    </row>
    <row r="11" spans="1:11" x14ac:dyDescent="0.2">
      <c r="A11" s="7" t="s">
        <v>45</v>
      </c>
      <c r="B11" s="30">
        <f>SUM(B7:B10)</f>
        <v>3</v>
      </c>
      <c r="C11" s="30">
        <f t="shared" ref="C11:J11" si="0">SUM(C7:C10)</f>
        <v>4.0999999999999996</v>
      </c>
      <c r="D11" s="30"/>
      <c r="E11" s="8">
        <f t="shared" si="0"/>
        <v>30</v>
      </c>
      <c r="F11" s="8">
        <f t="shared" si="0"/>
        <v>89</v>
      </c>
      <c r="G11" s="29">
        <v>0.38500000000000001</v>
      </c>
      <c r="H11" s="23">
        <f t="shared" si="0"/>
        <v>23140</v>
      </c>
      <c r="I11" s="29"/>
      <c r="J11" s="23">
        <f t="shared" si="0"/>
        <v>18748.600000000002</v>
      </c>
      <c r="K11" s="18">
        <f>'Activity Summary'!J18</f>
        <v>260</v>
      </c>
    </row>
    <row r="12" spans="1:11" x14ac:dyDescent="0.2">
      <c r="C12" s="14"/>
      <c r="D12" s="14"/>
      <c r="I12" s="7" t="s">
        <v>86</v>
      </c>
      <c r="J12" s="28">
        <v>1240</v>
      </c>
    </row>
    <row r="13" spans="1:11" x14ac:dyDescent="0.2">
      <c r="C13" s="14"/>
      <c r="D13" s="14"/>
      <c r="I13" s="7" t="s">
        <v>87</v>
      </c>
      <c r="J13" s="28">
        <f>J11-J12</f>
        <v>17508.600000000002</v>
      </c>
    </row>
    <row r="14" spans="1:11" x14ac:dyDescent="0.2">
      <c r="A14" s="42"/>
      <c r="B14" s="42"/>
      <c r="C14" s="60"/>
      <c r="D14" s="60"/>
      <c r="E14" s="42"/>
      <c r="F14" s="42"/>
      <c r="G14" s="42"/>
      <c r="H14" s="42"/>
      <c r="I14" s="42"/>
      <c r="J14" s="42"/>
    </row>
    <row r="15" spans="1:11" x14ac:dyDescent="0.2">
      <c r="A15" s="42"/>
      <c r="B15" s="42"/>
      <c r="C15" s="60"/>
      <c r="D15" s="60"/>
      <c r="E15" s="42"/>
      <c r="F15" s="42"/>
      <c r="G15" s="42"/>
      <c r="H15" s="42"/>
      <c r="I15" s="42"/>
      <c r="J15" s="42"/>
    </row>
    <row r="16" spans="1:11" x14ac:dyDescent="0.2">
      <c r="A16" s="42"/>
      <c r="B16" s="42"/>
      <c r="C16" s="60"/>
      <c r="D16" s="60"/>
      <c r="E16" s="42"/>
      <c r="F16" s="42"/>
      <c r="G16" s="42"/>
      <c r="H16" s="42"/>
      <c r="I16" s="42"/>
      <c r="J16" s="42"/>
    </row>
    <row r="17" spans="1:10" ht="38.25" x14ac:dyDescent="0.2">
      <c r="A17" s="34" t="s">
        <v>46</v>
      </c>
      <c r="B17" s="134" t="s">
        <v>81</v>
      </c>
      <c r="C17" s="134" t="s">
        <v>82</v>
      </c>
      <c r="D17" s="134" t="s">
        <v>85</v>
      </c>
      <c r="E17" s="134" t="s">
        <v>70</v>
      </c>
      <c r="F17" s="134" t="s">
        <v>6</v>
      </c>
      <c r="G17" s="134" t="s">
        <v>83</v>
      </c>
      <c r="H17" s="134" t="s">
        <v>171</v>
      </c>
      <c r="I17" s="134" t="s">
        <v>84</v>
      </c>
      <c r="J17" s="134" t="s">
        <v>172</v>
      </c>
    </row>
    <row r="18" spans="1:10" x14ac:dyDescent="0.2">
      <c r="A18" s="7" t="s">
        <v>42</v>
      </c>
      <c r="B18" s="30">
        <v>4.3</v>
      </c>
      <c r="C18" s="30">
        <v>1.9</v>
      </c>
      <c r="D18" s="8">
        <v>56</v>
      </c>
      <c r="E18" s="8">
        <v>40</v>
      </c>
      <c r="F18" s="8">
        <f>2.3*E18</f>
        <v>92</v>
      </c>
      <c r="G18" s="29">
        <f>37%</f>
        <v>0.37</v>
      </c>
      <c r="H18" s="17">
        <f>F18*260</f>
        <v>23920</v>
      </c>
      <c r="I18" s="29">
        <v>0.21</v>
      </c>
      <c r="J18" s="17">
        <f>H18*(1-I18)</f>
        <v>18896.8</v>
      </c>
    </row>
    <row r="19" spans="1:10" x14ac:dyDescent="0.2">
      <c r="A19" s="7" t="s">
        <v>43</v>
      </c>
      <c r="B19" s="30">
        <v>1</v>
      </c>
      <c r="C19" s="30">
        <v>0.9</v>
      </c>
      <c r="D19" s="8">
        <v>27</v>
      </c>
      <c r="E19" s="8">
        <v>21</v>
      </c>
      <c r="F19" s="8">
        <f>2.3*E19</f>
        <v>48.3</v>
      </c>
      <c r="G19" s="29">
        <v>0.4</v>
      </c>
      <c r="H19" s="17">
        <f>F19*260</f>
        <v>12558</v>
      </c>
      <c r="I19" s="29">
        <v>0.21</v>
      </c>
      <c r="J19" s="17">
        <f>H19*(1-I19)</f>
        <v>9920.82</v>
      </c>
    </row>
    <row r="20" spans="1:10" x14ac:dyDescent="0.2">
      <c r="A20" s="7" t="s">
        <v>4</v>
      </c>
      <c r="B20" s="30">
        <v>0</v>
      </c>
      <c r="C20" s="30">
        <v>1</v>
      </c>
      <c r="D20" s="8">
        <v>20</v>
      </c>
      <c r="E20" s="8">
        <v>20</v>
      </c>
      <c r="F20" s="8">
        <f>3*E20</f>
        <v>60</v>
      </c>
      <c r="G20" s="29">
        <v>0</v>
      </c>
      <c r="H20" s="17">
        <f>F20*260</f>
        <v>15600</v>
      </c>
      <c r="I20" s="29">
        <v>0.18</v>
      </c>
      <c r="J20" s="17">
        <f>H20*(1-I20)</f>
        <v>12792.000000000002</v>
      </c>
    </row>
    <row r="21" spans="1:10" x14ac:dyDescent="0.2">
      <c r="A21" s="7"/>
      <c r="B21" s="30"/>
      <c r="C21" s="31"/>
      <c r="D21" s="31"/>
      <c r="E21" s="8"/>
      <c r="F21" s="23"/>
      <c r="G21" s="8"/>
      <c r="H21" s="23"/>
      <c r="I21" s="8"/>
      <c r="J21" s="23"/>
    </row>
    <row r="22" spans="1:10" x14ac:dyDescent="0.2">
      <c r="A22" s="7" t="s">
        <v>45</v>
      </c>
      <c r="B22" s="30">
        <f>SUM(B18:B21)</f>
        <v>5.3</v>
      </c>
      <c r="C22" s="30">
        <f>SUM(C18:C21)</f>
        <v>3.8</v>
      </c>
      <c r="D22" s="30"/>
      <c r="E22" s="8">
        <f>SUM(E18:E21)</f>
        <v>81</v>
      </c>
      <c r="F22" s="8">
        <f>SUM(F18:F21)</f>
        <v>200.3</v>
      </c>
      <c r="G22" s="29">
        <v>0.38500000000000001</v>
      </c>
      <c r="H22" s="23">
        <f>SUM(H18:H21)</f>
        <v>52078</v>
      </c>
      <c r="I22" s="29"/>
      <c r="J22" s="23">
        <f>SUM(J18:J21)</f>
        <v>41609.620000000003</v>
      </c>
    </row>
    <row r="23" spans="1:10" x14ac:dyDescent="0.2">
      <c r="A23" s="7"/>
      <c r="B23" s="8"/>
      <c r="C23" s="17"/>
      <c r="D23" s="17"/>
      <c r="E23" s="8"/>
      <c r="F23" s="17"/>
      <c r="G23" s="8"/>
      <c r="H23" s="17"/>
      <c r="I23" s="7" t="s">
        <v>86</v>
      </c>
      <c r="J23" s="28">
        <f>1240*5</f>
        <v>6200</v>
      </c>
    </row>
    <row r="24" spans="1:10" x14ac:dyDescent="0.2">
      <c r="I24" s="7" t="s">
        <v>87</v>
      </c>
      <c r="J24" s="28">
        <f>J22-J23</f>
        <v>35409.620000000003</v>
      </c>
    </row>
    <row r="25" spans="1:10" x14ac:dyDescent="0.2">
      <c r="A25" s="42"/>
      <c r="B25" s="42"/>
      <c r="C25" s="42"/>
      <c r="D25" s="42"/>
      <c r="E25" s="42"/>
      <c r="F25" s="42"/>
      <c r="G25" s="42"/>
      <c r="H25" s="42"/>
      <c r="I25" s="42"/>
      <c r="J25" s="42"/>
    </row>
    <row r="26" spans="1:10" x14ac:dyDescent="0.2">
      <c r="A26" s="42"/>
      <c r="B26" s="42"/>
      <c r="C26" s="42"/>
      <c r="D26" s="42"/>
      <c r="E26" s="42"/>
      <c r="G26" s="123"/>
      <c r="H26" s="42"/>
      <c r="I26" s="42"/>
      <c r="J26" s="42"/>
    </row>
    <row r="27" spans="1:10" x14ac:dyDescent="0.2">
      <c r="A27" s="42"/>
      <c r="B27" s="42"/>
      <c r="C27" s="42"/>
      <c r="D27" s="42"/>
      <c r="E27" s="42"/>
      <c r="F27" s="42"/>
      <c r="G27" s="42"/>
      <c r="H27" s="42"/>
      <c r="I27" s="42"/>
      <c r="J27" s="42"/>
    </row>
    <row r="28" spans="1:10" x14ac:dyDescent="0.2">
      <c r="A28" s="42"/>
      <c r="B28" s="42"/>
      <c r="C28" s="42"/>
      <c r="D28" s="42"/>
      <c r="E28" s="42"/>
      <c r="F28" s="42"/>
      <c r="G28" s="42"/>
      <c r="H28" s="42"/>
      <c r="I28" s="166" t="s">
        <v>173</v>
      </c>
      <c r="J28" s="166"/>
    </row>
    <row r="29" spans="1:10" x14ac:dyDescent="0.2">
      <c r="A29" s="42"/>
      <c r="B29" s="42"/>
      <c r="C29" s="42"/>
      <c r="D29" s="42"/>
      <c r="E29" s="42"/>
      <c r="F29" s="42"/>
      <c r="G29" s="42"/>
      <c r="H29" s="42"/>
      <c r="I29" s="166"/>
      <c r="J29" s="166"/>
    </row>
    <row r="30" spans="1:10" x14ac:dyDescent="0.2">
      <c r="A30" s="42"/>
      <c r="B30" s="42"/>
      <c r="C30" s="42"/>
      <c r="D30" s="42"/>
      <c r="E30" s="42"/>
      <c r="F30" s="42"/>
      <c r="G30" s="42"/>
      <c r="H30" s="42"/>
      <c r="I30" s="42"/>
      <c r="J30" s="42"/>
    </row>
    <row r="31" spans="1:10" x14ac:dyDescent="0.2">
      <c r="A31" s="42"/>
      <c r="B31" s="42"/>
      <c r="C31" s="42"/>
      <c r="D31" s="42"/>
      <c r="E31" s="42"/>
      <c r="F31" s="42"/>
      <c r="G31" s="42"/>
      <c r="H31" s="42"/>
      <c r="I31" s="143" t="str">
        <f>Dashboard!$O$114</f>
        <v>Please see Key for Descriptions</v>
      </c>
      <c r="J31" s="42"/>
    </row>
    <row r="32" spans="1:10" x14ac:dyDescent="0.2">
      <c r="A32" s="42"/>
      <c r="B32" s="42"/>
      <c r="C32" s="42"/>
      <c r="D32" s="42"/>
      <c r="E32" s="42"/>
      <c r="F32" s="42"/>
      <c r="G32" s="42"/>
      <c r="H32" s="42"/>
      <c r="I32" s="42"/>
      <c r="J32" s="42"/>
    </row>
    <row r="33" spans="1:10" x14ac:dyDescent="0.2">
      <c r="A33" s="42"/>
      <c r="B33" s="42"/>
      <c r="C33" s="42"/>
      <c r="D33" s="42"/>
      <c r="E33" s="42"/>
      <c r="F33" s="42"/>
      <c r="G33" s="42"/>
      <c r="H33" s="42"/>
      <c r="I33" s="42"/>
      <c r="J33" s="42"/>
    </row>
    <row r="34" spans="1:10" x14ac:dyDescent="0.2">
      <c r="A34" s="42"/>
      <c r="B34" s="42"/>
      <c r="C34" s="42"/>
      <c r="D34" s="42"/>
      <c r="E34" s="42"/>
      <c r="F34" s="42"/>
      <c r="G34" s="42"/>
      <c r="H34" s="42"/>
      <c r="I34" s="42"/>
      <c r="J34" s="42"/>
    </row>
    <row r="35" spans="1:10" x14ac:dyDescent="0.2">
      <c r="A35" s="42"/>
      <c r="B35" s="42"/>
      <c r="C35" s="42"/>
      <c r="D35" s="42"/>
      <c r="E35" s="42"/>
      <c r="F35" s="42"/>
      <c r="G35" s="42"/>
      <c r="H35" s="42"/>
      <c r="I35" s="42"/>
      <c r="J35" s="42"/>
    </row>
    <row r="36" spans="1:10" x14ac:dyDescent="0.2">
      <c r="A36" s="42"/>
      <c r="B36" s="42"/>
      <c r="C36" s="42"/>
      <c r="D36" s="42"/>
      <c r="E36" s="42"/>
      <c r="F36" s="42"/>
      <c r="G36" s="42"/>
      <c r="H36" s="42"/>
      <c r="I36" s="42"/>
      <c r="J36" s="42"/>
    </row>
    <row r="37" spans="1:10" x14ac:dyDescent="0.2">
      <c r="A37" s="42"/>
      <c r="B37" s="42"/>
      <c r="C37" s="42"/>
      <c r="D37" s="42"/>
      <c r="E37" s="42"/>
      <c r="F37" s="42"/>
      <c r="G37" s="42"/>
      <c r="H37" s="42"/>
      <c r="I37" s="42"/>
      <c r="J37" s="42"/>
    </row>
    <row r="38" spans="1:10" x14ac:dyDescent="0.2">
      <c r="A38" s="42"/>
      <c r="B38" s="42"/>
      <c r="C38" s="42"/>
      <c r="D38" s="42"/>
      <c r="E38" s="42"/>
      <c r="F38" s="42"/>
      <c r="G38" s="42"/>
      <c r="H38" s="42"/>
      <c r="I38" s="42"/>
      <c r="J38" s="42"/>
    </row>
    <row r="39" spans="1:10" x14ac:dyDescent="0.2">
      <c r="A39" s="42"/>
      <c r="B39" s="42"/>
      <c r="C39" s="42"/>
      <c r="D39" s="42"/>
      <c r="E39" s="42"/>
      <c r="F39" s="42"/>
      <c r="G39" s="42"/>
      <c r="H39" s="42"/>
      <c r="I39" s="42"/>
      <c r="J39" s="42"/>
    </row>
    <row r="40" spans="1:10" x14ac:dyDescent="0.2">
      <c r="A40" s="42"/>
      <c r="B40" s="42"/>
      <c r="C40" s="42"/>
      <c r="D40" s="42"/>
      <c r="E40" s="42"/>
      <c r="F40" s="42"/>
      <c r="G40" s="42"/>
      <c r="H40" s="42"/>
      <c r="I40" s="42"/>
      <c r="J40" s="42"/>
    </row>
    <row r="41" spans="1:10" x14ac:dyDescent="0.2">
      <c r="A41" s="42"/>
      <c r="B41" s="42"/>
      <c r="C41" s="42"/>
      <c r="D41" s="42"/>
      <c r="E41" s="42"/>
      <c r="F41" s="42"/>
      <c r="G41" s="42"/>
      <c r="H41" s="42"/>
      <c r="I41" s="42"/>
      <c r="J41" s="42"/>
    </row>
    <row r="42" spans="1:10" x14ac:dyDescent="0.2">
      <c r="A42" s="42"/>
      <c r="B42" s="42"/>
      <c r="C42" s="42"/>
      <c r="D42" s="42"/>
      <c r="E42" s="42"/>
      <c r="F42" s="42"/>
      <c r="G42" s="42"/>
      <c r="H42" s="42"/>
      <c r="I42" s="42"/>
      <c r="J42" s="42"/>
    </row>
    <row r="43" spans="1:10" x14ac:dyDescent="0.2">
      <c r="A43" s="42"/>
      <c r="B43" s="42"/>
      <c r="C43" s="42"/>
      <c r="D43" s="42"/>
      <c r="E43" s="42"/>
      <c r="F43" s="42"/>
      <c r="G43" s="42"/>
      <c r="H43" s="42"/>
      <c r="I43" s="42"/>
      <c r="J43" s="42"/>
    </row>
    <row r="44" spans="1:10" x14ac:dyDescent="0.2">
      <c r="A44" s="42"/>
      <c r="B44" s="42"/>
      <c r="C44" s="42"/>
      <c r="D44" s="42"/>
      <c r="E44" s="42"/>
      <c r="F44" s="42"/>
      <c r="G44" s="42"/>
      <c r="H44" s="42"/>
      <c r="I44" s="42"/>
      <c r="J44" s="42"/>
    </row>
    <row r="45" spans="1:10" x14ac:dyDescent="0.2">
      <c r="A45" s="42"/>
      <c r="B45" s="42"/>
      <c r="C45" s="42"/>
      <c r="D45" s="42"/>
      <c r="E45" s="42"/>
      <c r="F45" s="42"/>
      <c r="G45" s="42"/>
      <c r="H45" s="42"/>
      <c r="I45" s="42"/>
      <c r="J45" s="42"/>
    </row>
  </sheetData>
  <mergeCells count="1">
    <mergeCell ref="I28:J29"/>
  </mergeCells>
  <phoneticPr fontId="4" type="noConversion"/>
  <hyperlinks>
    <hyperlink ref="I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topLeftCell="A2" zoomScaleNormal="100" workbookViewId="0">
      <selection activeCell="O27" sqref="O27"/>
    </sheetView>
  </sheetViews>
  <sheetFormatPr defaultRowHeight="12.75" x14ac:dyDescent="0.2"/>
  <cols>
    <col min="1" max="1" width="21.85546875" customWidth="1"/>
    <col min="2" max="6" width="11.42578125" customWidth="1"/>
    <col min="7" max="7" width="6.42578125" bestFit="1" customWidth="1"/>
    <col min="8" max="8" width="6" bestFit="1" customWidth="1"/>
    <col min="9" max="9" width="6.85546875" bestFit="1" customWidth="1"/>
    <col min="10" max="10" width="6.7109375" bestFit="1" customWidth="1"/>
    <col min="11" max="11" width="6.28515625" bestFit="1" customWidth="1"/>
    <col min="12" max="13" width="6.7109375" bestFit="1" customWidth="1"/>
    <col min="14" max="14" width="11.7109375" customWidth="1"/>
    <col min="15" max="15" width="12.85546875" customWidth="1"/>
    <col min="16" max="16" width="7" customWidth="1"/>
    <col min="17" max="256" width="11.42578125" customWidth="1"/>
  </cols>
  <sheetData>
    <row r="1" spans="1:16" ht="26.25" x14ac:dyDescent="0.4">
      <c r="A1" s="48" t="s">
        <v>187</v>
      </c>
      <c r="B1" s="42"/>
      <c r="C1" s="42"/>
      <c r="D1" s="42"/>
      <c r="E1" s="42"/>
      <c r="F1" s="42"/>
      <c r="G1" s="42"/>
      <c r="H1" s="42"/>
      <c r="I1" s="42"/>
      <c r="J1" s="42"/>
      <c r="K1" s="42"/>
      <c r="L1" s="42"/>
      <c r="M1" s="42"/>
      <c r="N1" s="42"/>
      <c r="O1" s="42"/>
      <c r="P1" s="42"/>
    </row>
    <row r="2" spans="1:16" ht="18" x14ac:dyDescent="0.25">
      <c r="A2" s="135" t="str">
        <f>Dashboard!$J$4</f>
        <v>The Superior Hotel, London</v>
      </c>
      <c r="B2" s="51"/>
      <c r="C2" s="52"/>
      <c r="D2" s="42"/>
      <c r="E2" s="42"/>
      <c r="F2" s="42"/>
      <c r="G2" s="42"/>
      <c r="H2" s="42"/>
      <c r="I2" s="42"/>
      <c r="J2" s="42"/>
      <c r="K2" s="42"/>
      <c r="L2" s="42"/>
      <c r="M2" s="42"/>
      <c r="N2" s="42"/>
      <c r="O2" s="42"/>
      <c r="P2" s="42"/>
    </row>
    <row r="3" spans="1:16" ht="15" x14ac:dyDescent="0.25">
      <c r="A3" s="106" t="s">
        <v>176</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v>40554</v>
      </c>
      <c r="C7" s="33">
        <f>B7+30</f>
        <v>40584</v>
      </c>
      <c r="D7" s="33">
        <f t="shared" ref="D7:M7" si="0">C7+30</f>
        <v>40614</v>
      </c>
      <c r="E7" s="33">
        <f t="shared" si="0"/>
        <v>40644</v>
      </c>
      <c r="F7" s="33">
        <f t="shared" si="0"/>
        <v>40674</v>
      </c>
      <c r="G7" s="33">
        <f t="shared" si="0"/>
        <v>40704</v>
      </c>
      <c r="H7" s="33">
        <f t="shared" si="0"/>
        <v>40734</v>
      </c>
      <c r="I7" s="33">
        <f t="shared" si="0"/>
        <v>40764</v>
      </c>
      <c r="J7" s="33">
        <f t="shared" si="0"/>
        <v>40794</v>
      </c>
      <c r="K7" s="33">
        <f t="shared" si="0"/>
        <v>40824</v>
      </c>
      <c r="L7" s="33">
        <f t="shared" si="0"/>
        <v>40854</v>
      </c>
      <c r="M7" s="33">
        <f t="shared" si="0"/>
        <v>40884</v>
      </c>
      <c r="N7" s="120" t="s">
        <v>46</v>
      </c>
      <c r="O7" s="40" t="s">
        <v>90</v>
      </c>
      <c r="P7" s="42"/>
    </row>
    <row r="8" spans="1:16" x14ac:dyDescent="0.2">
      <c r="A8" s="7" t="s">
        <v>42</v>
      </c>
      <c r="B8" s="8">
        <v>51000</v>
      </c>
      <c r="C8" s="8">
        <v>48000</v>
      </c>
      <c r="D8" s="8">
        <v>71000</v>
      </c>
      <c r="E8" s="8">
        <f>159000+E23</f>
        <v>180900</v>
      </c>
      <c r="F8" s="8">
        <v>55000</v>
      </c>
      <c r="G8" s="8"/>
      <c r="H8" s="8"/>
      <c r="I8" s="8"/>
      <c r="J8" s="8"/>
      <c r="K8" s="8"/>
      <c r="L8" s="8"/>
      <c r="M8" s="8"/>
      <c r="N8" s="62">
        <f>SUM(B8:M8)</f>
        <v>405900</v>
      </c>
      <c r="O8" s="28">
        <f>N8/N$12*O$27</f>
        <v>3487.3619691926874</v>
      </c>
      <c r="P8" s="42"/>
    </row>
    <row r="9" spans="1:16" x14ac:dyDescent="0.2">
      <c r="A9" s="7" t="s">
        <v>43</v>
      </c>
      <c r="B9" s="8">
        <f>31000+B23</f>
        <v>31000</v>
      </c>
      <c r="C9" s="8">
        <f>31000+C23</f>
        <v>40756</v>
      </c>
      <c r="D9" s="8">
        <v>31000</v>
      </c>
      <c r="E9" s="8">
        <f>31000</f>
        <v>31000</v>
      </c>
      <c r="F9" s="8">
        <v>102000</v>
      </c>
      <c r="G9" s="8"/>
      <c r="H9" s="8"/>
      <c r="I9" s="8"/>
      <c r="J9" s="8"/>
      <c r="K9" s="8"/>
      <c r="L9" s="8"/>
      <c r="M9" s="8"/>
      <c r="N9" s="62">
        <f>SUM(B9:M9)</f>
        <v>235756</v>
      </c>
      <c r="O9" s="28">
        <f>N9/N$12*O$27</f>
        <v>2025.5395624759576</v>
      </c>
      <c r="P9" s="42"/>
    </row>
    <row r="10" spans="1:16" x14ac:dyDescent="0.2">
      <c r="A10" s="7" t="s">
        <v>4</v>
      </c>
      <c r="B10" s="8"/>
      <c r="C10" s="8"/>
      <c r="D10" s="8"/>
      <c r="E10" s="8"/>
      <c r="F10" s="8">
        <v>315000</v>
      </c>
      <c r="G10" s="8"/>
      <c r="H10" s="8"/>
      <c r="I10" s="8"/>
      <c r="J10" s="8"/>
      <c r="K10" s="8"/>
      <c r="L10" s="8"/>
      <c r="M10" s="8"/>
      <c r="N10" s="62">
        <f>SUM(B10:M10)</f>
        <v>315000</v>
      </c>
      <c r="O10" s="28">
        <f>N10/N$12*O$27</f>
        <v>2706.3784683313538</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1">SUM(B8:B10)</f>
        <v>82000</v>
      </c>
      <c r="C12" s="25">
        <f t="shared" si="1"/>
        <v>88756</v>
      </c>
      <c r="D12" s="25">
        <f t="shared" si="1"/>
        <v>102000</v>
      </c>
      <c r="E12" s="25">
        <f t="shared" si="1"/>
        <v>211900</v>
      </c>
      <c r="F12" s="25">
        <f t="shared" si="1"/>
        <v>472000</v>
      </c>
      <c r="G12" s="25">
        <f t="shared" si="1"/>
        <v>0</v>
      </c>
      <c r="H12" s="25">
        <f t="shared" si="1"/>
        <v>0</v>
      </c>
      <c r="I12" s="25">
        <f t="shared" si="1"/>
        <v>0</v>
      </c>
      <c r="J12" s="25">
        <f t="shared" si="1"/>
        <v>0</v>
      </c>
      <c r="K12" s="25">
        <f t="shared" si="1"/>
        <v>0</v>
      </c>
      <c r="L12" s="25">
        <f t="shared" si="1"/>
        <v>0</v>
      </c>
      <c r="M12" s="25">
        <f t="shared" si="1"/>
        <v>0</v>
      </c>
      <c r="N12" s="63">
        <f>SUM(B12:M12)</f>
        <v>956656</v>
      </c>
      <c r="O12" s="41">
        <f>SUM(O8:O10)</f>
        <v>8219.2799999999988</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v>40554</v>
      </c>
      <c r="C18" s="33">
        <f>B18+30</f>
        <v>40584</v>
      </c>
      <c r="D18" s="33">
        <f t="shared" ref="D18:M18" si="2">C18+30</f>
        <v>40614</v>
      </c>
      <c r="E18" s="33">
        <f t="shared" si="2"/>
        <v>40644</v>
      </c>
      <c r="F18" s="33">
        <f t="shared" si="2"/>
        <v>40674</v>
      </c>
      <c r="G18" s="33">
        <f t="shared" si="2"/>
        <v>40704</v>
      </c>
      <c r="H18" s="33">
        <f t="shared" si="2"/>
        <v>40734</v>
      </c>
      <c r="I18" s="33">
        <f t="shared" si="2"/>
        <v>40764</v>
      </c>
      <c r="J18" s="33">
        <f t="shared" si="2"/>
        <v>40794</v>
      </c>
      <c r="K18" s="33">
        <f t="shared" si="2"/>
        <v>40824</v>
      </c>
      <c r="L18" s="33">
        <f t="shared" si="2"/>
        <v>40854</v>
      </c>
      <c r="M18" s="33">
        <f t="shared" si="2"/>
        <v>40884</v>
      </c>
      <c r="N18" s="120" t="s">
        <v>46</v>
      </c>
      <c r="O18" s="121" t="s">
        <v>90</v>
      </c>
      <c r="P18" s="40" t="s">
        <v>89</v>
      </c>
    </row>
    <row r="19" spans="1:16" x14ac:dyDescent="0.2">
      <c r="A19" s="7" t="s">
        <v>74</v>
      </c>
      <c r="B19" s="8">
        <v>49000</v>
      </c>
      <c r="C19" s="8">
        <v>55000</v>
      </c>
      <c r="D19" s="8">
        <v>68000</v>
      </c>
      <c r="E19" s="8">
        <v>52000</v>
      </c>
      <c r="F19" s="8">
        <v>138000</v>
      </c>
      <c r="G19" s="8"/>
      <c r="H19" s="8"/>
      <c r="I19" s="8"/>
      <c r="J19" s="8"/>
      <c r="K19" s="8"/>
      <c r="L19" s="8"/>
      <c r="M19" s="8"/>
      <c r="N19" s="62">
        <f t="shared" ref="N19:N25" si="3">SUM(B19:M19)</f>
        <v>362000</v>
      </c>
      <c r="O19" s="28">
        <f>(N19/1000)*P19</f>
        <v>4344</v>
      </c>
      <c r="P19" s="17">
        <v>12</v>
      </c>
    </row>
    <row r="20" spans="1:16" x14ac:dyDescent="0.2">
      <c r="A20" s="7" t="s">
        <v>76</v>
      </c>
      <c r="B20" s="8">
        <v>10000</v>
      </c>
      <c r="C20" s="8">
        <v>12000</v>
      </c>
      <c r="D20" s="8">
        <v>13000</v>
      </c>
      <c r="E20" s="8">
        <v>14000</v>
      </c>
      <c r="F20" s="8">
        <v>21000</v>
      </c>
      <c r="G20" s="8"/>
      <c r="H20" s="8"/>
      <c r="I20" s="8"/>
      <c r="J20" s="8"/>
      <c r="K20" s="8"/>
      <c r="L20" s="8"/>
      <c r="M20" s="8"/>
      <c r="N20" s="62">
        <f t="shared" si="3"/>
        <v>70000</v>
      </c>
      <c r="O20" s="28">
        <f t="shared" ref="O20:O25" si="4">(N20/1000)*P20</f>
        <v>700</v>
      </c>
      <c r="P20" s="17">
        <v>10</v>
      </c>
    </row>
    <row r="21" spans="1:16" x14ac:dyDescent="0.2">
      <c r="A21" s="7" t="s">
        <v>79</v>
      </c>
      <c r="B21" s="8">
        <v>23000</v>
      </c>
      <c r="C21" s="8">
        <v>12000</v>
      </c>
      <c r="D21" s="8">
        <v>21000</v>
      </c>
      <c r="E21" s="8">
        <v>24000</v>
      </c>
      <c r="F21" s="8">
        <v>153000</v>
      </c>
      <c r="G21" s="8"/>
      <c r="H21" s="8"/>
      <c r="I21" s="8"/>
      <c r="J21" s="8"/>
      <c r="K21" s="8"/>
      <c r="L21" s="8"/>
      <c r="M21" s="8"/>
      <c r="N21" s="62">
        <f t="shared" si="3"/>
        <v>233000</v>
      </c>
      <c r="O21" s="28">
        <f t="shared" si="4"/>
        <v>1864</v>
      </c>
      <c r="P21" s="17">
        <v>8</v>
      </c>
    </row>
    <row r="22" spans="1:16" x14ac:dyDescent="0.2">
      <c r="A22" s="7" t="s">
        <v>75</v>
      </c>
      <c r="B22" s="8">
        <v>0</v>
      </c>
      <c r="C22" s="8">
        <v>0</v>
      </c>
      <c r="D22" s="8">
        <v>0</v>
      </c>
      <c r="E22" s="8">
        <v>100000</v>
      </c>
      <c r="F22" s="8">
        <v>149000</v>
      </c>
      <c r="G22" s="8"/>
      <c r="H22" s="8"/>
      <c r="I22" s="8"/>
      <c r="J22" s="8"/>
      <c r="K22" s="8"/>
      <c r="L22" s="8"/>
      <c r="M22" s="8"/>
      <c r="N22" s="62">
        <f t="shared" si="3"/>
        <v>249000</v>
      </c>
      <c r="O22" s="28">
        <f t="shared" si="4"/>
        <v>498</v>
      </c>
      <c r="P22" s="17">
        <v>2</v>
      </c>
    </row>
    <row r="23" spans="1:16" x14ac:dyDescent="0.2">
      <c r="A23" s="7" t="s">
        <v>73</v>
      </c>
      <c r="B23" s="8"/>
      <c r="C23" s="8">
        <v>9756</v>
      </c>
      <c r="D23" s="8"/>
      <c r="E23" s="8">
        <v>21900</v>
      </c>
      <c r="F23" s="8">
        <v>11000</v>
      </c>
      <c r="G23" s="8"/>
      <c r="H23" s="8"/>
      <c r="I23" s="8"/>
      <c r="J23" s="8"/>
      <c r="K23" s="8"/>
      <c r="L23" s="8"/>
      <c r="M23" s="8"/>
      <c r="N23" s="62">
        <f t="shared" si="3"/>
        <v>42656</v>
      </c>
      <c r="O23" s="28">
        <f t="shared" si="4"/>
        <v>213.28</v>
      </c>
      <c r="P23" s="17">
        <v>5</v>
      </c>
    </row>
    <row r="24" spans="1:16" x14ac:dyDescent="0.2">
      <c r="A24" s="7" t="s">
        <v>77</v>
      </c>
      <c r="B24" s="8">
        <v>0</v>
      </c>
      <c r="C24" s="8"/>
      <c r="D24" s="8"/>
      <c r="E24" s="8">
        <v>50000</v>
      </c>
      <c r="F24" s="8"/>
      <c r="G24" s="8"/>
      <c r="H24" s="8"/>
      <c r="I24" s="8"/>
      <c r="J24" s="8"/>
      <c r="K24" s="8"/>
      <c r="L24" s="8"/>
      <c r="M24" s="8"/>
      <c r="N24" s="62">
        <f t="shared" si="3"/>
        <v>50000</v>
      </c>
      <c r="O24" s="28">
        <f t="shared" si="4"/>
        <v>600</v>
      </c>
      <c r="P24" s="17">
        <v>12</v>
      </c>
    </row>
    <row r="25" spans="1:16" x14ac:dyDescent="0.2">
      <c r="A25" s="7" t="s">
        <v>78</v>
      </c>
      <c r="B25" s="8"/>
      <c r="C25" s="8"/>
      <c r="D25" s="8"/>
      <c r="E25" s="8"/>
      <c r="F25" s="8"/>
      <c r="G25" s="8"/>
      <c r="H25" s="8"/>
      <c r="I25" s="8"/>
      <c r="J25" s="8"/>
      <c r="K25" s="8"/>
      <c r="L25" s="8"/>
      <c r="M25" s="8"/>
      <c r="N25" s="62">
        <f t="shared" si="3"/>
        <v>0</v>
      </c>
      <c r="O25" s="28">
        <f t="shared" si="4"/>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82000</v>
      </c>
      <c r="C27" s="26">
        <f t="shared" ref="C27:M27" si="5">SUM(C19:C25)</f>
        <v>88756</v>
      </c>
      <c r="D27" s="26">
        <f t="shared" si="5"/>
        <v>102000</v>
      </c>
      <c r="E27" s="26">
        <f t="shared" si="5"/>
        <v>261900</v>
      </c>
      <c r="F27" s="26">
        <f t="shared" si="5"/>
        <v>472000</v>
      </c>
      <c r="G27" s="26">
        <f t="shared" si="5"/>
        <v>0</v>
      </c>
      <c r="H27" s="26">
        <f t="shared" si="5"/>
        <v>0</v>
      </c>
      <c r="I27" s="26">
        <f t="shared" si="5"/>
        <v>0</v>
      </c>
      <c r="J27" s="26">
        <f t="shared" si="5"/>
        <v>0</v>
      </c>
      <c r="K27" s="26">
        <f t="shared" si="5"/>
        <v>0</v>
      </c>
      <c r="L27" s="26">
        <f t="shared" si="5"/>
        <v>0</v>
      </c>
      <c r="M27" s="26">
        <f t="shared" si="5"/>
        <v>0</v>
      </c>
      <c r="N27" s="63">
        <f>SUM(B27:M27)</f>
        <v>1006656</v>
      </c>
      <c r="O27" s="41">
        <f>SUM(O19:O25)</f>
        <v>8219.2799999999988</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headerFooter alignWithMargins="0">
    <oddFooter>&amp;R&amp;9&amp;K003366Luxury Link Travel Group: Client Report  for May 2011</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opLeftCell="A7"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165</v>
      </c>
      <c r="B1" s="49"/>
      <c r="C1" s="49"/>
      <c r="D1" s="60"/>
      <c r="E1" s="111"/>
      <c r="F1" s="111"/>
      <c r="G1" s="111"/>
      <c r="H1" s="111"/>
      <c r="I1" s="111"/>
    </row>
    <row r="2" spans="1:9" ht="15" x14ac:dyDescent="0.2">
      <c r="A2" s="131" t="s">
        <v>166</v>
      </c>
      <c r="B2" s="49"/>
      <c r="C2" s="49"/>
      <c r="D2" s="60"/>
      <c r="E2" s="111"/>
      <c r="F2" s="111"/>
      <c r="G2" s="111"/>
      <c r="H2" s="111"/>
      <c r="I2" s="111"/>
    </row>
    <row r="3" spans="1:9" ht="15" x14ac:dyDescent="0.2">
      <c r="A3" s="131"/>
      <c r="B3" s="49"/>
      <c r="C3" s="49"/>
      <c r="D3" s="60"/>
      <c r="E3" s="111"/>
      <c r="F3" s="111"/>
      <c r="G3" s="111"/>
      <c r="H3" s="111"/>
      <c r="I3" s="111"/>
    </row>
    <row r="4" spans="1:9" ht="18" x14ac:dyDescent="0.25">
      <c r="A4" s="137" t="str">
        <f>Dashboard!$J$4</f>
        <v>The Superior Hotel, London</v>
      </c>
      <c r="B4" s="51"/>
      <c r="C4" s="51"/>
      <c r="D4" s="88"/>
      <c r="E4" s="111"/>
      <c r="F4" s="111"/>
      <c r="G4" s="111"/>
      <c r="H4" s="111"/>
      <c r="I4" s="111"/>
    </row>
    <row r="5" spans="1:9" ht="15.75" x14ac:dyDescent="0.25">
      <c r="A5" s="160">
        <v>40664</v>
      </c>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53</v>
      </c>
      <c r="B8" s="133" t="s">
        <v>69</v>
      </c>
      <c r="C8" s="111"/>
      <c r="D8" s="111"/>
      <c r="E8" s="111"/>
      <c r="F8" s="111"/>
      <c r="G8" s="111"/>
      <c r="H8" s="111"/>
      <c r="I8" s="111"/>
    </row>
    <row r="9" spans="1:9" ht="15" x14ac:dyDescent="0.2">
      <c r="A9" s="132" t="s">
        <v>163</v>
      </c>
      <c r="B9" s="132">
        <v>32</v>
      </c>
      <c r="C9" s="111"/>
      <c r="D9" s="111"/>
      <c r="E9" s="111"/>
      <c r="F9" s="111"/>
      <c r="G9" s="111"/>
      <c r="H9" s="111"/>
      <c r="I9" s="111"/>
    </row>
    <row r="10" spans="1:9" ht="15" x14ac:dyDescent="0.2">
      <c r="A10" s="110" t="s">
        <v>164</v>
      </c>
      <c r="B10" s="110">
        <v>178</v>
      </c>
      <c r="C10" s="111"/>
      <c r="D10" s="111"/>
      <c r="E10" s="111"/>
      <c r="F10" s="111"/>
      <c r="G10" s="111"/>
      <c r="H10" s="111"/>
      <c r="I10" s="111"/>
    </row>
    <row r="11" spans="1:9" ht="15" x14ac:dyDescent="0.2">
      <c r="A11" s="110" t="s">
        <v>91</v>
      </c>
      <c r="B11" s="110">
        <v>222</v>
      </c>
      <c r="C11" s="111"/>
      <c r="D11" s="111"/>
      <c r="E11" s="111"/>
      <c r="F11" s="111"/>
      <c r="G11" s="111"/>
      <c r="H11" s="111"/>
      <c r="I11" s="111"/>
    </row>
    <row r="12" spans="1:9" ht="15" x14ac:dyDescent="0.2">
      <c r="A12" s="110" t="s">
        <v>67</v>
      </c>
      <c r="B12" s="110">
        <v>167</v>
      </c>
      <c r="C12" s="111"/>
      <c r="D12" s="111"/>
      <c r="E12" s="111"/>
      <c r="F12" s="111"/>
      <c r="G12" s="111"/>
      <c r="H12" s="111"/>
      <c r="I12" s="111"/>
    </row>
    <row r="13" spans="1:9" ht="15" x14ac:dyDescent="0.2">
      <c r="A13" s="110" t="s">
        <v>92</v>
      </c>
      <c r="B13" s="110">
        <v>121</v>
      </c>
      <c r="C13" s="111"/>
      <c r="D13" s="111"/>
      <c r="E13" s="111"/>
      <c r="F13" s="111"/>
      <c r="G13" s="111"/>
      <c r="H13" s="111"/>
      <c r="I13" s="111"/>
    </row>
    <row r="14" spans="1:9" ht="15" x14ac:dyDescent="0.2">
      <c r="A14" s="110" t="s">
        <v>93</v>
      </c>
      <c r="B14" s="110">
        <v>89</v>
      </c>
      <c r="C14" s="111"/>
      <c r="D14" s="111"/>
      <c r="E14" s="111"/>
      <c r="F14" s="111"/>
      <c r="G14" s="111"/>
      <c r="H14" s="111"/>
      <c r="I14" s="111"/>
    </row>
    <row r="15" spans="1:9" ht="15" x14ac:dyDescent="0.2">
      <c r="A15" s="110" t="s">
        <v>94</v>
      </c>
      <c r="B15" s="110">
        <v>73</v>
      </c>
      <c r="C15" s="111"/>
      <c r="D15" s="111"/>
      <c r="E15" s="111"/>
      <c r="F15" s="111"/>
      <c r="G15" s="111"/>
      <c r="H15" s="111"/>
      <c r="I15" s="111"/>
    </row>
    <row r="16" spans="1:9" ht="15" x14ac:dyDescent="0.2">
      <c r="A16" s="110" t="s">
        <v>95</v>
      </c>
      <c r="B16" s="110">
        <v>66</v>
      </c>
      <c r="C16" s="111"/>
      <c r="D16" s="111"/>
      <c r="E16" s="111"/>
      <c r="F16" s="111"/>
      <c r="G16" s="111"/>
      <c r="H16" s="111"/>
      <c r="I16" s="111"/>
    </row>
    <row r="17" spans="1:9" ht="15" x14ac:dyDescent="0.2">
      <c r="A17" s="110" t="s">
        <v>96</v>
      </c>
      <c r="B17" s="110">
        <v>53</v>
      </c>
      <c r="C17" s="111"/>
      <c r="D17" s="111"/>
      <c r="E17" s="111"/>
      <c r="F17" s="111"/>
      <c r="G17" s="111"/>
      <c r="H17" s="111"/>
      <c r="I17" s="111"/>
    </row>
    <row r="18" spans="1:9" ht="15" x14ac:dyDescent="0.2">
      <c r="A18" s="110" t="s">
        <v>97</v>
      </c>
      <c r="B18" s="110">
        <v>44</v>
      </c>
      <c r="C18" s="111"/>
      <c r="D18" s="111"/>
      <c r="E18" s="111"/>
      <c r="F18" s="111"/>
      <c r="G18" s="111"/>
      <c r="H18" s="111"/>
      <c r="I18" s="111"/>
    </row>
    <row r="19" spans="1:9" ht="15" x14ac:dyDescent="0.2">
      <c r="A19" s="110" t="s">
        <v>98</v>
      </c>
      <c r="B19" s="110">
        <v>40</v>
      </c>
      <c r="C19" s="111"/>
      <c r="D19" s="111"/>
      <c r="E19" s="111"/>
      <c r="F19" s="111"/>
      <c r="G19" s="111"/>
      <c r="H19" s="111"/>
      <c r="I19" s="111"/>
    </row>
    <row r="20" spans="1:9" ht="15" x14ac:dyDescent="0.2">
      <c r="A20" s="110" t="s">
        <v>99</v>
      </c>
      <c r="B20" s="110">
        <v>35</v>
      </c>
      <c r="C20" s="111"/>
      <c r="D20" s="111"/>
      <c r="E20" s="111"/>
      <c r="F20" s="111"/>
      <c r="G20" s="111"/>
      <c r="H20" s="111"/>
      <c r="I20" s="111"/>
    </row>
    <row r="21" spans="1:9" ht="15" x14ac:dyDescent="0.2">
      <c r="A21" s="110" t="s">
        <v>100</v>
      </c>
      <c r="B21" s="110">
        <v>33</v>
      </c>
      <c r="C21" s="111"/>
      <c r="D21" s="111"/>
      <c r="E21" s="111"/>
      <c r="F21" s="111"/>
      <c r="G21" s="111"/>
      <c r="H21" s="111"/>
      <c r="I21" s="111"/>
    </row>
    <row r="22" spans="1:9" ht="15" x14ac:dyDescent="0.2">
      <c r="A22" s="110" t="s">
        <v>101</v>
      </c>
      <c r="B22" s="110">
        <v>32</v>
      </c>
      <c r="C22" s="111"/>
      <c r="D22" s="111"/>
      <c r="E22" s="111"/>
      <c r="F22" s="111"/>
      <c r="G22" s="111"/>
      <c r="H22" s="111"/>
      <c r="I22" s="111"/>
    </row>
    <row r="23" spans="1:9" ht="15" x14ac:dyDescent="0.2">
      <c r="A23" s="110" t="s">
        <v>102</v>
      </c>
      <c r="B23" s="110">
        <v>30</v>
      </c>
      <c r="C23" s="111"/>
      <c r="D23" s="111"/>
      <c r="E23" s="111"/>
      <c r="F23" s="111"/>
      <c r="G23" s="111"/>
      <c r="H23" s="111"/>
      <c r="I23" s="111"/>
    </row>
    <row r="24" spans="1:9" ht="15" x14ac:dyDescent="0.2">
      <c r="A24" s="110" t="s">
        <v>103</v>
      </c>
      <c r="B24" s="110">
        <v>29</v>
      </c>
      <c r="C24" s="111"/>
      <c r="D24" s="111"/>
      <c r="E24" s="111"/>
      <c r="F24" s="111"/>
      <c r="G24" s="111"/>
      <c r="H24" s="111"/>
      <c r="I24" s="111"/>
    </row>
    <row r="25" spans="1:9" ht="15" x14ac:dyDescent="0.2">
      <c r="A25" s="110" t="s">
        <v>104</v>
      </c>
      <c r="B25" s="110">
        <v>27</v>
      </c>
      <c r="C25" s="111"/>
      <c r="D25" s="111"/>
      <c r="E25" s="111"/>
      <c r="F25" s="111"/>
      <c r="G25" s="111"/>
      <c r="H25" s="111"/>
      <c r="I25" s="111"/>
    </row>
    <row r="26" spans="1:9" ht="15" x14ac:dyDescent="0.2">
      <c r="A26" s="110" t="s">
        <v>105</v>
      </c>
      <c r="B26" s="110">
        <v>26</v>
      </c>
      <c r="C26" s="111"/>
      <c r="D26" s="111"/>
      <c r="E26" s="111"/>
      <c r="F26" s="111"/>
      <c r="G26" s="111"/>
      <c r="H26" s="111"/>
      <c r="I26" s="111"/>
    </row>
    <row r="27" spans="1:9" ht="15" x14ac:dyDescent="0.2">
      <c r="A27" s="110" t="s">
        <v>106</v>
      </c>
      <c r="B27" s="110">
        <v>25</v>
      </c>
      <c r="C27" s="111"/>
      <c r="D27" s="111"/>
      <c r="E27" s="111"/>
      <c r="F27" s="111"/>
      <c r="G27" s="111"/>
      <c r="H27" s="111"/>
      <c r="I27" s="111"/>
    </row>
    <row r="28" spans="1:9" ht="15" x14ac:dyDescent="0.2">
      <c r="A28" s="110" t="s">
        <v>107</v>
      </c>
      <c r="B28" s="110">
        <v>20</v>
      </c>
      <c r="C28" s="111"/>
      <c r="D28" s="111"/>
      <c r="E28" s="111"/>
      <c r="F28" s="111"/>
      <c r="G28" s="111"/>
      <c r="H28" s="111"/>
      <c r="I28" s="111"/>
    </row>
    <row r="29" spans="1:9" ht="15" x14ac:dyDescent="0.2">
      <c r="A29" s="110" t="s">
        <v>108</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109</v>
      </c>
      <c r="B31" s="110">
        <v>10</v>
      </c>
      <c r="C31" s="111"/>
      <c r="D31" s="111"/>
      <c r="E31" s="111"/>
      <c r="F31" s="111"/>
      <c r="G31" s="111"/>
      <c r="H31" s="111"/>
      <c r="I31" s="111"/>
    </row>
    <row r="32" spans="1:9" ht="15" x14ac:dyDescent="0.2">
      <c r="A32" s="110" t="s">
        <v>110</v>
      </c>
      <c r="B32" s="110">
        <v>9</v>
      </c>
      <c r="C32" s="111"/>
      <c r="D32" s="111"/>
      <c r="E32" s="111"/>
      <c r="F32" s="111"/>
      <c r="G32" s="111"/>
      <c r="H32" s="111"/>
      <c r="I32" s="111"/>
    </row>
    <row r="33" spans="1:9" ht="15" x14ac:dyDescent="0.2">
      <c r="A33" s="110" t="s">
        <v>111</v>
      </c>
      <c r="B33" s="110">
        <v>9</v>
      </c>
      <c r="C33" s="111"/>
      <c r="D33" s="111"/>
      <c r="E33" s="111"/>
      <c r="F33" s="111"/>
      <c r="G33" s="111"/>
      <c r="H33" s="111"/>
      <c r="I33" s="111"/>
    </row>
    <row r="34" spans="1:9" ht="15" x14ac:dyDescent="0.2">
      <c r="A34" s="110" t="s">
        <v>112</v>
      </c>
      <c r="B34" s="110">
        <v>9</v>
      </c>
      <c r="C34" s="111"/>
      <c r="D34" s="111"/>
      <c r="E34" s="111"/>
      <c r="F34" s="111"/>
      <c r="G34" s="111"/>
      <c r="H34" s="111"/>
      <c r="I34" s="111"/>
    </row>
    <row r="35" spans="1:9" ht="15" x14ac:dyDescent="0.2">
      <c r="A35" s="110" t="s">
        <v>113</v>
      </c>
      <c r="B35" s="110">
        <v>8</v>
      </c>
      <c r="C35" s="111"/>
      <c r="D35" s="111"/>
      <c r="E35" s="111"/>
      <c r="F35" s="111"/>
      <c r="G35" s="111"/>
      <c r="H35" s="111"/>
      <c r="I35" s="111"/>
    </row>
    <row r="36" spans="1:9" ht="15" x14ac:dyDescent="0.2">
      <c r="A36" s="110" t="s">
        <v>114</v>
      </c>
      <c r="B36" s="110">
        <v>7</v>
      </c>
      <c r="C36" s="111"/>
      <c r="D36" s="111"/>
      <c r="E36" s="111"/>
      <c r="F36" s="111"/>
      <c r="G36" s="111"/>
      <c r="H36" s="111"/>
      <c r="I36" s="111"/>
    </row>
    <row r="37" spans="1:9" ht="15" x14ac:dyDescent="0.2">
      <c r="A37" s="110" t="s">
        <v>115</v>
      </c>
      <c r="B37" s="110">
        <v>7</v>
      </c>
      <c r="C37" s="111"/>
      <c r="D37" s="111"/>
      <c r="E37" s="111"/>
      <c r="F37" s="111"/>
      <c r="G37" s="111"/>
      <c r="H37" s="111"/>
      <c r="I37" s="111"/>
    </row>
    <row r="38" spans="1:9" ht="15" x14ac:dyDescent="0.2">
      <c r="A38" s="110" t="s">
        <v>116</v>
      </c>
      <c r="B38" s="110">
        <v>6</v>
      </c>
      <c r="C38" s="111"/>
      <c r="D38" s="111"/>
      <c r="E38" s="111"/>
      <c r="F38" s="111"/>
      <c r="G38" s="111"/>
      <c r="H38" s="111"/>
      <c r="I38" s="111"/>
    </row>
    <row r="39" spans="1:9" ht="15" x14ac:dyDescent="0.2">
      <c r="A39" s="110" t="s">
        <v>117</v>
      </c>
      <c r="B39" s="110">
        <v>6</v>
      </c>
      <c r="C39" s="111"/>
      <c r="D39" s="111"/>
      <c r="E39" s="111"/>
      <c r="F39" s="111"/>
      <c r="G39" s="111"/>
      <c r="H39" s="111"/>
      <c r="I39" s="111"/>
    </row>
    <row r="40" spans="1:9" ht="15" x14ac:dyDescent="0.2">
      <c r="A40" s="110" t="s">
        <v>118</v>
      </c>
      <c r="B40" s="110">
        <v>5</v>
      </c>
      <c r="C40" s="111"/>
      <c r="D40" s="111"/>
      <c r="E40" s="111"/>
      <c r="F40" s="111"/>
      <c r="G40" s="111"/>
      <c r="H40" s="111"/>
      <c r="I40" s="111"/>
    </row>
    <row r="41" spans="1:9" ht="15" x14ac:dyDescent="0.2">
      <c r="A41" s="110" t="s">
        <v>119</v>
      </c>
      <c r="B41" s="110">
        <v>4</v>
      </c>
      <c r="C41" s="111"/>
      <c r="D41" s="111"/>
      <c r="E41" s="111"/>
      <c r="F41" s="111"/>
      <c r="G41" s="111"/>
      <c r="H41" s="111"/>
      <c r="I41" s="111"/>
    </row>
    <row r="42" spans="1:9" ht="15" x14ac:dyDescent="0.2">
      <c r="A42" s="110" t="s">
        <v>120</v>
      </c>
      <c r="B42" s="110">
        <v>4</v>
      </c>
      <c r="C42" s="111"/>
      <c r="D42" s="111"/>
      <c r="E42" s="111"/>
      <c r="F42" s="111"/>
      <c r="G42" s="111"/>
      <c r="H42" s="111"/>
      <c r="I42" s="111"/>
    </row>
    <row r="43" spans="1:9" ht="15" x14ac:dyDescent="0.2">
      <c r="A43" s="110" t="s">
        <v>121</v>
      </c>
      <c r="B43" s="110">
        <v>4</v>
      </c>
      <c r="C43" s="111"/>
      <c r="D43" s="111"/>
      <c r="E43" s="111"/>
      <c r="F43" s="111"/>
      <c r="G43" s="111"/>
      <c r="H43" s="111"/>
      <c r="I43" s="111"/>
    </row>
    <row r="44" spans="1:9" ht="15" x14ac:dyDescent="0.2">
      <c r="A44" s="110" t="s">
        <v>122</v>
      </c>
      <c r="B44" s="110">
        <v>3</v>
      </c>
      <c r="C44" s="111"/>
      <c r="D44" s="111"/>
      <c r="E44" s="111"/>
      <c r="F44" s="111"/>
      <c r="G44" s="111"/>
      <c r="H44" s="111"/>
      <c r="I44" s="111"/>
    </row>
    <row r="45" spans="1:9" ht="15" x14ac:dyDescent="0.2">
      <c r="A45" s="110" t="s">
        <v>123</v>
      </c>
      <c r="B45" s="110">
        <v>3</v>
      </c>
      <c r="C45" s="111"/>
      <c r="D45" s="111"/>
      <c r="E45" s="111"/>
      <c r="F45" s="111"/>
      <c r="G45" s="111"/>
      <c r="H45" s="111"/>
      <c r="I45" s="111"/>
    </row>
    <row r="46" spans="1:9" ht="15" x14ac:dyDescent="0.2">
      <c r="A46" s="110" t="s">
        <v>124</v>
      </c>
      <c r="B46" s="110">
        <v>3</v>
      </c>
      <c r="C46" s="111"/>
      <c r="D46" s="111"/>
      <c r="E46" s="111"/>
      <c r="F46" s="111"/>
      <c r="G46" s="111"/>
      <c r="H46" s="111"/>
      <c r="I46" s="111"/>
    </row>
    <row r="47" spans="1:9" ht="15" x14ac:dyDescent="0.2">
      <c r="A47" s="110" t="s">
        <v>125</v>
      </c>
      <c r="B47" s="110">
        <v>2</v>
      </c>
      <c r="C47" s="111"/>
      <c r="D47" s="111"/>
      <c r="E47" s="111"/>
      <c r="F47" s="111"/>
      <c r="G47" s="111"/>
      <c r="H47" s="111"/>
      <c r="I47" s="111"/>
    </row>
    <row r="48" spans="1:9" ht="15" x14ac:dyDescent="0.2">
      <c r="A48" s="110" t="s">
        <v>126</v>
      </c>
      <c r="B48" s="110">
        <v>2</v>
      </c>
      <c r="C48" s="111"/>
      <c r="D48" s="111"/>
      <c r="E48" s="111"/>
      <c r="F48" s="111"/>
      <c r="G48" s="111"/>
      <c r="H48" s="111"/>
      <c r="I48" s="111"/>
    </row>
    <row r="49" spans="1:9" ht="15" x14ac:dyDescent="0.2">
      <c r="A49" s="110" t="s">
        <v>127</v>
      </c>
      <c r="B49" s="110">
        <v>2</v>
      </c>
      <c r="C49" s="111"/>
      <c r="D49" s="111"/>
      <c r="E49" s="111"/>
      <c r="F49" s="111"/>
      <c r="G49" s="111"/>
      <c r="H49" s="111"/>
      <c r="I49" s="111"/>
    </row>
    <row r="50" spans="1:9" ht="15" x14ac:dyDescent="0.2">
      <c r="A50" s="110" t="s">
        <v>128</v>
      </c>
      <c r="B50" s="110">
        <v>2</v>
      </c>
      <c r="C50" s="111"/>
      <c r="D50" s="111"/>
      <c r="E50" s="111"/>
      <c r="F50" s="111"/>
      <c r="G50" s="111"/>
      <c r="H50" s="111"/>
      <c r="I50" s="111"/>
    </row>
    <row r="51" spans="1:9" ht="15" x14ac:dyDescent="0.2">
      <c r="A51" s="110" t="s">
        <v>129</v>
      </c>
      <c r="B51" s="110">
        <v>2</v>
      </c>
      <c r="C51" s="111"/>
      <c r="D51" s="111"/>
      <c r="E51" s="111"/>
      <c r="F51" s="111"/>
      <c r="G51" s="111"/>
      <c r="H51" s="111"/>
      <c r="I51" s="111"/>
    </row>
    <row r="52" spans="1:9" ht="15" x14ac:dyDescent="0.2">
      <c r="A52" s="110" t="s">
        <v>130</v>
      </c>
      <c r="B52" s="110">
        <v>1</v>
      </c>
      <c r="C52" s="111"/>
      <c r="D52" s="111"/>
      <c r="E52" s="111"/>
      <c r="F52" s="111"/>
      <c r="G52" s="111"/>
      <c r="H52" s="111"/>
      <c r="I52" s="111"/>
    </row>
    <row r="53" spans="1:9" ht="15" x14ac:dyDescent="0.2">
      <c r="A53" s="110" t="s">
        <v>131</v>
      </c>
      <c r="B53" s="110">
        <v>1</v>
      </c>
      <c r="C53" s="111"/>
      <c r="D53" s="111"/>
      <c r="E53" s="111"/>
      <c r="F53" s="111"/>
      <c r="G53" s="111"/>
      <c r="H53" s="111"/>
      <c r="I53" s="111"/>
    </row>
    <row r="54" spans="1:9" ht="15" x14ac:dyDescent="0.2">
      <c r="A54" s="110" t="s">
        <v>132</v>
      </c>
      <c r="B54" s="110">
        <v>1</v>
      </c>
      <c r="C54" s="111"/>
      <c r="D54" s="111"/>
      <c r="E54" s="111"/>
      <c r="F54" s="111"/>
      <c r="G54" s="111"/>
      <c r="H54" s="111"/>
      <c r="I54" s="111"/>
    </row>
    <row r="55" spans="1:9" ht="15" x14ac:dyDescent="0.2">
      <c r="A55" s="110" t="s">
        <v>133</v>
      </c>
      <c r="B55" s="110">
        <v>0</v>
      </c>
      <c r="C55" s="111"/>
      <c r="D55" s="111"/>
      <c r="E55" s="111"/>
      <c r="F55" s="111"/>
      <c r="G55" s="111"/>
      <c r="H55" s="111"/>
      <c r="I55" s="111"/>
    </row>
    <row r="56" spans="1:9" ht="15" x14ac:dyDescent="0.2">
      <c r="A56" s="110" t="s">
        <v>134</v>
      </c>
      <c r="B56" s="110">
        <v>0</v>
      </c>
      <c r="C56" s="111"/>
      <c r="D56" s="111"/>
      <c r="E56" s="111"/>
      <c r="F56" s="111"/>
      <c r="G56" s="111"/>
      <c r="H56" s="111"/>
      <c r="I56" s="111"/>
    </row>
    <row r="57" spans="1:9" ht="15" x14ac:dyDescent="0.2">
      <c r="A57" s="110" t="s">
        <v>135</v>
      </c>
      <c r="B57" s="110">
        <v>0</v>
      </c>
      <c r="C57" s="111"/>
      <c r="D57" s="111"/>
      <c r="E57" s="111"/>
      <c r="F57" s="111"/>
      <c r="G57" s="111"/>
      <c r="H57" s="111"/>
      <c r="I57" s="111"/>
    </row>
    <row r="58" spans="1:9" ht="15" x14ac:dyDescent="0.2">
      <c r="A58" s="110" t="s">
        <v>136</v>
      </c>
      <c r="B58" s="110">
        <v>0</v>
      </c>
      <c r="C58" s="111"/>
      <c r="D58" s="111"/>
      <c r="E58" s="111"/>
      <c r="F58" s="111"/>
      <c r="G58" s="111"/>
      <c r="H58" s="111"/>
      <c r="I58" s="111"/>
    </row>
    <row r="59" spans="1:9" ht="15" x14ac:dyDescent="0.2">
      <c r="A59" s="110" t="s">
        <v>137</v>
      </c>
      <c r="B59" s="110">
        <v>0</v>
      </c>
      <c r="C59" s="111"/>
      <c r="D59" s="111"/>
      <c r="E59" s="111"/>
      <c r="F59" s="111"/>
      <c r="G59" s="111"/>
      <c r="H59" s="111"/>
      <c r="I59" s="111"/>
    </row>
    <row r="60" spans="1:9" ht="15" x14ac:dyDescent="0.2">
      <c r="A60" s="110" t="s">
        <v>138</v>
      </c>
      <c r="B60" s="110">
        <v>0</v>
      </c>
      <c r="C60" s="111"/>
      <c r="D60" s="111"/>
      <c r="E60" s="111"/>
      <c r="F60" s="111"/>
      <c r="G60" s="143" t="str">
        <f>Dashboard!$O$114</f>
        <v>Please see Key for Descriptions</v>
      </c>
      <c r="H60" s="111"/>
      <c r="I60" s="111"/>
    </row>
    <row r="61" spans="1:9" ht="15" x14ac:dyDescent="0.2">
      <c r="A61" s="110" t="s">
        <v>139</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tabSelected="1" topLeftCell="B1" zoomScaleNormal="100" workbookViewId="0">
      <selection activeCell="G16" sqref="G16"/>
    </sheetView>
  </sheetViews>
  <sheetFormatPr defaultRowHeight="12.75" x14ac:dyDescent="0.2"/>
  <cols>
    <col min="1" max="1" width="9.14062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178</v>
      </c>
      <c r="B1" s="49"/>
      <c r="C1" s="49"/>
      <c r="D1" s="60"/>
      <c r="E1" s="82"/>
      <c r="F1" s="49"/>
      <c r="G1" s="49"/>
      <c r="H1" s="83"/>
      <c r="I1" s="114"/>
      <c r="J1" s="84"/>
      <c r="K1" s="85"/>
      <c r="L1" s="49"/>
      <c r="M1" s="86"/>
      <c r="N1" s="49"/>
      <c r="O1" s="49"/>
      <c r="P1" s="49"/>
      <c r="Q1" s="49"/>
      <c r="R1" s="49"/>
      <c r="S1" s="42"/>
      <c r="T1" s="42"/>
      <c r="U1" s="42"/>
      <c r="V1" s="42"/>
    </row>
    <row r="2" spans="1:22" ht="15" x14ac:dyDescent="0.2">
      <c r="A2" s="131" t="s">
        <v>170</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t="str">
        <f>Dashboard!$J$4</f>
        <v>The Superior Hotel, London</v>
      </c>
      <c r="B4" s="51"/>
      <c r="C4" s="51"/>
      <c r="D4" s="88"/>
      <c r="E4" s="82"/>
      <c r="F4" s="49"/>
      <c r="G4" s="49"/>
      <c r="H4" s="83"/>
      <c r="I4" s="114"/>
      <c r="J4" s="84"/>
      <c r="K4" s="85"/>
      <c r="L4" s="49"/>
      <c r="M4" s="86"/>
      <c r="N4" s="49"/>
      <c r="O4" s="49"/>
      <c r="P4" s="49"/>
      <c r="Q4" s="49"/>
      <c r="R4" s="49"/>
      <c r="S4" s="42"/>
      <c r="T4" s="42"/>
      <c r="U4" s="42"/>
      <c r="V4" s="42"/>
    </row>
    <row r="5" spans="1:22" ht="15.75" x14ac:dyDescent="0.25">
      <c r="A5" s="105">
        <v>40664</v>
      </c>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88</v>
      </c>
      <c r="D7" s="15"/>
      <c r="E7" s="15"/>
      <c r="F7" s="12"/>
      <c r="G7" s="12"/>
      <c r="H7" s="69"/>
      <c r="I7" s="115"/>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47</v>
      </c>
      <c r="B9" s="81" t="s">
        <v>48</v>
      </c>
      <c r="C9" s="16" t="s">
        <v>148</v>
      </c>
      <c r="D9" s="16" t="s">
        <v>57</v>
      </c>
      <c r="E9" s="16" t="s">
        <v>58</v>
      </c>
      <c r="F9" s="10" t="s">
        <v>6</v>
      </c>
      <c r="G9" s="10" t="s">
        <v>59</v>
      </c>
      <c r="H9" s="70" t="s">
        <v>68</v>
      </c>
      <c r="I9" s="70" t="s">
        <v>149</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7"/>
      <c r="M10"/>
      <c r="N10" s="2"/>
      <c r="R10" s="19"/>
      <c r="T10" s="17"/>
      <c r="U10" s="17"/>
    </row>
    <row r="11" spans="1:22" x14ac:dyDescent="0.2">
      <c r="F11" s="8"/>
      <c r="G11" s="17"/>
      <c r="H11" s="20"/>
      <c r="I11" s="117"/>
      <c r="M11"/>
      <c r="N11" s="2"/>
      <c r="R11" s="19"/>
      <c r="T11" s="17"/>
      <c r="U11" s="17"/>
    </row>
    <row r="12" spans="1:22" x14ac:dyDescent="0.2">
      <c r="F12" s="8"/>
      <c r="G12" s="17"/>
      <c r="H12" s="20"/>
      <c r="I12" s="116"/>
      <c r="M12"/>
      <c r="N12" s="2"/>
      <c r="R12" s="19"/>
      <c r="T12" s="17"/>
      <c r="U12" s="17"/>
      <c r="V12" s="17"/>
    </row>
    <row r="13" spans="1:22" x14ac:dyDescent="0.2">
      <c r="F13" s="8"/>
      <c r="G13" s="17"/>
      <c r="H13" s="20"/>
      <c r="I13" s="117"/>
      <c r="M13"/>
      <c r="N13" s="2"/>
      <c r="R13" s="19"/>
      <c r="T13" s="17"/>
      <c r="U13" s="17"/>
    </row>
    <row r="14" spans="1:22" x14ac:dyDescent="0.2">
      <c r="F14" s="8"/>
      <c r="G14" s="17"/>
      <c r="H14" s="20"/>
      <c r="I14" s="117"/>
      <c r="M14"/>
      <c r="N14" s="2"/>
      <c r="R14" s="19"/>
      <c r="T14" s="17"/>
      <c r="U14" s="17"/>
    </row>
    <row r="15" spans="1:22" x14ac:dyDescent="0.2">
      <c r="G15" s="28"/>
      <c r="H15" s="71"/>
      <c r="I15" s="118"/>
      <c r="K15" s="68"/>
      <c r="O15" s="68"/>
      <c r="P15" s="66"/>
      <c r="Q15" s="67"/>
      <c r="R15" s="66"/>
      <c r="S15" s="66"/>
      <c r="T15" s="78"/>
      <c r="U15" s="78"/>
      <c r="V15" s="78"/>
    </row>
    <row r="16" spans="1:22" x14ac:dyDescent="0.2">
      <c r="G16" s="28"/>
      <c r="H16" s="71"/>
      <c r="I16" s="118"/>
      <c r="K16" s="68"/>
      <c r="O16" s="68"/>
      <c r="P16" s="66"/>
      <c r="Q16" s="67"/>
      <c r="R16" s="66"/>
      <c r="S16" s="66"/>
      <c r="T16" s="78"/>
      <c r="U16" s="78"/>
      <c r="V16" s="78"/>
    </row>
    <row r="17" spans="6:22" x14ac:dyDescent="0.2">
      <c r="G17" s="28"/>
      <c r="H17" s="71"/>
      <c r="I17" s="118"/>
      <c r="K17" s="68"/>
      <c r="P17" s="68"/>
      <c r="Q17" s="67"/>
      <c r="R17" s="66"/>
      <c r="S17" s="66"/>
      <c r="T17" s="78"/>
      <c r="U17" s="78"/>
      <c r="V17" s="78"/>
    </row>
    <row r="18" spans="6:22" x14ac:dyDescent="0.2">
      <c r="F18" s="8"/>
      <c r="G18" s="17"/>
      <c r="H18" s="20"/>
      <c r="I18" s="116"/>
      <c r="M18"/>
      <c r="N18" s="2"/>
      <c r="R18" s="19"/>
      <c r="T18" s="17"/>
      <c r="U18" s="17"/>
      <c r="V18" s="17"/>
    </row>
    <row r="19" spans="6:22" x14ac:dyDescent="0.2">
      <c r="G19" s="28"/>
      <c r="H19" s="71"/>
      <c r="I19" s="118"/>
      <c r="K19" s="68"/>
      <c r="O19" s="68"/>
      <c r="P19" s="66"/>
      <c r="Q19" s="67"/>
      <c r="R19" s="66"/>
      <c r="S19" s="66"/>
      <c r="T19" s="77"/>
      <c r="U19" s="77"/>
      <c r="V19" s="77"/>
    </row>
    <row r="20" spans="6:22" x14ac:dyDescent="0.2">
      <c r="G20" s="28"/>
      <c r="H20" s="71"/>
      <c r="I20" s="118"/>
      <c r="K20" s="68"/>
      <c r="O20" s="68"/>
      <c r="P20" s="66"/>
      <c r="Q20" s="67"/>
      <c r="R20" s="66"/>
      <c r="S20" s="66"/>
      <c r="T20" s="78"/>
      <c r="U20" s="78"/>
      <c r="V20" s="78"/>
    </row>
    <row r="21" spans="6:22" x14ac:dyDescent="0.2">
      <c r="G21" s="28"/>
      <c r="H21" s="71"/>
      <c r="I21" s="118"/>
      <c r="K21" s="68"/>
      <c r="O21" s="68"/>
      <c r="P21" s="66"/>
      <c r="Q21" s="67"/>
      <c r="R21" s="66"/>
      <c r="S21" s="66"/>
      <c r="T21" s="77"/>
      <c r="U21" s="77"/>
      <c r="V21" s="77"/>
    </row>
    <row r="22" spans="6:22" x14ac:dyDescent="0.2">
      <c r="G22" s="28"/>
      <c r="H22" s="71"/>
      <c r="I22" s="118"/>
      <c r="K22" s="68"/>
      <c r="O22" s="68"/>
      <c r="P22" s="66"/>
      <c r="Q22" s="67"/>
      <c r="R22" s="66"/>
      <c r="S22" s="66"/>
      <c r="T22" s="78"/>
      <c r="U22" s="78"/>
      <c r="V22" s="78"/>
    </row>
    <row r="23" spans="6:22" x14ac:dyDescent="0.2">
      <c r="G23" s="28"/>
      <c r="H23" s="71"/>
      <c r="I23" s="118"/>
      <c r="K23" s="68"/>
      <c r="O23" s="68"/>
      <c r="P23" s="66"/>
      <c r="Q23" s="67"/>
      <c r="R23" s="66"/>
      <c r="S23" s="66"/>
      <c r="T23" s="77"/>
      <c r="U23" s="77"/>
      <c r="V23" s="77"/>
    </row>
    <row r="24" spans="6:22" x14ac:dyDescent="0.2">
      <c r="G24" s="28"/>
      <c r="H24" s="71"/>
      <c r="I24" s="118"/>
      <c r="K24" s="68"/>
      <c r="O24" s="68"/>
      <c r="P24" s="66"/>
      <c r="Q24" s="67"/>
      <c r="R24" s="66"/>
      <c r="S24" s="66"/>
      <c r="T24" s="77"/>
      <c r="U24" s="77"/>
      <c r="V24" s="77"/>
    </row>
    <row r="25" spans="6:22" x14ac:dyDescent="0.2">
      <c r="G25" s="28"/>
      <c r="H25" s="71"/>
      <c r="I25" s="118"/>
      <c r="K25" s="68"/>
      <c r="O25" s="68"/>
      <c r="P25" s="66"/>
      <c r="Q25" s="67"/>
      <c r="R25" s="66"/>
      <c r="S25" s="66"/>
      <c r="T25" s="77"/>
      <c r="U25" s="77"/>
      <c r="V25" s="77"/>
    </row>
    <row r="26" spans="6:22" x14ac:dyDescent="0.2">
      <c r="F26" s="8"/>
      <c r="G26" s="17"/>
      <c r="H26" s="20"/>
      <c r="I26" s="116"/>
      <c r="M26"/>
      <c r="N26" s="2"/>
      <c r="R26" s="19"/>
      <c r="T26" s="17"/>
      <c r="U26" s="17"/>
      <c r="V26" s="17"/>
    </row>
    <row r="27" spans="6:22" x14ac:dyDescent="0.2">
      <c r="F27" s="8"/>
      <c r="G27" s="17"/>
      <c r="H27" s="20"/>
      <c r="I27" s="116"/>
      <c r="M27"/>
      <c r="N27" s="2"/>
      <c r="R27" s="19"/>
      <c r="T27" s="17"/>
      <c r="U27" s="17"/>
      <c r="V27" s="17"/>
    </row>
    <row r="28" spans="6:22" x14ac:dyDescent="0.2">
      <c r="F28" s="8"/>
      <c r="G28" s="17"/>
      <c r="H28" s="20"/>
      <c r="I28" s="117"/>
      <c r="M28"/>
      <c r="N28" s="2"/>
      <c r="R28" s="19"/>
      <c r="T28" s="17"/>
      <c r="U28" s="17"/>
      <c r="V28" s="17"/>
    </row>
    <row r="29" spans="6:22" x14ac:dyDescent="0.2">
      <c r="F29" s="8"/>
      <c r="G29" s="17"/>
      <c r="H29" s="20"/>
      <c r="I29" s="117"/>
      <c r="M29"/>
      <c r="N29" s="2"/>
      <c r="R29" s="19"/>
      <c r="T29" s="17"/>
      <c r="U29" s="17"/>
    </row>
    <row r="30" spans="6:22" x14ac:dyDescent="0.2">
      <c r="F30" s="8"/>
      <c r="G30" s="17"/>
      <c r="H30" s="20"/>
      <c r="I30" s="117"/>
      <c r="M30"/>
      <c r="N30" s="2"/>
      <c r="R30" s="19"/>
      <c r="T30" s="17"/>
      <c r="U30" s="17"/>
    </row>
    <row r="31" spans="6:22" x14ac:dyDescent="0.2">
      <c r="F31" s="8"/>
      <c r="G31" s="17"/>
      <c r="H31" s="20"/>
      <c r="I31" s="117"/>
      <c r="M31"/>
      <c r="N31" s="2"/>
      <c r="R31" s="19"/>
      <c r="T31" s="17"/>
      <c r="U31" s="17"/>
    </row>
    <row r="32" spans="6:22" x14ac:dyDescent="0.2">
      <c r="G32" s="28"/>
      <c r="H32" s="71"/>
      <c r="I32" s="118"/>
      <c r="K32" s="68"/>
      <c r="O32" s="68"/>
      <c r="P32" s="66"/>
      <c r="Q32" s="67"/>
      <c r="R32" s="66"/>
      <c r="S32" s="66"/>
      <c r="T32" s="77"/>
      <c r="U32" s="77"/>
      <c r="V32" s="77"/>
    </row>
    <row r="33" spans="6:22" x14ac:dyDescent="0.2">
      <c r="G33" s="28"/>
      <c r="H33" s="71"/>
      <c r="I33" s="118"/>
      <c r="K33" s="68"/>
      <c r="O33" s="68"/>
      <c r="P33" s="66"/>
      <c r="Q33" s="67"/>
      <c r="R33" s="66"/>
      <c r="S33" s="66"/>
      <c r="T33" s="66"/>
      <c r="U33" s="66"/>
      <c r="V33" s="66"/>
    </row>
    <row r="34" spans="6:22" x14ac:dyDescent="0.2">
      <c r="G34" s="28"/>
      <c r="H34" s="71"/>
      <c r="I34" s="118"/>
      <c r="K34" s="68"/>
      <c r="O34" s="68"/>
      <c r="P34" s="66"/>
      <c r="Q34" s="67"/>
      <c r="R34" s="66"/>
      <c r="S34" s="66"/>
      <c r="T34" s="77"/>
      <c r="U34" s="77"/>
      <c r="V34" s="77"/>
    </row>
    <row r="35" spans="6:22" x14ac:dyDescent="0.2">
      <c r="G35" s="28"/>
      <c r="H35" s="71"/>
      <c r="I35" s="118"/>
      <c r="K35" s="68"/>
      <c r="O35" s="68"/>
      <c r="P35" s="66"/>
      <c r="Q35" s="67"/>
      <c r="R35" s="66"/>
      <c r="S35" s="66"/>
      <c r="T35" s="77"/>
      <c r="U35" s="77"/>
      <c r="V35" s="77"/>
    </row>
    <row r="36" spans="6:22" x14ac:dyDescent="0.2">
      <c r="G36" s="28"/>
      <c r="H36" s="71"/>
      <c r="I36" s="118"/>
      <c r="K36" s="68"/>
      <c r="O36" s="68"/>
      <c r="P36" s="66"/>
      <c r="Q36" s="67"/>
      <c r="R36" s="66"/>
      <c r="S36" s="66"/>
      <c r="T36" s="78"/>
      <c r="U36" s="78"/>
      <c r="V36" s="78"/>
    </row>
    <row r="37" spans="6:22" x14ac:dyDescent="0.2">
      <c r="G37" s="28"/>
      <c r="H37" s="71"/>
      <c r="I37" s="118"/>
      <c r="K37" s="68"/>
      <c r="O37" s="68"/>
      <c r="P37" s="66"/>
      <c r="Q37" s="67"/>
      <c r="R37" s="66"/>
      <c r="S37" s="66"/>
      <c r="T37" s="78"/>
      <c r="U37" s="78"/>
      <c r="V37" s="78"/>
    </row>
    <row r="38" spans="6:22" x14ac:dyDescent="0.2">
      <c r="G38" s="28"/>
      <c r="H38" s="71"/>
      <c r="I38" s="118"/>
      <c r="K38" s="68"/>
      <c r="O38" s="68"/>
      <c r="P38" s="66"/>
      <c r="Q38" s="67"/>
      <c r="R38" s="66"/>
      <c r="S38" s="66"/>
      <c r="T38" s="78"/>
      <c r="U38" s="78"/>
      <c r="V38" s="78"/>
    </row>
    <row r="39" spans="6:22" x14ac:dyDescent="0.2">
      <c r="G39" s="28"/>
      <c r="H39" s="71"/>
      <c r="I39" s="118"/>
      <c r="K39" s="68"/>
      <c r="O39" s="68"/>
      <c r="P39" s="66"/>
      <c r="Q39" s="67"/>
      <c r="R39" s="66"/>
      <c r="S39" s="66"/>
      <c r="T39" s="78"/>
      <c r="U39" s="78"/>
      <c r="V39" s="78"/>
    </row>
    <row r="40" spans="6:22" x14ac:dyDescent="0.2">
      <c r="G40" s="28"/>
      <c r="H40" s="71"/>
      <c r="I40" s="118"/>
      <c r="K40" s="68"/>
      <c r="O40" s="68"/>
      <c r="P40" s="66"/>
      <c r="Q40" s="67"/>
      <c r="R40" s="66"/>
      <c r="S40" s="66"/>
      <c r="T40" s="77"/>
      <c r="U40" s="77"/>
      <c r="V40" s="77"/>
    </row>
    <row r="41" spans="6:22" x14ac:dyDescent="0.2">
      <c r="G41" s="28"/>
      <c r="H41" s="71"/>
      <c r="I41" s="118"/>
      <c r="K41" s="68"/>
      <c r="O41" s="68"/>
      <c r="P41" s="66"/>
      <c r="Q41" s="67"/>
      <c r="R41" s="66"/>
      <c r="S41" s="66"/>
      <c r="T41" s="78"/>
      <c r="U41" s="78"/>
      <c r="V41" s="78"/>
    </row>
    <row r="42" spans="6:22" x14ac:dyDescent="0.2">
      <c r="G42" s="28"/>
      <c r="H42" s="71"/>
      <c r="I42" s="118"/>
      <c r="K42" s="68"/>
      <c r="O42" s="68"/>
      <c r="P42" s="66"/>
      <c r="Q42" s="67"/>
      <c r="R42" s="66"/>
      <c r="S42" s="66"/>
      <c r="T42" s="77"/>
      <c r="U42" s="77"/>
      <c r="V42" s="77"/>
    </row>
    <row r="43" spans="6:22" x14ac:dyDescent="0.2">
      <c r="G43" s="28"/>
      <c r="H43" s="71"/>
      <c r="I43" s="118"/>
      <c r="K43" s="68"/>
      <c r="P43" s="68"/>
      <c r="Q43" s="67"/>
      <c r="R43" s="66"/>
      <c r="S43" s="66"/>
      <c r="T43" s="78"/>
      <c r="U43" s="78"/>
      <c r="V43" s="78"/>
    </row>
    <row r="44" spans="6:22" x14ac:dyDescent="0.2">
      <c r="G44" s="28"/>
      <c r="H44" s="71"/>
      <c r="I44" s="118"/>
      <c r="K44" s="68"/>
      <c r="P44" s="68"/>
      <c r="Q44" s="67"/>
      <c r="R44" s="66"/>
      <c r="S44" s="66"/>
      <c r="T44" s="78"/>
      <c r="U44" s="78"/>
      <c r="V44" s="78"/>
    </row>
    <row r="45" spans="6:22" x14ac:dyDescent="0.2">
      <c r="G45" s="28"/>
      <c r="H45" s="71"/>
      <c r="I45" s="118"/>
      <c r="K45" s="68"/>
      <c r="O45" s="68"/>
      <c r="P45" s="66"/>
      <c r="Q45" s="67"/>
      <c r="R45" s="66"/>
      <c r="S45" s="66"/>
      <c r="T45" s="77"/>
      <c r="U45" s="77"/>
      <c r="V45" s="77"/>
    </row>
    <row r="46" spans="6:22" x14ac:dyDescent="0.2">
      <c r="G46" s="28"/>
      <c r="H46" s="71"/>
      <c r="I46" s="118"/>
      <c r="K46" s="68"/>
      <c r="O46" s="68"/>
      <c r="P46" s="66"/>
      <c r="Q46" s="67"/>
      <c r="R46" s="66"/>
      <c r="S46" s="66"/>
      <c r="T46" s="78"/>
      <c r="U46" s="78"/>
      <c r="V46" s="78"/>
    </row>
    <row r="47" spans="6:22" x14ac:dyDescent="0.2">
      <c r="G47" s="28"/>
      <c r="H47" s="71"/>
      <c r="I47" s="118"/>
      <c r="K47" s="68"/>
      <c r="O47" s="68"/>
      <c r="P47" s="66"/>
      <c r="Q47" s="67"/>
      <c r="R47" s="66"/>
      <c r="S47" s="66"/>
      <c r="T47" s="77"/>
      <c r="U47" s="77"/>
      <c r="V47" s="77"/>
    </row>
    <row r="48" spans="6:22" x14ac:dyDescent="0.2">
      <c r="F48" s="8"/>
      <c r="G48" s="17"/>
      <c r="H48" s="20"/>
      <c r="I48" s="116"/>
      <c r="M48"/>
      <c r="N48" s="2"/>
      <c r="R48" s="19"/>
      <c r="T48" s="17"/>
      <c r="U48" s="17"/>
      <c r="V48" s="17"/>
    </row>
    <row r="49" spans="6:22" x14ac:dyDescent="0.2">
      <c r="G49" s="28"/>
      <c r="H49" s="71"/>
      <c r="I49" s="118"/>
      <c r="K49" s="68"/>
      <c r="O49" s="68"/>
      <c r="P49" s="66"/>
      <c r="Q49" s="67"/>
      <c r="R49" s="66"/>
      <c r="S49" s="66"/>
      <c r="T49" s="77"/>
      <c r="U49" s="77"/>
      <c r="V49" s="77"/>
    </row>
    <row r="50" spans="6:22" x14ac:dyDescent="0.2">
      <c r="G50" s="28"/>
      <c r="H50" s="71"/>
      <c r="I50" s="118"/>
      <c r="K50" s="68"/>
      <c r="O50" s="68"/>
      <c r="P50" s="66"/>
      <c r="Q50" s="67"/>
      <c r="R50" s="66"/>
      <c r="S50" s="66"/>
      <c r="T50" s="66"/>
      <c r="U50" s="66"/>
      <c r="V50" s="66"/>
    </row>
    <row r="51" spans="6:22" x14ac:dyDescent="0.2">
      <c r="G51" s="28"/>
      <c r="H51" s="71"/>
      <c r="I51" s="118"/>
      <c r="K51" s="68"/>
      <c r="O51" s="68"/>
      <c r="P51" s="66"/>
      <c r="Q51" s="67"/>
      <c r="R51" s="66"/>
      <c r="S51" s="66"/>
      <c r="T51" s="78"/>
      <c r="U51" s="78"/>
      <c r="V51" s="78"/>
    </row>
    <row r="52" spans="6:22" x14ac:dyDescent="0.2">
      <c r="G52" s="28"/>
      <c r="H52" s="71"/>
      <c r="I52" s="118"/>
      <c r="K52" s="68"/>
      <c r="O52" s="68"/>
      <c r="P52" s="66"/>
      <c r="Q52" s="67"/>
      <c r="R52" s="66"/>
      <c r="S52" s="66"/>
      <c r="T52" s="77"/>
      <c r="U52" s="77"/>
      <c r="V52" s="77"/>
    </row>
    <row r="53" spans="6:22" x14ac:dyDescent="0.2">
      <c r="G53" s="28"/>
      <c r="H53" s="71"/>
      <c r="I53" s="118"/>
      <c r="K53" s="68"/>
      <c r="O53" s="68"/>
      <c r="P53" s="66"/>
      <c r="Q53" s="67"/>
      <c r="R53" s="66"/>
      <c r="S53" s="66"/>
      <c r="T53" s="77"/>
      <c r="U53" s="77"/>
      <c r="V53" s="77"/>
    </row>
    <row r="54" spans="6:22" x14ac:dyDescent="0.2">
      <c r="G54" s="28"/>
      <c r="H54" s="71"/>
      <c r="I54" s="118"/>
      <c r="K54" s="68"/>
      <c r="O54" s="68"/>
      <c r="P54" s="66"/>
      <c r="Q54" s="67"/>
      <c r="R54" s="66"/>
      <c r="S54" s="66"/>
      <c r="T54" s="77"/>
      <c r="U54" s="77"/>
      <c r="V54" s="77"/>
    </row>
    <row r="55" spans="6:22" x14ac:dyDescent="0.2">
      <c r="G55" s="28"/>
      <c r="H55" s="71"/>
      <c r="I55" s="118"/>
      <c r="K55" s="68"/>
      <c r="O55" s="68"/>
      <c r="P55" s="66"/>
      <c r="Q55" s="67"/>
      <c r="R55" s="66"/>
      <c r="S55" s="66"/>
      <c r="T55" s="77"/>
      <c r="U55" s="77"/>
      <c r="V55" s="77"/>
    </row>
    <row r="56" spans="6:22" x14ac:dyDescent="0.2">
      <c r="G56" s="28"/>
      <c r="H56" s="71"/>
      <c r="I56" s="118"/>
      <c r="K56" s="68"/>
      <c r="O56" s="68"/>
      <c r="P56" s="66"/>
      <c r="Q56" s="67"/>
      <c r="R56" s="66"/>
      <c r="S56" s="66"/>
      <c r="T56" s="77"/>
      <c r="U56" s="77"/>
      <c r="V56" s="77"/>
    </row>
    <row r="57" spans="6:22" x14ac:dyDescent="0.2">
      <c r="G57" s="28"/>
      <c r="H57" s="71"/>
      <c r="I57" s="118"/>
      <c r="K57" s="68"/>
      <c r="O57" s="68"/>
      <c r="P57" s="66"/>
      <c r="Q57" s="67"/>
      <c r="R57" s="66"/>
      <c r="S57" s="66"/>
      <c r="T57" s="77"/>
      <c r="U57" s="77"/>
      <c r="V57" s="77"/>
    </row>
    <row r="58" spans="6:22" x14ac:dyDescent="0.2">
      <c r="G58" s="28"/>
      <c r="H58" s="71"/>
      <c r="I58" s="118"/>
      <c r="K58" s="68"/>
      <c r="O58" s="68"/>
      <c r="P58" s="66"/>
      <c r="Q58" s="67"/>
      <c r="R58" s="66"/>
      <c r="S58" s="66"/>
      <c r="T58" s="78"/>
      <c r="U58" s="78"/>
      <c r="V58" s="78"/>
    </row>
    <row r="59" spans="6:22" x14ac:dyDescent="0.2">
      <c r="G59" s="28"/>
      <c r="H59" s="71"/>
      <c r="I59" s="118"/>
      <c r="K59" s="68"/>
      <c r="O59" s="68"/>
      <c r="P59" s="66"/>
      <c r="Q59" s="67"/>
      <c r="R59" s="66"/>
      <c r="S59" s="66"/>
      <c r="T59" s="77"/>
      <c r="U59" s="77"/>
      <c r="V59" s="77"/>
    </row>
    <row r="60" spans="6:22" x14ac:dyDescent="0.2">
      <c r="G60" s="28"/>
      <c r="H60" s="71"/>
      <c r="I60" s="118"/>
      <c r="K60" s="68"/>
      <c r="O60" s="68"/>
      <c r="P60" s="66"/>
      <c r="Q60" s="67"/>
      <c r="R60" s="66"/>
      <c r="S60" s="66"/>
      <c r="T60" s="77"/>
      <c r="U60" s="77"/>
      <c r="V60" s="77"/>
    </row>
    <row r="61" spans="6:22" x14ac:dyDescent="0.2">
      <c r="F61" s="8"/>
      <c r="G61" s="17"/>
      <c r="H61" s="20"/>
      <c r="I61" s="116"/>
      <c r="M61"/>
      <c r="N61" s="2"/>
      <c r="R61" s="19"/>
    </row>
    <row r="62" spans="6:22" x14ac:dyDescent="0.2">
      <c r="F62" s="8"/>
      <c r="G62" s="17"/>
      <c r="H62" s="20"/>
      <c r="I62" s="116"/>
      <c r="M62"/>
      <c r="N62" s="2"/>
      <c r="R62" s="19"/>
    </row>
    <row r="63" spans="6:22" x14ac:dyDescent="0.2">
      <c r="F63" s="8"/>
      <c r="G63" s="17"/>
      <c r="H63" s="20"/>
      <c r="I63" s="116"/>
      <c r="M63"/>
      <c r="N63" s="2"/>
      <c r="R63" s="19"/>
    </row>
    <row r="64" spans="6:22" x14ac:dyDescent="0.2">
      <c r="F64" s="8"/>
      <c r="G64" s="17"/>
      <c r="H64" s="20"/>
      <c r="I64" s="116"/>
      <c r="M64"/>
      <c r="N64" s="2"/>
      <c r="R64" s="19"/>
    </row>
    <row r="65" spans="6:22" x14ac:dyDescent="0.2">
      <c r="F65" s="8"/>
      <c r="G65" s="17"/>
      <c r="H65" s="20"/>
      <c r="I65" s="117"/>
      <c r="M65"/>
      <c r="N65" s="2"/>
      <c r="R65" s="19"/>
      <c r="T65" s="17"/>
      <c r="U65" s="17"/>
      <c r="V65" s="17"/>
    </row>
    <row r="66" spans="6:22" x14ac:dyDescent="0.2">
      <c r="F66" s="8"/>
      <c r="G66" s="17"/>
      <c r="H66" s="20"/>
      <c r="I66" s="117"/>
      <c r="M66"/>
      <c r="N66" s="2"/>
      <c r="R66" s="19"/>
      <c r="T66" s="17"/>
      <c r="U66" s="17"/>
      <c r="V66" s="17"/>
    </row>
    <row r="67" spans="6:22" x14ac:dyDescent="0.2">
      <c r="F67" s="8"/>
      <c r="G67" s="17"/>
      <c r="H67" s="20"/>
      <c r="I67" s="117"/>
      <c r="M67"/>
      <c r="N67" s="2"/>
      <c r="R67" s="19"/>
      <c r="T67" s="17"/>
      <c r="U67" s="17"/>
      <c r="V67" s="17"/>
    </row>
    <row r="68" spans="6:22" x14ac:dyDescent="0.2">
      <c r="F68" s="8"/>
      <c r="G68" s="17"/>
      <c r="H68" s="20"/>
      <c r="I68" s="117"/>
      <c r="M68"/>
      <c r="N68" s="2"/>
      <c r="O68" s="68"/>
      <c r="R68" s="19"/>
      <c r="T68" s="17"/>
      <c r="U68" s="17"/>
    </row>
    <row r="69" spans="6:22" x14ac:dyDescent="0.2">
      <c r="F69" s="8"/>
      <c r="G69" s="17"/>
      <c r="H69" s="20"/>
      <c r="I69" s="117"/>
      <c r="M69"/>
      <c r="N69" s="2"/>
      <c r="R69" s="19"/>
      <c r="T69" s="17"/>
      <c r="U69" s="17"/>
    </row>
    <row r="70" spans="6:22" x14ac:dyDescent="0.2">
      <c r="F70" s="8"/>
      <c r="G70" s="17"/>
      <c r="H70" s="20"/>
      <c r="I70" s="117"/>
      <c r="M70"/>
      <c r="N70" s="2"/>
      <c r="R70" s="19"/>
      <c r="T70" s="17"/>
      <c r="U70" s="17"/>
    </row>
    <row r="71" spans="6:22" x14ac:dyDescent="0.2">
      <c r="F71" s="8"/>
      <c r="G71" s="17"/>
      <c r="H71" s="20"/>
      <c r="I71" s="117"/>
      <c r="M71"/>
      <c r="N71" s="2"/>
      <c r="R71" s="19"/>
      <c r="T71" s="17"/>
      <c r="U71" s="17"/>
    </row>
    <row r="72" spans="6:22" x14ac:dyDescent="0.2">
      <c r="F72" s="8"/>
      <c r="G72" s="17"/>
      <c r="H72" s="20"/>
      <c r="I72" s="117"/>
      <c r="M72"/>
      <c r="N72" s="2"/>
      <c r="R72" s="19"/>
      <c r="T72" s="17"/>
      <c r="U72" s="17"/>
    </row>
    <row r="73" spans="6:22" x14ac:dyDescent="0.2">
      <c r="F73" s="8"/>
      <c r="G73" s="17"/>
      <c r="H73" s="20"/>
      <c r="I73" s="117"/>
      <c r="M73"/>
      <c r="N73" s="2"/>
      <c r="R73" s="19"/>
      <c r="T73" s="17"/>
      <c r="U73" s="17"/>
    </row>
    <row r="74" spans="6:22" x14ac:dyDescent="0.2">
      <c r="F74" s="8"/>
      <c r="G74" s="17"/>
      <c r="H74" s="20"/>
      <c r="I74" s="117"/>
      <c r="M74"/>
      <c r="N74" s="2"/>
      <c r="R74" s="19"/>
      <c r="T74" s="17"/>
      <c r="U74" s="17"/>
    </row>
    <row r="75" spans="6:22" x14ac:dyDescent="0.2">
      <c r="F75" s="8"/>
      <c r="G75" s="17"/>
      <c r="H75" s="20"/>
      <c r="I75" s="117"/>
      <c r="M75"/>
      <c r="N75" s="2"/>
      <c r="R75" s="19"/>
      <c r="T75" s="17"/>
      <c r="U75" s="17"/>
    </row>
    <row r="76" spans="6:22" x14ac:dyDescent="0.2">
      <c r="F76" s="8"/>
      <c r="G76" s="17"/>
      <c r="H76" s="20"/>
      <c r="I76" s="117"/>
      <c r="M76"/>
      <c r="N76" s="2"/>
      <c r="O76" s="68"/>
      <c r="R76" s="19"/>
      <c r="T76" s="17"/>
      <c r="U76" s="17"/>
    </row>
    <row r="77" spans="6:22" x14ac:dyDescent="0.2">
      <c r="F77" s="8"/>
      <c r="G77" s="17"/>
      <c r="H77" s="20"/>
      <c r="I77" s="117"/>
      <c r="M77"/>
      <c r="N77" s="2"/>
      <c r="R77" s="19"/>
      <c r="T77" s="17"/>
      <c r="U77" s="17"/>
    </row>
    <row r="78" spans="6:22" x14ac:dyDescent="0.2">
      <c r="F78" s="8"/>
      <c r="G78" s="17"/>
      <c r="H78" s="20"/>
      <c r="I78" s="117"/>
      <c r="M78"/>
      <c r="N78" s="2"/>
      <c r="R78" s="19"/>
      <c r="T78" s="17"/>
      <c r="U78" s="17"/>
    </row>
    <row r="79" spans="6:22" x14ac:dyDescent="0.2">
      <c r="F79" s="8"/>
      <c r="G79" s="17"/>
      <c r="H79" s="20"/>
      <c r="I79" s="117"/>
      <c r="M79"/>
      <c r="N79" s="2"/>
      <c r="R79" s="19"/>
      <c r="T79" s="17"/>
      <c r="U79" s="17"/>
    </row>
    <row r="80" spans="6:22" x14ac:dyDescent="0.2">
      <c r="F80" s="8"/>
      <c r="G80" s="17"/>
      <c r="H80" s="20"/>
      <c r="I80" s="117"/>
      <c r="M80"/>
      <c r="N80" s="2"/>
      <c r="R80" s="19"/>
      <c r="T80" s="17"/>
      <c r="U80" s="17"/>
    </row>
    <row r="81" spans="6:21" x14ac:dyDescent="0.2">
      <c r="F81" s="8"/>
      <c r="G81" s="17"/>
      <c r="H81" s="20"/>
      <c r="I81" s="117"/>
      <c r="M81"/>
      <c r="N81" s="2"/>
      <c r="R81" s="19"/>
      <c r="T81" s="17"/>
      <c r="U81" s="17"/>
    </row>
    <row r="82" spans="6:21" x14ac:dyDescent="0.2">
      <c r="F82" s="8"/>
      <c r="G82" s="17"/>
      <c r="H82" s="20"/>
      <c r="I82" s="117"/>
      <c r="M82"/>
      <c r="N82" s="2"/>
      <c r="R82" s="19"/>
      <c r="T82" s="17"/>
      <c r="U82" s="17"/>
    </row>
    <row r="83" spans="6:21" x14ac:dyDescent="0.2">
      <c r="F83" s="8"/>
      <c r="G83" s="17"/>
      <c r="H83" s="20"/>
      <c r="I83" s="117"/>
      <c r="M83"/>
      <c r="N83" s="2"/>
      <c r="R83" s="19"/>
      <c r="T83" s="17"/>
      <c r="U83" s="17"/>
    </row>
    <row r="84" spans="6:21" x14ac:dyDescent="0.2">
      <c r="F84" s="8"/>
      <c r="G84" s="17"/>
      <c r="H84" s="20"/>
      <c r="I84" s="117"/>
      <c r="M84"/>
      <c r="N84" s="2"/>
      <c r="O84" s="68"/>
      <c r="R84" s="19"/>
      <c r="T84" s="17"/>
      <c r="U84" s="17"/>
    </row>
    <row r="85" spans="6:21" x14ac:dyDescent="0.2">
      <c r="F85" s="8"/>
      <c r="G85" s="17"/>
      <c r="H85" s="20"/>
      <c r="I85" s="117"/>
      <c r="M85"/>
      <c r="N85" s="2"/>
      <c r="O85" s="68"/>
      <c r="R85" s="19"/>
      <c r="T85" s="17"/>
      <c r="U85" s="17"/>
    </row>
    <row r="86" spans="6:21" x14ac:dyDescent="0.2">
      <c r="F86" s="8"/>
      <c r="G86" s="17"/>
      <c r="H86" s="20"/>
      <c r="I86" s="117"/>
      <c r="M86"/>
      <c r="N86" s="2"/>
      <c r="O86" s="68"/>
      <c r="R86" s="19"/>
      <c r="T86" s="17"/>
      <c r="U86" s="17"/>
    </row>
    <row r="87" spans="6:21" x14ac:dyDescent="0.2">
      <c r="F87" s="8"/>
      <c r="G87" s="17"/>
      <c r="H87" s="20"/>
      <c r="I87" s="117"/>
      <c r="M87"/>
      <c r="N87" s="2"/>
      <c r="O87" s="68"/>
      <c r="R87" s="19"/>
      <c r="T87" s="17"/>
      <c r="U87" s="17"/>
    </row>
    <row r="88" spans="6:21" x14ac:dyDescent="0.2">
      <c r="F88" s="8"/>
      <c r="G88" s="17"/>
      <c r="H88" s="20"/>
      <c r="I88" s="117"/>
      <c r="M88"/>
      <c r="N88" s="2"/>
      <c r="O88" s="68"/>
      <c r="R88" s="19"/>
      <c r="T88" s="17"/>
      <c r="U88" s="17"/>
    </row>
    <row r="89" spans="6:21" x14ac:dyDescent="0.2">
      <c r="F89" s="8"/>
      <c r="G89" s="17"/>
      <c r="H89" s="20"/>
      <c r="I89" s="117"/>
      <c r="M89"/>
      <c r="N89" s="2"/>
      <c r="R89" s="19"/>
      <c r="T89" s="17"/>
      <c r="U89" s="17"/>
    </row>
    <row r="90" spans="6:21" x14ac:dyDescent="0.2">
      <c r="F90" s="8"/>
      <c r="G90" s="17"/>
      <c r="H90" s="20"/>
      <c r="I90" s="117"/>
      <c r="M90"/>
      <c r="N90" s="2"/>
      <c r="O90" s="68"/>
      <c r="R90" s="19"/>
      <c r="T90" s="17"/>
      <c r="U90" s="17"/>
    </row>
    <row r="91" spans="6:21" x14ac:dyDescent="0.2">
      <c r="F91" s="8"/>
      <c r="G91" s="17"/>
      <c r="H91" s="20"/>
      <c r="I91" s="117"/>
      <c r="M91"/>
      <c r="N91" s="2"/>
      <c r="O91" s="68"/>
      <c r="R91" s="19"/>
      <c r="T91" s="17"/>
      <c r="U91" s="17"/>
    </row>
    <row r="92" spans="6:21" x14ac:dyDescent="0.2">
      <c r="F92" s="8"/>
      <c r="G92" s="17"/>
      <c r="H92" s="20"/>
      <c r="I92" s="117"/>
      <c r="M92"/>
      <c r="N92" s="2"/>
      <c r="O92" s="68"/>
      <c r="R92" s="19"/>
      <c r="T92" s="17"/>
      <c r="U92" s="17"/>
    </row>
    <row r="93" spans="6:21" x14ac:dyDescent="0.2">
      <c r="F93" s="8"/>
      <c r="G93" s="17"/>
      <c r="H93" s="20"/>
      <c r="I93" s="117"/>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183</v>
      </c>
      <c r="B1" s="167"/>
      <c r="C1" s="45"/>
      <c r="D1" s="42"/>
    </row>
    <row r="2" spans="1:7" ht="23.25" x14ac:dyDescent="0.35">
      <c r="A2" s="61"/>
      <c r="B2" s="42"/>
      <c r="C2" s="45"/>
      <c r="D2" s="42"/>
    </row>
    <row r="3" spans="1:7" x14ac:dyDescent="0.2">
      <c r="A3" s="42"/>
      <c r="B3" s="42"/>
      <c r="C3" s="45"/>
      <c r="D3" s="42"/>
    </row>
    <row r="4" spans="1:7" ht="15.75" x14ac:dyDescent="0.25">
      <c r="A4" s="145" t="s">
        <v>184</v>
      </c>
      <c r="B4" s="140" t="s">
        <v>185</v>
      </c>
      <c r="C4" s="140" t="s">
        <v>32</v>
      </c>
      <c r="D4" s="141" t="s">
        <v>37</v>
      </c>
    </row>
    <row r="5" spans="1:7" ht="53.1" customHeight="1" x14ac:dyDescent="0.2">
      <c r="A5" s="90" t="s">
        <v>153</v>
      </c>
      <c r="B5" s="91" t="s">
        <v>154</v>
      </c>
      <c r="C5" s="124" t="s">
        <v>39</v>
      </c>
      <c r="D5" s="92"/>
    </row>
    <row r="6" spans="1:7" ht="53.1" customHeight="1" x14ac:dyDescent="0.2">
      <c r="A6" s="93" t="s">
        <v>33</v>
      </c>
      <c r="B6" s="94" t="s">
        <v>162</v>
      </c>
      <c r="C6" s="124" t="s">
        <v>38</v>
      </c>
      <c r="D6" s="95" t="s">
        <v>151</v>
      </c>
      <c r="E6" s="6"/>
      <c r="F6" s="5"/>
      <c r="G6" s="4"/>
    </row>
    <row r="7" spans="1:7" ht="53.1" customHeight="1" x14ac:dyDescent="0.2">
      <c r="A7" s="93" t="s">
        <v>34</v>
      </c>
      <c r="B7" s="94" t="s">
        <v>161</v>
      </c>
      <c r="C7" s="124">
        <v>1</v>
      </c>
      <c r="D7" s="96"/>
      <c r="E7" s="5"/>
      <c r="F7" s="5"/>
      <c r="G7" s="4"/>
    </row>
    <row r="8" spans="1:7" ht="53.1" customHeight="1" x14ac:dyDescent="0.2">
      <c r="A8" s="93" t="s">
        <v>167</v>
      </c>
      <c r="B8" s="94" t="s">
        <v>155</v>
      </c>
      <c r="C8" s="124">
        <v>5</v>
      </c>
      <c r="D8" s="96"/>
      <c r="E8" s="5"/>
      <c r="F8" s="5"/>
      <c r="G8" s="4"/>
    </row>
    <row r="9" spans="1:7" ht="69.95" customHeight="1" x14ac:dyDescent="0.2">
      <c r="A9" s="93" t="s">
        <v>156</v>
      </c>
      <c r="B9" s="94" t="s">
        <v>157</v>
      </c>
      <c r="C9" s="124">
        <v>10</v>
      </c>
      <c r="D9" s="96"/>
      <c r="E9" s="5"/>
      <c r="F9" s="5"/>
      <c r="G9" s="4"/>
    </row>
    <row r="10" spans="1:7" ht="53.1" customHeight="1" x14ac:dyDescent="0.2">
      <c r="A10" s="93" t="s">
        <v>35</v>
      </c>
      <c r="B10" s="94" t="s">
        <v>160</v>
      </c>
      <c r="C10" s="124">
        <v>15</v>
      </c>
      <c r="D10" s="96"/>
      <c r="E10" s="5"/>
      <c r="F10" s="5"/>
      <c r="G10" s="4"/>
    </row>
    <row r="11" spans="1:7" ht="53.1" customHeight="1" x14ac:dyDescent="0.2">
      <c r="A11" s="97" t="s">
        <v>36</v>
      </c>
      <c r="B11" s="98" t="s">
        <v>158</v>
      </c>
      <c r="C11" s="125" t="s">
        <v>38</v>
      </c>
      <c r="D11" s="99" t="s">
        <v>159</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2011-09-30T16:30:35Z</dcterms:modified>
</cp:coreProperties>
</file>