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smit\Desktop Dec 2023\Collaborations\Int Cancer Institute\iThemba\"/>
    </mc:Choice>
  </mc:AlternateContent>
  <xr:revisionPtr revIDLastSave="0" documentId="8_{95729F74-BB9F-4235-85E5-C3927C28D976}" xr6:coauthVersionLast="47" xr6:coauthVersionMax="47" xr10:uidLastSave="{00000000-0000-0000-0000-000000000000}"/>
  <bookViews>
    <workbookView xWindow="28680" yWindow="-120" windowWidth="29040" windowHeight="15840" xr2:uid="{53CD2003-2709-4185-BF4B-018C85E536FB}"/>
  </bookViews>
  <sheets>
    <sheet name="Enrollment Visit 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J16" i="1"/>
  <c r="J15" i="1"/>
  <c r="L12" i="1"/>
  <c r="L11" i="1"/>
  <c r="J12" i="1"/>
  <c r="J11" i="1"/>
  <c r="L10" i="1"/>
  <c r="L9" i="1"/>
  <c r="J10" i="1"/>
  <c r="J9" i="1"/>
  <c r="L14" i="1"/>
  <c r="L13" i="1"/>
  <c r="J14" i="1"/>
  <c r="J13" i="1"/>
  <c r="L8" i="1"/>
  <c r="L7" i="1"/>
  <c r="J8" i="1"/>
  <c r="J7" i="1"/>
  <c r="L44" i="1"/>
  <c r="L43" i="1"/>
  <c r="J44" i="1"/>
  <c r="J43" i="1"/>
  <c r="L42" i="1"/>
  <c r="L41" i="1"/>
  <c r="J42" i="1"/>
  <c r="J41" i="1"/>
  <c r="L40" i="1"/>
  <c r="L39" i="1"/>
  <c r="J40" i="1"/>
  <c r="J39" i="1"/>
  <c r="L38" i="1"/>
  <c r="L37" i="1"/>
  <c r="J38" i="1"/>
  <c r="J37" i="1"/>
  <c r="L36" i="1"/>
  <c r="L35" i="1"/>
  <c r="J36" i="1"/>
  <c r="J35" i="1"/>
  <c r="L34" i="1"/>
  <c r="L33" i="1"/>
  <c r="J34" i="1"/>
  <c r="J33" i="1"/>
  <c r="L32" i="1"/>
  <c r="J32" i="1"/>
  <c r="L31" i="1"/>
  <c r="J31" i="1"/>
  <c r="L30" i="1"/>
  <c r="J30" i="1"/>
  <c r="L29" i="1"/>
  <c r="J29" i="1"/>
  <c r="L28" i="1"/>
  <c r="L27" i="1"/>
  <c r="L26" i="1"/>
  <c r="L25" i="1"/>
  <c r="J28" i="1"/>
  <c r="J27" i="1"/>
  <c r="J26" i="1"/>
  <c r="J25" i="1"/>
  <c r="L24" i="1"/>
  <c r="L23" i="1"/>
  <c r="J24" i="1"/>
  <c r="J2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3" i="1"/>
  <c r="E54" i="1"/>
  <c r="E52" i="1"/>
  <c r="E51" i="1"/>
  <c r="E50" i="1"/>
  <c r="E49" i="1"/>
  <c r="E48" i="1"/>
  <c r="E47" i="1"/>
  <c r="E46" i="1"/>
  <c r="E45" i="1"/>
  <c r="E42" i="1"/>
  <c r="E44" i="1"/>
  <c r="E43" i="1"/>
  <c r="E41" i="1"/>
  <c r="E40" i="1"/>
  <c r="E39" i="1"/>
  <c r="E38" i="1"/>
  <c r="E37" i="1"/>
  <c r="E36" i="1"/>
  <c r="E35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34" i="1"/>
  <c r="E33" i="1"/>
  <c r="E32" i="1"/>
</calcChain>
</file>

<file path=xl/sharedStrings.xml><?xml version="1.0" encoding="utf-8"?>
<sst xmlns="http://schemas.openxmlformats.org/spreadsheetml/2006/main" count="147" uniqueCount="73">
  <si>
    <t>Program</t>
  </si>
  <si>
    <t>Control Program</t>
  </si>
  <si>
    <t>iThemba Program</t>
  </si>
  <si>
    <t>Abnormal vessels</t>
  </si>
  <si>
    <t>Aceto-white</t>
  </si>
  <si>
    <t>Cervicitis</t>
  </si>
  <si>
    <t>Invalid</t>
  </si>
  <si>
    <t>Normal</t>
  </si>
  <si>
    <t>VIA Results</t>
  </si>
  <si>
    <t>Negative</t>
  </si>
  <si>
    <t>Positive</t>
  </si>
  <si>
    <t>HPV 16</t>
  </si>
  <si>
    <t>HPV 18</t>
  </si>
  <si>
    <t>HIV Status</t>
  </si>
  <si>
    <t>Unknown</t>
  </si>
  <si>
    <t>Not Normal</t>
  </si>
  <si>
    <t>P Value</t>
  </si>
  <si>
    <t>Bungoma County Referral Hospital</t>
  </si>
  <si>
    <t>Burnt Forest Sub County Hospital</t>
  </si>
  <si>
    <t>Chulaimbo Sub County Hospital</t>
  </si>
  <si>
    <t>ICI CLINIC</t>
  </si>
  <si>
    <t>Kanyakine Sub County Hospital</t>
  </si>
  <si>
    <t>Kimilili Sub County Hospital</t>
  </si>
  <si>
    <t>Meru County Referral Hospital</t>
  </si>
  <si>
    <t>Nyambene Sub County Hospital</t>
  </si>
  <si>
    <t>Timau Sub County Hospital</t>
  </si>
  <si>
    <t>Uasin Gishu County Hospital</t>
  </si>
  <si>
    <t>Ziwa Sirikwa Sub County Hospital</t>
  </si>
  <si>
    <t>Randomization Location</t>
  </si>
  <si>
    <t>HPV DNA</t>
  </si>
  <si>
    <t>Muthaara Sub County Hospital</t>
  </si>
  <si>
    <t>iThemba Enrollment Data Analyses</t>
  </si>
  <si>
    <t>N = 7951</t>
  </si>
  <si>
    <t>JOOTRH Room 18</t>
  </si>
  <si>
    <t>Kombewa Sub County hospital</t>
  </si>
  <si>
    <t>Excessive bleeding</t>
  </si>
  <si>
    <t>Friable tissue</t>
  </si>
  <si>
    <t>Heaped lesions</t>
  </si>
  <si>
    <t>Ulceration</t>
  </si>
  <si>
    <t>Education Level</t>
  </si>
  <si>
    <t>No formal education</t>
  </si>
  <si>
    <t>Primary</t>
  </si>
  <si>
    <t>Secondary</t>
  </si>
  <si>
    <t>Tertiary</t>
  </si>
  <si>
    <t>No Response</t>
  </si>
  <si>
    <t>Income</t>
  </si>
  <si>
    <t>Business</t>
  </si>
  <si>
    <t>Farming / Fishing</t>
  </si>
  <si>
    <t>Formal Employment</t>
  </si>
  <si>
    <t>Other</t>
  </si>
  <si>
    <t>Marital Status</t>
  </si>
  <si>
    <t>Currently Married</t>
  </si>
  <si>
    <t>Not Married</t>
  </si>
  <si>
    <t>Partner Circumcised</t>
  </si>
  <si>
    <t>No</t>
  </si>
  <si>
    <t>Yes</t>
  </si>
  <si>
    <t>Ever Had STI</t>
  </si>
  <si>
    <t>Null</t>
  </si>
  <si>
    <t>Age (years) (mean [sd]) (n=7948)</t>
  </si>
  <si>
    <t>38.4 [10.8]</t>
  </si>
  <si>
    <t>Age (years)</t>
  </si>
  <si>
    <t>40.7 [8.6]</t>
  </si>
  <si>
    <t>38.3 [10.8]</t>
  </si>
  <si>
    <t>&lt; 0.001</t>
  </si>
  <si>
    <t>P value</t>
  </si>
  <si>
    <t>&lt;0.001</t>
  </si>
  <si>
    <t>Not married</t>
  </si>
  <si>
    <t>Soruce of Income</t>
  </si>
  <si>
    <t>Farming/Fishing</t>
  </si>
  <si>
    <t>Not - Normal</t>
  </si>
  <si>
    <t>Married</t>
  </si>
  <si>
    <t>Partner Circumsied</t>
  </si>
  <si>
    <t>HPV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</si>
</sst>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/>
    <xf numFmtId="0" fontId="2" fillId="0" borderId="9" xfId="0" applyFont="1" applyBorder="1" applyAlignment="1">
      <alignment horizontal="center"/>
    </xf>
    <xf numFmtId="0" fontId="2" fillId="0" borderId="2" xfId="0" applyFont="1" applyBorder="1" applyAlignment="1"/>
    <xf numFmtId="0" fontId="2" fillId="0" borderId="9" xfId="0" applyFont="1" applyBorder="1"/>
    <xf numFmtId="0" fontId="2" fillId="0" borderId="5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96A9-99F9-46A3-B818-19522DE389B1}">
  <dimension ref="B2:N72"/>
  <sheetViews>
    <sheetView tabSelected="1" workbookViewId="0">
      <selection activeCell="G18" sqref="G18:M18"/>
    </sheetView>
  </sheetViews>
  <sheetFormatPr defaultRowHeight="15.75" x14ac:dyDescent="0.25"/>
  <cols>
    <col min="1" max="1" width="9.140625" style="1"/>
    <col min="2" max="2" width="18.140625" style="1" customWidth="1"/>
    <col min="3" max="3" width="31.85546875" style="42" bestFit="1" customWidth="1"/>
    <col min="4" max="5" width="9.140625" style="3"/>
    <col min="6" max="6" width="14.5703125" style="1" customWidth="1"/>
    <col min="7" max="7" width="23.5703125" style="1" bestFit="1" customWidth="1"/>
    <col min="8" max="8" width="19.28515625" style="1" bestFit="1" customWidth="1"/>
    <col min="9" max="9" width="13.5703125" style="3" bestFit="1" customWidth="1"/>
    <col min="10" max="10" width="11" style="3" bestFit="1" customWidth="1"/>
    <col min="11" max="12" width="9.140625" style="3"/>
    <col min="13" max="13" width="9.140625" style="17"/>
    <col min="14" max="16384" width="9.140625" style="1"/>
  </cols>
  <sheetData>
    <row r="2" spans="2:13" x14ac:dyDescent="0.25">
      <c r="B2" s="2" t="s">
        <v>31</v>
      </c>
      <c r="C2" s="41"/>
      <c r="D2" s="4"/>
    </row>
    <row r="3" spans="2:13" x14ac:dyDescent="0.25">
      <c r="B3" s="2" t="s">
        <v>32</v>
      </c>
      <c r="C3" s="41"/>
      <c r="D3" s="4"/>
    </row>
    <row r="4" spans="2:13" ht="16.5" thickBot="1" x14ac:dyDescent="0.3"/>
    <row r="5" spans="2:13" ht="16.5" thickBot="1" x14ac:dyDescent="0.3">
      <c r="G5" s="32"/>
      <c r="H5" s="33"/>
      <c r="I5" s="20" t="s">
        <v>0</v>
      </c>
      <c r="J5" s="21"/>
      <c r="K5" s="21"/>
      <c r="L5" s="22"/>
      <c r="M5" s="28" t="s">
        <v>16</v>
      </c>
    </row>
    <row r="6" spans="2:13" ht="16.5" thickBot="1" x14ac:dyDescent="0.3">
      <c r="B6" s="36" t="s">
        <v>58</v>
      </c>
      <c r="C6" s="37"/>
      <c r="D6" s="21" t="s">
        <v>59</v>
      </c>
      <c r="E6" s="22"/>
      <c r="G6" s="34"/>
      <c r="H6" s="35"/>
      <c r="I6" s="20" t="s">
        <v>1</v>
      </c>
      <c r="J6" s="22"/>
      <c r="K6" s="21" t="s">
        <v>2</v>
      </c>
      <c r="L6" s="22"/>
      <c r="M6" s="29"/>
    </row>
    <row r="7" spans="2:13" x14ac:dyDescent="0.25">
      <c r="B7" s="23" t="s">
        <v>0</v>
      </c>
      <c r="C7" s="43" t="s">
        <v>1</v>
      </c>
      <c r="D7" s="6">
        <v>4006</v>
      </c>
      <c r="E7" s="7">
        <f>D7/7951</f>
        <v>0.50383599547226765</v>
      </c>
      <c r="G7" s="23" t="s">
        <v>8</v>
      </c>
      <c r="H7" s="5" t="s">
        <v>7</v>
      </c>
      <c r="I7" s="12">
        <v>3747</v>
      </c>
      <c r="J7" s="7">
        <f>I7/3827</f>
        <v>0.97909589756989812</v>
      </c>
      <c r="K7" s="6">
        <v>3628</v>
      </c>
      <c r="L7" s="7">
        <f>K7/3698</f>
        <v>0.98107084910762576</v>
      </c>
      <c r="M7" s="26">
        <v>0.56399999999999995</v>
      </c>
    </row>
    <row r="8" spans="2:13" ht="16.5" thickBot="1" x14ac:dyDescent="0.3">
      <c r="B8" s="24"/>
      <c r="C8" s="44" t="s">
        <v>2</v>
      </c>
      <c r="D8" s="9">
        <v>3945</v>
      </c>
      <c r="E8" s="10">
        <f>D8/7951</f>
        <v>0.49616400452773235</v>
      </c>
      <c r="G8" s="24"/>
      <c r="H8" s="8" t="s">
        <v>15</v>
      </c>
      <c r="I8" s="13">
        <v>80</v>
      </c>
      <c r="J8" s="10">
        <f>I8/3827</f>
        <v>2.0904102430101906E-2</v>
      </c>
      <c r="K8" s="9">
        <v>70</v>
      </c>
      <c r="L8" s="10">
        <f>K8/3698</f>
        <v>1.8929150892374257E-2</v>
      </c>
      <c r="M8" s="27"/>
    </row>
    <row r="9" spans="2:13" ht="15.75" customHeight="1" x14ac:dyDescent="0.25">
      <c r="B9" s="23" t="s">
        <v>28</v>
      </c>
      <c r="C9" s="42" t="s">
        <v>17</v>
      </c>
      <c r="D9" s="3">
        <v>1836</v>
      </c>
      <c r="E9" s="11">
        <f>D9/7951</f>
        <v>0.23091435039617658</v>
      </c>
      <c r="G9" s="23" t="s">
        <v>11</v>
      </c>
      <c r="H9" s="5" t="s">
        <v>9</v>
      </c>
      <c r="I9" s="12">
        <v>2615</v>
      </c>
      <c r="J9" s="7">
        <f>I9/2709</f>
        <v>0.96530084902177926</v>
      </c>
      <c r="K9" s="6">
        <v>2487</v>
      </c>
      <c r="L9" s="7">
        <f>K9/2619</f>
        <v>0.94959908361970213</v>
      </c>
      <c r="M9" s="30">
        <v>5.0000000000000001E-3</v>
      </c>
    </row>
    <row r="10" spans="2:13" ht="16.5" thickBot="1" x14ac:dyDescent="0.3">
      <c r="B10" s="25"/>
      <c r="C10" s="42" t="s">
        <v>18</v>
      </c>
      <c r="D10" s="3">
        <v>335</v>
      </c>
      <c r="E10" s="11">
        <f t="shared" ref="E10:E31" si="0">D10/7951</f>
        <v>4.213306502326751E-2</v>
      </c>
      <c r="G10" s="24"/>
      <c r="H10" s="8" t="s">
        <v>10</v>
      </c>
      <c r="I10" s="13">
        <v>94</v>
      </c>
      <c r="J10" s="10">
        <f>I10/2709</f>
        <v>3.4699150978220746E-2</v>
      </c>
      <c r="K10" s="9">
        <v>132</v>
      </c>
      <c r="L10" s="10">
        <f>K10/2619</f>
        <v>5.0400916380297825E-2</v>
      </c>
      <c r="M10" s="31"/>
    </row>
    <row r="11" spans="2:13" x14ac:dyDescent="0.25">
      <c r="B11" s="25"/>
      <c r="C11" s="42" t="s">
        <v>19</v>
      </c>
      <c r="D11" s="3">
        <v>611</v>
      </c>
      <c r="E11" s="11">
        <f t="shared" si="0"/>
        <v>7.6845679788705823E-2</v>
      </c>
      <c r="G11" s="23" t="s">
        <v>12</v>
      </c>
      <c r="H11" s="5" t="s">
        <v>9</v>
      </c>
      <c r="I11" s="12">
        <v>2655</v>
      </c>
      <c r="J11" s="7">
        <f>I11/2709</f>
        <v>0.98006644518272423</v>
      </c>
      <c r="K11" s="6">
        <v>2566</v>
      </c>
      <c r="L11" s="7">
        <f>K11/2619</f>
        <v>0.97976326842306227</v>
      </c>
      <c r="M11" s="30">
        <v>1</v>
      </c>
    </row>
    <row r="12" spans="2:13" ht="16.5" thickBot="1" x14ac:dyDescent="0.3">
      <c r="B12" s="25"/>
      <c r="C12" s="42" t="s">
        <v>20</v>
      </c>
      <c r="D12" s="3">
        <v>336</v>
      </c>
      <c r="E12" s="11">
        <f t="shared" si="0"/>
        <v>4.2258835366620548E-2</v>
      </c>
      <c r="G12" s="24"/>
      <c r="H12" s="8" t="s">
        <v>10</v>
      </c>
      <c r="I12" s="13">
        <v>54</v>
      </c>
      <c r="J12" s="10">
        <f>I12/2709</f>
        <v>1.9933554817275746E-2</v>
      </c>
      <c r="K12" s="9">
        <v>53</v>
      </c>
      <c r="L12" s="10">
        <f>K12/2619</f>
        <v>2.0236731576937762E-2</v>
      </c>
      <c r="M12" s="31"/>
    </row>
    <row r="13" spans="2:13" x14ac:dyDescent="0.25">
      <c r="B13" s="25"/>
      <c r="C13" s="42" t="s">
        <v>33</v>
      </c>
      <c r="D13" s="3">
        <v>630</v>
      </c>
      <c r="E13" s="11">
        <f t="shared" si="0"/>
        <v>7.923531631241354E-2</v>
      </c>
      <c r="G13" s="23" t="s">
        <v>72</v>
      </c>
      <c r="H13" s="5" t="s">
        <v>9</v>
      </c>
      <c r="I13" s="12">
        <v>2254</v>
      </c>
      <c r="J13" s="7">
        <f>I13/2710</f>
        <v>0.83173431734317338</v>
      </c>
      <c r="K13" s="6">
        <v>2165</v>
      </c>
      <c r="L13" s="7">
        <f>K13/2619</f>
        <v>0.82665139366170293</v>
      </c>
      <c r="M13" s="26">
        <v>0.63600000000000001</v>
      </c>
    </row>
    <row r="14" spans="2:13" ht="16.5" thickBot="1" x14ac:dyDescent="0.3">
      <c r="B14" s="25"/>
      <c r="C14" s="42" t="s">
        <v>21</v>
      </c>
      <c r="D14" s="3">
        <v>490</v>
      </c>
      <c r="E14" s="11">
        <f t="shared" si="0"/>
        <v>6.1627468242988301E-2</v>
      </c>
      <c r="G14" s="24"/>
      <c r="H14" s="8" t="s">
        <v>10</v>
      </c>
      <c r="I14" s="13">
        <v>456</v>
      </c>
      <c r="J14" s="10">
        <f>I14/2710</f>
        <v>0.16826568265682657</v>
      </c>
      <c r="K14" s="9">
        <v>454</v>
      </c>
      <c r="L14" s="10">
        <f>K14/2619</f>
        <v>0.17334860633829707</v>
      </c>
      <c r="M14" s="27"/>
    </row>
    <row r="15" spans="2:13" x14ac:dyDescent="0.25">
      <c r="B15" s="25"/>
      <c r="C15" s="42" t="s">
        <v>22</v>
      </c>
      <c r="D15" s="3">
        <v>566</v>
      </c>
      <c r="E15" s="11">
        <f t="shared" si="0"/>
        <v>7.118601433781914E-2</v>
      </c>
      <c r="G15" s="23" t="s">
        <v>13</v>
      </c>
      <c r="H15" s="5" t="s">
        <v>9</v>
      </c>
      <c r="I15" s="12">
        <v>2939</v>
      </c>
      <c r="J15" s="7">
        <f>I15/3610</f>
        <v>0.81412742382271464</v>
      </c>
      <c r="K15" s="6">
        <v>2885</v>
      </c>
      <c r="L15" s="7">
        <f>K15/3538</f>
        <v>0.815432447710571</v>
      </c>
      <c r="M15" s="26">
        <v>0.90300000000000002</v>
      </c>
    </row>
    <row r="16" spans="2:13" ht="16.5" thickBot="1" x14ac:dyDescent="0.3">
      <c r="B16" s="25"/>
      <c r="C16" s="42" t="s">
        <v>34</v>
      </c>
      <c r="D16" s="3">
        <v>448</v>
      </c>
      <c r="E16" s="11">
        <f t="shared" si="0"/>
        <v>5.6345113822160738E-2</v>
      </c>
      <c r="G16" s="24"/>
      <c r="H16" s="8" t="s">
        <v>10</v>
      </c>
      <c r="I16" s="13">
        <v>671</v>
      </c>
      <c r="J16" s="10">
        <f>I16/3610</f>
        <v>0.18587257617728531</v>
      </c>
      <c r="K16" s="9">
        <v>653</v>
      </c>
      <c r="L16" s="10">
        <f>K16/3538</f>
        <v>0.18456755228942906</v>
      </c>
      <c r="M16" s="27"/>
    </row>
    <row r="17" spans="2:14" x14ac:dyDescent="0.25">
      <c r="B17" s="25"/>
      <c r="C17" s="42" t="s">
        <v>23</v>
      </c>
      <c r="D17" s="3">
        <v>402</v>
      </c>
      <c r="E17" s="11">
        <f t="shared" si="0"/>
        <v>5.0559678027921016E-2</v>
      </c>
      <c r="F17" s="19"/>
    </row>
    <row r="18" spans="2:14" x14ac:dyDescent="0.25">
      <c r="B18" s="25"/>
      <c r="C18" s="42" t="s">
        <v>30</v>
      </c>
      <c r="D18" s="3">
        <v>224</v>
      </c>
      <c r="E18" s="11">
        <f t="shared" si="0"/>
        <v>2.8172556911080369E-2</v>
      </c>
      <c r="F18" s="18"/>
    </row>
    <row r="19" spans="2:14" ht="16.5" thickBot="1" x14ac:dyDescent="0.3">
      <c r="B19" s="25"/>
      <c r="C19" s="42" t="s">
        <v>24</v>
      </c>
      <c r="D19" s="3">
        <v>471</v>
      </c>
      <c r="E19" s="11">
        <f t="shared" si="0"/>
        <v>5.9237831719280591E-2</v>
      </c>
      <c r="F19" s="18"/>
    </row>
    <row r="20" spans="2:14" x14ac:dyDescent="0.25">
      <c r="B20" s="25"/>
      <c r="C20" s="42" t="s">
        <v>25</v>
      </c>
      <c r="D20" s="3">
        <v>620</v>
      </c>
      <c r="E20" s="11">
        <f t="shared" si="0"/>
        <v>7.7977612878883162E-2</v>
      </c>
      <c r="F20" s="18"/>
      <c r="G20" s="32"/>
      <c r="H20" s="33"/>
      <c r="I20" s="32" t="s">
        <v>8</v>
      </c>
      <c r="J20" s="50"/>
      <c r="K20" s="50"/>
      <c r="L20" s="33"/>
      <c r="M20" s="26" t="s">
        <v>64</v>
      </c>
    </row>
    <row r="21" spans="2:14" ht="16.5" thickBot="1" x14ac:dyDescent="0.3">
      <c r="B21" s="25"/>
      <c r="C21" s="42" t="s">
        <v>26</v>
      </c>
      <c r="D21" s="3">
        <v>433</v>
      </c>
      <c r="E21" s="11">
        <f t="shared" si="0"/>
        <v>5.4458558671865172E-2</v>
      </c>
      <c r="F21" s="18"/>
      <c r="G21" s="34"/>
      <c r="H21" s="47"/>
      <c r="I21" s="34" t="s">
        <v>7</v>
      </c>
      <c r="J21" s="47"/>
      <c r="K21" s="34" t="s">
        <v>69</v>
      </c>
      <c r="L21" s="47"/>
      <c r="M21" s="27"/>
    </row>
    <row r="22" spans="2:14" ht="16.5" thickBot="1" x14ac:dyDescent="0.3">
      <c r="B22" s="25"/>
      <c r="C22" s="42" t="s">
        <v>27</v>
      </c>
      <c r="D22" s="3">
        <v>549</v>
      </c>
      <c r="E22" s="40">
        <f t="shared" si="0"/>
        <v>6.9047918500817512E-2</v>
      </c>
      <c r="F22" s="18"/>
      <c r="G22" s="46" t="s">
        <v>60</v>
      </c>
      <c r="H22" s="48"/>
      <c r="I22" s="20" t="s">
        <v>62</v>
      </c>
      <c r="J22" s="22"/>
      <c r="K22" s="20" t="s">
        <v>61</v>
      </c>
      <c r="L22" s="22"/>
      <c r="M22" s="45" t="s">
        <v>65</v>
      </c>
    </row>
    <row r="23" spans="2:14" x14ac:dyDescent="0.25">
      <c r="B23" s="23" t="s">
        <v>8</v>
      </c>
      <c r="C23" s="5" t="s">
        <v>3</v>
      </c>
      <c r="D23" s="6">
        <v>30</v>
      </c>
      <c r="E23" s="7">
        <f t="shared" si="0"/>
        <v>3.7731103005911207E-3</v>
      </c>
      <c r="G23" s="23" t="s">
        <v>13</v>
      </c>
      <c r="H23" s="15" t="s">
        <v>9</v>
      </c>
      <c r="I23" s="12">
        <v>5478</v>
      </c>
      <c r="J23" s="7">
        <f>I23/6705</f>
        <v>0.81700223713646536</v>
      </c>
      <c r="K23" s="6">
        <v>102</v>
      </c>
      <c r="L23" s="7">
        <f>K23/143</f>
        <v>0.71328671328671334</v>
      </c>
      <c r="M23" s="26">
        <v>3.0000000000000001E-3</v>
      </c>
    </row>
    <row r="24" spans="2:14" ht="16.5" thickBot="1" x14ac:dyDescent="0.3">
      <c r="B24" s="25"/>
      <c r="C24" s="38" t="s">
        <v>4</v>
      </c>
      <c r="D24" s="39">
        <v>44</v>
      </c>
      <c r="E24" s="11">
        <f t="shared" si="0"/>
        <v>5.5338951075336439E-3</v>
      </c>
      <c r="G24" s="24"/>
      <c r="H24" s="49" t="s">
        <v>10</v>
      </c>
      <c r="I24" s="13">
        <v>1227</v>
      </c>
      <c r="J24" s="10">
        <f>I24/6705</f>
        <v>0.18299776286353467</v>
      </c>
      <c r="K24" s="9">
        <v>41</v>
      </c>
      <c r="L24" s="10">
        <f>K24/143</f>
        <v>0.28671328671328672</v>
      </c>
      <c r="M24" s="27"/>
    </row>
    <row r="25" spans="2:14" x14ac:dyDescent="0.25">
      <c r="B25" s="25"/>
      <c r="C25" s="38" t="s">
        <v>5</v>
      </c>
      <c r="D25" s="39">
        <v>61</v>
      </c>
      <c r="E25" s="11">
        <f t="shared" si="0"/>
        <v>7.6719909445352782E-3</v>
      </c>
      <c r="G25" s="23" t="s">
        <v>39</v>
      </c>
      <c r="H25" s="14" t="s">
        <v>40</v>
      </c>
      <c r="I25" s="12">
        <v>112</v>
      </c>
      <c r="J25" s="7">
        <f>I25/6717</f>
        <v>1.6674110465981839E-2</v>
      </c>
      <c r="K25" s="12">
        <v>0</v>
      </c>
      <c r="L25" s="7">
        <f>K25/142</f>
        <v>0</v>
      </c>
      <c r="M25" s="52" t="s">
        <v>63</v>
      </c>
      <c r="N25" s="17"/>
    </row>
    <row r="26" spans="2:14" x14ac:dyDescent="0.25">
      <c r="B26" s="25"/>
      <c r="C26" s="38" t="s">
        <v>35</v>
      </c>
      <c r="D26" s="39">
        <v>7</v>
      </c>
      <c r="E26" s="11">
        <f t="shared" si="0"/>
        <v>8.8039240347126152E-4</v>
      </c>
      <c r="G26" s="25"/>
      <c r="H26" s="15" t="s">
        <v>41</v>
      </c>
      <c r="I26" s="16">
        <v>2180</v>
      </c>
      <c r="J26" s="11">
        <f t="shared" ref="J26:J32" si="1">I26/6717</f>
        <v>0.32454965014143217</v>
      </c>
      <c r="K26" s="16">
        <v>76</v>
      </c>
      <c r="L26" s="11">
        <f t="shared" ref="L26:L32" si="2">K26/142</f>
        <v>0.53521126760563376</v>
      </c>
      <c r="M26" s="53"/>
      <c r="N26" s="17"/>
    </row>
    <row r="27" spans="2:14" x14ac:dyDescent="0.25">
      <c r="B27" s="25"/>
      <c r="C27" s="38" t="s">
        <v>36</v>
      </c>
      <c r="D27" s="39">
        <v>4</v>
      </c>
      <c r="E27" s="11">
        <f t="shared" si="0"/>
        <v>5.0308137341214946E-4</v>
      </c>
      <c r="G27" s="25"/>
      <c r="H27" s="15" t="s">
        <v>42</v>
      </c>
      <c r="I27" s="16">
        <v>2355</v>
      </c>
      <c r="J27" s="11">
        <f t="shared" si="1"/>
        <v>0.35060294774452883</v>
      </c>
      <c r="K27" s="16">
        <v>39</v>
      </c>
      <c r="L27" s="11">
        <f t="shared" si="2"/>
        <v>0.27464788732394368</v>
      </c>
      <c r="M27" s="53"/>
      <c r="N27" s="17"/>
    </row>
    <row r="28" spans="2:14" ht="16.5" thickBot="1" x14ac:dyDescent="0.3">
      <c r="B28" s="25"/>
      <c r="C28" s="38" t="s">
        <v>37</v>
      </c>
      <c r="D28" s="39">
        <v>1</v>
      </c>
      <c r="E28" s="11">
        <f t="shared" si="0"/>
        <v>1.2577034335303736E-4</v>
      </c>
      <c r="G28" s="24"/>
      <c r="H28" s="49" t="s">
        <v>43</v>
      </c>
      <c r="I28" s="13">
        <v>2070</v>
      </c>
      <c r="J28" s="10">
        <f t="shared" si="1"/>
        <v>0.30817329164805718</v>
      </c>
      <c r="K28" s="13">
        <v>27</v>
      </c>
      <c r="L28" s="10">
        <f t="shared" si="2"/>
        <v>0.19014084507042253</v>
      </c>
      <c r="M28" s="54"/>
    </row>
    <row r="29" spans="2:14" x14ac:dyDescent="0.25">
      <c r="B29" s="25"/>
      <c r="C29" s="38" t="s">
        <v>6</v>
      </c>
      <c r="D29" s="39">
        <v>426</v>
      </c>
      <c r="E29" s="11">
        <f t="shared" si="0"/>
        <v>5.3578166268393915E-2</v>
      </c>
      <c r="G29" s="23" t="s">
        <v>67</v>
      </c>
      <c r="H29" s="14" t="s">
        <v>46</v>
      </c>
      <c r="I29" s="12">
        <v>1047</v>
      </c>
      <c r="J29" s="7">
        <f>I29/6717</f>
        <v>0.1558731576596695</v>
      </c>
      <c r="K29" s="12">
        <v>38</v>
      </c>
      <c r="L29" s="7">
        <f>K29/142</f>
        <v>0.26760563380281688</v>
      </c>
      <c r="M29" s="52" t="s">
        <v>63</v>
      </c>
    </row>
    <row r="30" spans="2:14" x14ac:dyDescent="0.25">
      <c r="B30" s="25"/>
      <c r="C30" s="38" t="s">
        <v>38</v>
      </c>
      <c r="D30" s="39">
        <v>3</v>
      </c>
      <c r="E30" s="11">
        <f t="shared" si="0"/>
        <v>3.7731103005911207E-4</v>
      </c>
      <c r="G30" s="25"/>
      <c r="H30" s="15" t="s">
        <v>68</v>
      </c>
      <c r="I30" s="16">
        <v>1686</v>
      </c>
      <c r="J30" s="11">
        <f t="shared" si="1"/>
        <v>0.25100491290754801</v>
      </c>
      <c r="K30" s="16">
        <v>43</v>
      </c>
      <c r="L30" s="11">
        <f t="shared" si="2"/>
        <v>0.30281690140845069</v>
      </c>
      <c r="M30" s="53"/>
    </row>
    <row r="31" spans="2:14" ht="16.5" thickBot="1" x14ac:dyDescent="0.3">
      <c r="B31" s="24"/>
      <c r="C31" s="8" t="s">
        <v>7</v>
      </c>
      <c r="D31" s="9">
        <v>7375</v>
      </c>
      <c r="E31" s="10">
        <f t="shared" si="0"/>
        <v>0.9275562822286505</v>
      </c>
      <c r="G31" s="25"/>
      <c r="H31" s="15" t="s">
        <v>48</v>
      </c>
      <c r="I31" s="16">
        <v>883</v>
      </c>
      <c r="J31" s="11">
        <f t="shared" si="1"/>
        <v>0.13145749590591038</v>
      </c>
      <c r="K31" s="16">
        <v>15</v>
      </c>
      <c r="L31" s="11">
        <f t="shared" si="2"/>
        <v>0.10563380281690141</v>
      </c>
      <c r="M31" s="53"/>
    </row>
    <row r="32" spans="2:14" ht="16.5" thickBot="1" x14ac:dyDescent="0.3">
      <c r="B32" s="23" t="s">
        <v>13</v>
      </c>
      <c r="C32" s="43" t="s">
        <v>9</v>
      </c>
      <c r="D32" s="6">
        <v>5824</v>
      </c>
      <c r="E32" s="7">
        <f>D32/494</f>
        <v>11.789473684210526</v>
      </c>
      <c r="G32" s="24"/>
      <c r="H32" s="49" t="s">
        <v>49</v>
      </c>
      <c r="I32" s="13">
        <v>3101</v>
      </c>
      <c r="J32" s="10">
        <f t="shared" si="1"/>
        <v>0.46166443352687214</v>
      </c>
      <c r="K32" s="13">
        <v>46</v>
      </c>
      <c r="L32" s="10">
        <f t="shared" si="2"/>
        <v>0.323943661971831</v>
      </c>
      <c r="M32" s="54"/>
    </row>
    <row r="33" spans="2:13" x14ac:dyDescent="0.25">
      <c r="B33" s="25"/>
      <c r="C33" s="42" t="s">
        <v>10</v>
      </c>
      <c r="D33" s="3">
        <v>1324</v>
      </c>
      <c r="E33" s="11">
        <f>D33/494</f>
        <v>2.6801619433198383</v>
      </c>
      <c r="G33" s="23" t="s">
        <v>50</v>
      </c>
      <c r="H33" s="15" t="s">
        <v>66</v>
      </c>
      <c r="I33" s="12">
        <v>1966</v>
      </c>
      <c r="J33" s="7">
        <f>I33/6563</f>
        <v>0.29955812890446443</v>
      </c>
      <c r="K33" s="6">
        <v>35</v>
      </c>
      <c r="L33" s="7">
        <f>K33/140</f>
        <v>0.25</v>
      </c>
      <c r="M33" s="26">
        <v>0.11899999999999999</v>
      </c>
    </row>
    <row r="34" spans="2:13" ht="16.5" thickBot="1" x14ac:dyDescent="0.3">
      <c r="B34" s="24"/>
      <c r="C34" s="44" t="s">
        <v>14</v>
      </c>
      <c r="D34" s="9">
        <v>803</v>
      </c>
      <c r="E34" s="10">
        <f>D34/494</f>
        <v>1.6255060728744939</v>
      </c>
      <c r="G34" s="24"/>
      <c r="H34" s="49" t="s">
        <v>70</v>
      </c>
      <c r="I34" s="13">
        <v>4597</v>
      </c>
      <c r="J34" s="10">
        <f>I34/6563</f>
        <v>0.70044187109553557</v>
      </c>
      <c r="K34" s="9">
        <v>105</v>
      </c>
      <c r="L34" s="10">
        <f>K34/140</f>
        <v>0.75</v>
      </c>
      <c r="M34" s="27"/>
    </row>
    <row r="35" spans="2:13" x14ac:dyDescent="0.25">
      <c r="B35" s="23" t="s">
        <v>39</v>
      </c>
      <c r="C35" s="5" t="s">
        <v>40</v>
      </c>
      <c r="D35" s="6">
        <v>115</v>
      </c>
      <c r="E35" s="7">
        <f t="shared" ref="E35:E66" si="3">D35/7951</f>
        <v>1.4463589485599296E-2</v>
      </c>
      <c r="G35" s="23" t="s">
        <v>71</v>
      </c>
      <c r="H35" s="15" t="s">
        <v>54</v>
      </c>
      <c r="I35" s="12">
        <v>639</v>
      </c>
      <c r="J35" s="7">
        <f>I35/4079</f>
        <v>0.15665604314783035</v>
      </c>
      <c r="K35" s="6">
        <v>30</v>
      </c>
      <c r="L35" s="7">
        <f>K35/98</f>
        <v>0.30612244897959184</v>
      </c>
      <c r="M35" s="26" t="s">
        <v>65</v>
      </c>
    </row>
    <row r="36" spans="2:13" ht="16.5" thickBot="1" x14ac:dyDescent="0.3">
      <c r="B36" s="25"/>
      <c r="C36" s="38" t="s">
        <v>41</v>
      </c>
      <c r="D36" s="39">
        <v>2339</v>
      </c>
      <c r="E36" s="11">
        <f t="shared" si="3"/>
        <v>0.29417683310275439</v>
      </c>
      <c r="G36" s="24"/>
      <c r="H36" s="49" t="s">
        <v>55</v>
      </c>
      <c r="I36" s="13">
        <v>3440</v>
      </c>
      <c r="J36" s="10">
        <f>I36/4079</f>
        <v>0.84334395685216967</v>
      </c>
      <c r="K36" s="9">
        <v>68</v>
      </c>
      <c r="L36" s="10">
        <f>K36/98</f>
        <v>0.69387755102040816</v>
      </c>
      <c r="M36" s="27"/>
    </row>
    <row r="37" spans="2:13" x14ac:dyDescent="0.25">
      <c r="B37" s="25"/>
      <c r="C37" s="38" t="s">
        <v>42</v>
      </c>
      <c r="D37" s="39">
        <v>2496</v>
      </c>
      <c r="E37" s="11">
        <f t="shared" si="3"/>
        <v>0.31392277700918125</v>
      </c>
      <c r="G37" s="23" t="s">
        <v>56</v>
      </c>
      <c r="H37" s="15" t="s">
        <v>54</v>
      </c>
      <c r="I37" s="12">
        <v>6372</v>
      </c>
      <c r="J37" s="7">
        <f>I37/6574</f>
        <v>0.96927289321569821</v>
      </c>
      <c r="K37" s="6">
        <v>134</v>
      </c>
      <c r="L37" s="7">
        <f>K37/141</f>
        <v>0.95035460992907805</v>
      </c>
      <c r="M37" s="26">
        <v>0.21199999999999999</v>
      </c>
    </row>
    <row r="38" spans="2:13" ht="16.5" thickBot="1" x14ac:dyDescent="0.3">
      <c r="B38" s="25"/>
      <c r="C38" s="38" t="s">
        <v>43</v>
      </c>
      <c r="D38" s="39">
        <v>2204</v>
      </c>
      <c r="E38" s="11">
        <f t="shared" si="3"/>
        <v>0.27719783675009435</v>
      </c>
      <c r="G38" s="24"/>
      <c r="H38" s="49" t="s">
        <v>55</v>
      </c>
      <c r="I38" s="13">
        <v>202</v>
      </c>
      <c r="J38" s="10">
        <f>I38/6574</f>
        <v>3.0727106784301794E-2</v>
      </c>
      <c r="K38" s="9">
        <v>7</v>
      </c>
      <c r="L38" s="10">
        <f>K38/141</f>
        <v>4.9645390070921988E-2</v>
      </c>
      <c r="M38" s="27"/>
    </row>
    <row r="39" spans="2:13" ht="16.5" thickBot="1" x14ac:dyDescent="0.3">
      <c r="B39" s="24"/>
      <c r="C39" s="8" t="s">
        <v>44</v>
      </c>
      <c r="D39" s="9">
        <v>797</v>
      </c>
      <c r="E39" s="10">
        <f t="shared" si="3"/>
        <v>0.10023896365237077</v>
      </c>
      <c r="G39" s="23" t="s">
        <v>29</v>
      </c>
      <c r="H39" s="15" t="s">
        <v>9</v>
      </c>
      <c r="I39" s="12">
        <v>4265</v>
      </c>
      <c r="J39" s="7">
        <f>I39/5118</f>
        <v>0.83333333333333337</v>
      </c>
      <c r="K39" s="6">
        <v>83</v>
      </c>
      <c r="L39" s="7">
        <f>K39/118</f>
        <v>0.70338983050847459</v>
      </c>
      <c r="M39" s="26" t="s">
        <v>65</v>
      </c>
    </row>
    <row r="40" spans="2:13" ht="16.5" thickBot="1" x14ac:dyDescent="0.3">
      <c r="B40" s="23" t="s">
        <v>45</v>
      </c>
      <c r="C40" s="5" t="s">
        <v>46</v>
      </c>
      <c r="D40" s="6">
        <v>1104</v>
      </c>
      <c r="E40" s="7">
        <f t="shared" si="3"/>
        <v>0.13885045906175325</v>
      </c>
      <c r="G40" s="24"/>
      <c r="H40" s="49" t="s">
        <v>10</v>
      </c>
      <c r="I40" s="13">
        <v>853</v>
      </c>
      <c r="J40" s="10">
        <f>I40/5118</f>
        <v>0.16666666666666666</v>
      </c>
      <c r="K40" s="9">
        <v>35</v>
      </c>
      <c r="L40" s="10">
        <f>K40/118</f>
        <v>0.29661016949152541</v>
      </c>
      <c r="M40" s="27"/>
    </row>
    <row r="41" spans="2:13" x14ac:dyDescent="0.25">
      <c r="B41" s="25"/>
      <c r="C41" s="38" t="s">
        <v>47</v>
      </c>
      <c r="D41" s="39">
        <v>1848</v>
      </c>
      <c r="E41" s="11">
        <f t="shared" si="3"/>
        <v>0.23242359451641303</v>
      </c>
      <c r="G41" s="23" t="s">
        <v>11</v>
      </c>
      <c r="H41" s="15" t="s">
        <v>9</v>
      </c>
      <c r="I41" s="12">
        <v>4910</v>
      </c>
      <c r="J41" s="7">
        <f>I41/5117</f>
        <v>0.95954660934141101</v>
      </c>
      <c r="K41" s="6">
        <v>105</v>
      </c>
      <c r="L41" s="7">
        <f>K41/118</f>
        <v>0.88983050847457623</v>
      </c>
      <c r="M41" s="26">
        <v>1E-3</v>
      </c>
    </row>
    <row r="42" spans="2:13" ht="16.5" thickBot="1" x14ac:dyDescent="0.3">
      <c r="B42" s="25"/>
      <c r="C42" s="38" t="s">
        <v>48</v>
      </c>
      <c r="D42" s="39">
        <v>921</v>
      </c>
      <c r="E42" s="11">
        <f t="shared" si="3"/>
        <v>0.1158344862281474</v>
      </c>
      <c r="G42" s="24"/>
      <c r="H42" s="49" t="s">
        <v>10</v>
      </c>
      <c r="I42" s="13">
        <v>207</v>
      </c>
      <c r="J42" s="10">
        <f>I42/5117</f>
        <v>4.0453390658589015E-2</v>
      </c>
      <c r="K42" s="9">
        <v>13</v>
      </c>
      <c r="L42" s="10">
        <f>K42/118</f>
        <v>0.11016949152542373</v>
      </c>
      <c r="M42" s="27"/>
    </row>
    <row r="43" spans="2:13" x14ac:dyDescent="0.25">
      <c r="B43" s="25"/>
      <c r="C43" s="38" t="s">
        <v>49</v>
      </c>
      <c r="D43" s="39">
        <v>3281</v>
      </c>
      <c r="E43" s="11">
        <f t="shared" si="3"/>
        <v>0.41265249654131558</v>
      </c>
      <c r="G43" s="23" t="s">
        <v>11</v>
      </c>
      <c r="H43" s="15" t="s">
        <v>9</v>
      </c>
      <c r="I43" s="12">
        <v>5019</v>
      </c>
      <c r="J43" s="7">
        <f>I43/5117</f>
        <v>0.98084815321477425</v>
      </c>
      <c r="K43" s="6">
        <v>110</v>
      </c>
      <c r="L43" s="7">
        <f>K43/118</f>
        <v>0.93220338983050843</v>
      </c>
      <c r="M43" s="26">
        <v>3.0000000000000001E-3</v>
      </c>
    </row>
    <row r="44" spans="2:13" ht="16.5" thickBot="1" x14ac:dyDescent="0.3">
      <c r="B44" s="25"/>
      <c r="C44" s="38" t="s">
        <v>44</v>
      </c>
      <c r="D44" s="39">
        <v>797</v>
      </c>
      <c r="E44" s="11">
        <f t="shared" si="3"/>
        <v>0.10023896365237077</v>
      </c>
      <c r="G44" s="24"/>
      <c r="H44" s="49" t="s">
        <v>10</v>
      </c>
      <c r="I44" s="13">
        <v>98</v>
      </c>
      <c r="J44" s="10">
        <f>I44/5117</f>
        <v>1.9151846785225718E-2</v>
      </c>
      <c r="K44" s="9">
        <v>8</v>
      </c>
      <c r="L44" s="10">
        <f>K44/118</f>
        <v>6.7796610169491525E-2</v>
      </c>
      <c r="M44" s="27"/>
    </row>
    <row r="45" spans="2:13" x14ac:dyDescent="0.25">
      <c r="B45" s="23" t="s">
        <v>50</v>
      </c>
      <c r="C45" s="5" t="s">
        <v>51</v>
      </c>
      <c r="D45" s="6">
        <v>4880</v>
      </c>
      <c r="E45" s="7">
        <f t="shared" si="3"/>
        <v>0.61375927556282228</v>
      </c>
    </row>
    <row r="46" spans="2:13" x14ac:dyDescent="0.25">
      <c r="B46" s="25"/>
      <c r="C46" s="38" t="s">
        <v>52</v>
      </c>
      <c r="D46" s="39">
        <v>2109</v>
      </c>
      <c r="E46" s="11">
        <f t="shared" si="3"/>
        <v>0.26524965413155577</v>
      </c>
    </row>
    <row r="47" spans="2:13" ht="16.5" thickBot="1" x14ac:dyDescent="0.3">
      <c r="B47" s="25"/>
      <c r="C47" s="38" t="s">
        <v>44</v>
      </c>
      <c r="D47" s="39">
        <v>962</v>
      </c>
      <c r="E47" s="11">
        <f t="shared" si="3"/>
        <v>0.12099107030562194</v>
      </c>
    </row>
    <row r="48" spans="2:13" x14ac:dyDescent="0.25">
      <c r="B48" s="23" t="s">
        <v>53</v>
      </c>
      <c r="C48" s="5" t="s">
        <v>54</v>
      </c>
      <c r="D48" s="6">
        <v>702</v>
      </c>
      <c r="E48" s="7">
        <f t="shared" si="3"/>
        <v>8.8290781033832227E-2</v>
      </c>
    </row>
    <row r="49" spans="2:12" x14ac:dyDescent="0.25">
      <c r="B49" s="25"/>
      <c r="C49" s="38" t="s">
        <v>55</v>
      </c>
      <c r="D49" s="39">
        <v>3642</v>
      </c>
      <c r="E49" s="11">
        <f t="shared" si="3"/>
        <v>0.45805559049176203</v>
      </c>
    </row>
    <row r="50" spans="2:12" ht="16.5" thickBot="1" x14ac:dyDescent="0.3">
      <c r="B50" s="25"/>
      <c r="C50" s="38" t="s">
        <v>44</v>
      </c>
      <c r="D50" s="39">
        <v>3607</v>
      </c>
      <c r="E50" s="11">
        <f t="shared" si="3"/>
        <v>0.45365362847440571</v>
      </c>
    </row>
    <row r="51" spans="2:12" x14ac:dyDescent="0.25">
      <c r="B51" s="23" t="s">
        <v>56</v>
      </c>
      <c r="C51" s="5" t="s">
        <v>54</v>
      </c>
      <c r="D51" s="6">
        <v>6776</v>
      </c>
      <c r="E51" s="7">
        <f t="shared" si="3"/>
        <v>0.85221984656018113</v>
      </c>
    </row>
    <row r="52" spans="2:12" x14ac:dyDescent="0.25">
      <c r="B52" s="25"/>
      <c r="C52" s="38" t="s">
        <v>55</v>
      </c>
      <c r="D52" s="39">
        <v>231</v>
      </c>
      <c r="E52" s="11">
        <f t="shared" si="3"/>
        <v>2.9052949314551629E-2</v>
      </c>
    </row>
    <row r="53" spans="2:12" x14ac:dyDescent="0.25">
      <c r="B53" s="25"/>
      <c r="C53" s="38" t="s">
        <v>14</v>
      </c>
      <c r="D53" s="39">
        <v>123</v>
      </c>
      <c r="E53" s="11">
        <f t="shared" si="3"/>
        <v>1.5469752232423594E-2</v>
      </c>
    </row>
    <row r="54" spans="2:12" ht="16.5" thickBot="1" x14ac:dyDescent="0.3">
      <c r="B54" s="25"/>
      <c r="C54" s="38" t="s">
        <v>44</v>
      </c>
      <c r="D54" s="39">
        <v>821</v>
      </c>
      <c r="E54" s="11">
        <f t="shared" si="3"/>
        <v>0.10325745189284367</v>
      </c>
    </row>
    <row r="55" spans="2:12" x14ac:dyDescent="0.25">
      <c r="B55" s="23" t="s">
        <v>29</v>
      </c>
      <c r="C55" s="5" t="s">
        <v>6</v>
      </c>
      <c r="D55" s="6">
        <v>4</v>
      </c>
      <c r="E55" s="7">
        <f t="shared" si="3"/>
        <v>5.0308137341214946E-4</v>
      </c>
    </row>
    <row r="56" spans="2:12" x14ac:dyDescent="0.25">
      <c r="B56" s="25"/>
      <c r="C56" s="38" t="s">
        <v>57</v>
      </c>
      <c r="D56" s="39">
        <v>2618</v>
      </c>
      <c r="E56" s="11">
        <f t="shared" si="3"/>
        <v>0.3292667588982518</v>
      </c>
      <c r="J56" s="51"/>
      <c r="K56" s="51"/>
      <c r="L56" s="51"/>
    </row>
    <row r="57" spans="2:12" x14ac:dyDescent="0.25">
      <c r="B57" s="25"/>
      <c r="C57" s="38" t="s">
        <v>9</v>
      </c>
      <c r="D57" s="39">
        <v>4419</v>
      </c>
      <c r="E57" s="11">
        <f t="shared" si="3"/>
        <v>0.55577914727707212</v>
      </c>
    </row>
    <row r="58" spans="2:12" ht="16.5" thickBot="1" x14ac:dyDescent="0.3">
      <c r="B58" s="25"/>
      <c r="C58" s="38" t="s">
        <v>10</v>
      </c>
      <c r="D58" s="39">
        <v>910</v>
      </c>
      <c r="E58" s="11">
        <f t="shared" si="3"/>
        <v>0.11445101245126399</v>
      </c>
      <c r="J58" s="51"/>
      <c r="K58" s="51"/>
      <c r="L58" s="51"/>
    </row>
    <row r="59" spans="2:12" x14ac:dyDescent="0.25">
      <c r="B59" s="23" t="s">
        <v>11</v>
      </c>
      <c r="C59" s="5" t="s">
        <v>6</v>
      </c>
      <c r="D59" s="6">
        <v>5</v>
      </c>
      <c r="E59" s="7">
        <f t="shared" si="3"/>
        <v>6.2885171676518674E-4</v>
      </c>
    </row>
    <row r="60" spans="2:12" x14ac:dyDescent="0.25">
      <c r="B60" s="25"/>
      <c r="C60" s="38" t="s">
        <v>57</v>
      </c>
      <c r="D60" s="39">
        <v>2618</v>
      </c>
      <c r="E60" s="11">
        <f t="shared" si="3"/>
        <v>0.3292667588982518</v>
      </c>
      <c r="J60" s="51"/>
      <c r="K60" s="51"/>
      <c r="L60" s="51"/>
    </row>
    <row r="61" spans="2:12" x14ac:dyDescent="0.25">
      <c r="B61" s="25"/>
      <c r="C61" s="38" t="s">
        <v>9</v>
      </c>
      <c r="D61" s="39">
        <v>5102</v>
      </c>
      <c r="E61" s="11">
        <f t="shared" si="3"/>
        <v>0.64168029178719654</v>
      </c>
    </row>
    <row r="62" spans="2:12" ht="16.5" thickBot="1" x14ac:dyDescent="0.3">
      <c r="B62" s="25"/>
      <c r="C62" s="38" t="s">
        <v>10</v>
      </c>
      <c r="D62" s="39">
        <v>226</v>
      </c>
      <c r="E62" s="11">
        <f t="shared" si="3"/>
        <v>2.8424097597786441E-2</v>
      </c>
    </row>
    <row r="63" spans="2:12" x14ac:dyDescent="0.25">
      <c r="B63" s="23" t="s">
        <v>12</v>
      </c>
      <c r="C63" s="5" t="s">
        <v>6</v>
      </c>
      <c r="D63" s="6">
        <v>5</v>
      </c>
      <c r="E63" s="7">
        <f t="shared" si="3"/>
        <v>6.2885171676518674E-4</v>
      </c>
    </row>
    <row r="64" spans="2:12" x14ac:dyDescent="0.25">
      <c r="B64" s="25"/>
      <c r="C64" s="38" t="s">
        <v>57</v>
      </c>
      <c r="D64" s="39">
        <v>2618</v>
      </c>
      <c r="E64" s="11">
        <f t="shared" si="3"/>
        <v>0.3292667588982518</v>
      </c>
    </row>
    <row r="65" spans="2:5" x14ac:dyDescent="0.25">
      <c r="B65" s="25"/>
      <c r="C65" s="38" t="s">
        <v>9</v>
      </c>
      <c r="D65" s="39">
        <v>5221</v>
      </c>
      <c r="E65" s="11">
        <f t="shared" si="3"/>
        <v>0.65664696264620803</v>
      </c>
    </row>
    <row r="66" spans="2:5" ht="16.5" thickBot="1" x14ac:dyDescent="0.3">
      <c r="B66" s="25"/>
      <c r="C66" s="38" t="s">
        <v>10</v>
      </c>
      <c r="D66" s="39">
        <v>107</v>
      </c>
      <c r="E66" s="11">
        <f t="shared" si="3"/>
        <v>1.3457426738774998E-2</v>
      </c>
    </row>
    <row r="67" spans="2:5" x14ac:dyDescent="0.25">
      <c r="B67" s="23" t="s">
        <v>29</v>
      </c>
      <c r="C67" s="5" t="s">
        <v>9</v>
      </c>
      <c r="D67" s="6">
        <v>4419</v>
      </c>
      <c r="E67" s="7">
        <f>D67/5329</f>
        <v>0.82923625445674609</v>
      </c>
    </row>
    <row r="68" spans="2:5" ht="16.5" thickBot="1" x14ac:dyDescent="0.3">
      <c r="B68" s="24"/>
      <c r="C68" s="8" t="s">
        <v>10</v>
      </c>
      <c r="D68" s="9">
        <v>910</v>
      </c>
      <c r="E68" s="10">
        <f>D68/5329</f>
        <v>0.17076374554325388</v>
      </c>
    </row>
    <row r="69" spans="2:5" x14ac:dyDescent="0.25">
      <c r="B69" s="23" t="s">
        <v>11</v>
      </c>
      <c r="C69" s="5" t="s">
        <v>9</v>
      </c>
      <c r="D69" s="6">
        <v>5102</v>
      </c>
      <c r="E69" s="7">
        <f>D69/5328</f>
        <v>0.95758258258258255</v>
      </c>
    </row>
    <row r="70" spans="2:5" ht="16.5" thickBot="1" x14ac:dyDescent="0.3">
      <c r="B70" s="24"/>
      <c r="C70" s="8" t="s">
        <v>10</v>
      </c>
      <c r="D70" s="9">
        <v>226</v>
      </c>
      <c r="E70" s="10">
        <f t="shared" ref="E70:E72" si="4">D70/5328</f>
        <v>4.2417417417417419E-2</v>
      </c>
    </row>
    <row r="71" spans="2:5" x14ac:dyDescent="0.25">
      <c r="B71" s="25" t="s">
        <v>12</v>
      </c>
      <c r="C71" s="38" t="s">
        <v>9</v>
      </c>
      <c r="D71" s="39">
        <v>5221</v>
      </c>
      <c r="E71" s="11">
        <f t="shared" si="4"/>
        <v>0.97991741741741745</v>
      </c>
    </row>
    <row r="72" spans="2:5" ht="16.5" thickBot="1" x14ac:dyDescent="0.3">
      <c r="B72" s="24"/>
      <c r="C72" s="8" t="s">
        <v>10</v>
      </c>
      <c r="D72" s="9">
        <v>107</v>
      </c>
      <c r="E72" s="10">
        <f t="shared" si="4"/>
        <v>2.0082582582582581E-2</v>
      </c>
    </row>
  </sheetData>
  <mergeCells count="57">
    <mergeCell ref="G43:G44"/>
    <mergeCell ref="M43:M44"/>
    <mergeCell ref="G37:G38"/>
    <mergeCell ref="M37:M38"/>
    <mergeCell ref="G39:G40"/>
    <mergeCell ref="M39:M40"/>
    <mergeCell ref="G41:G42"/>
    <mergeCell ref="M41:M42"/>
    <mergeCell ref="G33:G34"/>
    <mergeCell ref="M33:M34"/>
    <mergeCell ref="G35:G36"/>
    <mergeCell ref="M35:M36"/>
    <mergeCell ref="G23:G24"/>
    <mergeCell ref="M23:M24"/>
    <mergeCell ref="K22:L22"/>
    <mergeCell ref="I22:J22"/>
    <mergeCell ref="M25:M28"/>
    <mergeCell ref="G25:G28"/>
    <mergeCell ref="G29:G32"/>
    <mergeCell ref="M29:M32"/>
    <mergeCell ref="G20:H21"/>
    <mergeCell ref="M20:M21"/>
    <mergeCell ref="I20:L20"/>
    <mergeCell ref="K21:L21"/>
    <mergeCell ref="I21:J21"/>
    <mergeCell ref="B55:B58"/>
    <mergeCell ref="B59:B62"/>
    <mergeCell ref="B63:B66"/>
    <mergeCell ref="B67:B68"/>
    <mergeCell ref="B69:B70"/>
    <mergeCell ref="B35:B39"/>
    <mergeCell ref="B40:B44"/>
    <mergeCell ref="B45:B47"/>
    <mergeCell ref="B48:B50"/>
    <mergeCell ref="B51:B54"/>
    <mergeCell ref="B71:B72"/>
    <mergeCell ref="B32:B34"/>
    <mergeCell ref="D6:E6"/>
    <mergeCell ref="B6:C6"/>
    <mergeCell ref="B7:B8"/>
    <mergeCell ref="B23:B31"/>
    <mergeCell ref="B9:B22"/>
    <mergeCell ref="M5:M6"/>
    <mergeCell ref="M7:M8"/>
    <mergeCell ref="M9:M10"/>
    <mergeCell ref="M11:M12"/>
    <mergeCell ref="M13:M14"/>
    <mergeCell ref="M15:M16"/>
    <mergeCell ref="G9:G10"/>
    <mergeCell ref="G11:G12"/>
    <mergeCell ref="G13:G14"/>
    <mergeCell ref="G15:G16"/>
    <mergeCell ref="I5:L5"/>
    <mergeCell ref="G7:G8"/>
    <mergeCell ref="K6:L6"/>
    <mergeCell ref="I6:J6"/>
    <mergeCell ref="G5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 Visit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jasmit.shah</dc:creator>
  <cp:lastModifiedBy>jasmit.shah</cp:lastModifiedBy>
  <dcterms:created xsi:type="dcterms:W3CDTF">2023-12-15T07:16:56Z</dcterms:created>
  <dcterms:modified xsi:type="dcterms:W3CDTF">2024-02-21T12:16:52Z</dcterms:modified>
</cp:coreProperties>
</file>