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6BCDD286-54C2-4E1D-8FC4-803EF4F3A2B5}" xr6:coauthVersionLast="47" xr6:coauthVersionMax="47" xr10:uidLastSave="{00000000-0000-0000-0000-000000000000}"/>
  <bookViews>
    <workbookView xWindow="-28920" yWindow="-120" windowWidth="29040" windowHeight="15720" tabRatio="859" xr2:uid="{8A37D5EE-4BF7-4CBF-86E7-168C5EDCE3C2}"/>
  </bookViews>
  <sheets>
    <sheet name="DECOLA" sheetId="26" r:id="rId1"/>
    <sheet name="Dados" sheetId="2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0" i="26" l="1"/>
  <c r="E11" i="26"/>
  <c r="V20" i="26"/>
  <c r="V14" i="26"/>
  <c r="O11" i="26"/>
  <c r="O16" i="26"/>
  <c r="G10" i="26"/>
  <c r="W12" i="26" l="1"/>
  <c r="W11" i="26"/>
  <c r="W10" i="26"/>
  <c r="X10" i="26" s="1"/>
  <c r="P11" i="26"/>
  <c r="E16" i="26"/>
  <c r="E15" i="26"/>
  <c r="G20" i="26"/>
  <c r="G18" i="26"/>
  <c r="W18" i="26" s="1"/>
  <c r="X18" i="26" s="1"/>
  <c r="G16" i="26"/>
  <c r="G15" i="26"/>
  <c r="G14" i="26"/>
  <c r="I20" i="26"/>
  <c r="J20" i="26" s="1"/>
  <c r="I18" i="26"/>
  <c r="J18" i="26" s="1"/>
  <c r="I14" i="26"/>
  <c r="J14" i="26" s="1"/>
  <c r="I10" i="26"/>
  <c r="J10" i="26" s="1"/>
  <c r="W16" i="26" l="1"/>
  <c r="W15" i="26"/>
  <c r="W14" i="26"/>
  <c r="X14" i="26" s="1"/>
  <c r="W23" i="26"/>
  <c r="W22" i="26"/>
  <c r="X22" i="26" s="1"/>
  <c r="W21" i="26"/>
  <c r="X21" i="26" s="1"/>
  <c r="W20" i="26"/>
  <c r="X20" i="26" s="1"/>
  <c r="X15" i="26"/>
  <c r="X23" i="26"/>
  <c r="X11" i="26"/>
  <c r="X12" i="26"/>
  <c r="X16" i="26"/>
  <c r="O23" i="26"/>
  <c r="P23" i="26" s="1"/>
  <c r="E23" i="26"/>
  <c r="G23" i="26" s="1"/>
  <c r="O22" i="26"/>
  <c r="P22" i="26" s="1"/>
  <c r="E22" i="26"/>
  <c r="G22" i="26" s="1"/>
  <c r="O21" i="26"/>
  <c r="P21" i="26" s="1"/>
  <c r="E21" i="26"/>
  <c r="G21" i="26" s="1"/>
  <c r="M20" i="26"/>
  <c r="L20" i="26"/>
  <c r="O18" i="26"/>
  <c r="P18" i="26" s="1"/>
  <c r="P16" i="26"/>
  <c r="O15" i="26"/>
  <c r="P15" i="26" s="1"/>
  <c r="M14" i="26"/>
  <c r="L14" i="26"/>
  <c r="O12" i="26"/>
  <c r="P12" i="26" s="1"/>
  <c r="E12" i="26"/>
  <c r="G12" i="26" s="1"/>
  <c r="G11" i="26"/>
  <c r="M10" i="26"/>
  <c r="L10" i="26"/>
  <c r="C7" i="26"/>
  <c r="C6" i="26"/>
  <c r="O10" i="26" l="1"/>
  <c r="P10" i="26" s="1"/>
  <c r="O14" i="26"/>
  <c r="T21" i="26"/>
  <c r="T23" i="26"/>
  <c r="T22" i="26"/>
  <c r="T18" i="26"/>
  <c r="T16" i="26"/>
  <c r="T15" i="26"/>
  <c r="T14" i="26"/>
  <c r="T12" i="26"/>
  <c r="T11" i="26"/>
  <c r="T10" i="26"/>
  <c r="R21" i="26"/>
  <c r="R23" i="26"/>
  <c r="R22" i="26"/>
  <c r="R18" i="26"/>
  <c r="R16" i="26"/>
  <c r="R15" i="26"/>
  <c r="R12" i="26"/>
  <c r="R11" i="26"/>
  <c r="R10" i="26"/>
  <c r="R14" i="26"/>
  <c r="T20" i="26"/>
  <c r="R20" i="26"/>
  <c r="I11" i="26"/>
  <c r="J11" i="26" s="1"/>
  <c r="I12" i="26"/>
  <c r="J12" i="26" s="1"/>
  <c r="I15" i="26"/>
  <c r="J15" i="26" s="1"/>
  <c r="I16" i="26"/>
  <c r="J16" i="26" s="1"/>
  <c r="I21" i="26"/>
  <c r="J21" i="26" s="1"/>
  <c r="I22" i="26"/>
  <c r="J22" i="26" s="1"/>
  <c r="I23" i="26"/>
  <c r="J23" i="26" s="1"/>
  <c r="P14" i="26"/>
  <c r="O20" i="26"/>
  <c r="P20" i="26" s="1"/>
  <c r="X25" i="26" l="1"/>
  <c r="P25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Stephany</author>
  </authors>
  <commentList>
    <comment ref="C3" authorId="0" shapeId="0" xr:uid="{659F441F-F0F3-4A6B-B162-C27FCBC7B8A3}">
      <text>
        <r>
          <rPr>
            <b/>
            <sz val="9"/>
            <color indexed="81"/>
            <rFont val="Segoe UI"/>
            <family val="2"/>
          </rPr>
          <t>VOCÊ:</t>
        </r>
        <r>
          <rPr>
            <sz val="9"/>
            <color indexed="81"/>
            <rFont val="Segoe UI"/>
            <family val="2"/>
          </rPr>
          <t xml:space="preserve">
Atualizar data sempre quando atualizar o realizado.</t>
        </r>
      </text>
    </comment>
  </commentList>
</comments>
</file>

<file path=xl/sharedStrings.xml><?xml version="1.0" encoding="utf-8"?>
<sst xmlns="http://schemas.openxmlformats.org/spreadsheetml/2006/main" count="100" uniqueCount="87">
  <si>
    <t>Crédito</t>
  </si>
  <si>
    <t>Aquisição de bens</t>
  </si>
  <si>
    <t>Equilíbrio de contas</t>
  </si>
  <si>
    <t>Produtos</t>
  </si>
  <si>
    <t>Proteção</t>
  </si>
  <si>
    <t>Sorte</t>
  </si>
  <si>
    <t>Conquista e Engajamento</t>
  </si>
  <si>
    <t>Engajamento</t>
  </si>
  <si>
    <t>Benefícios e Relacionamentos</t>
  </si>
  <si>
    <t>Início de Relacionamentos</t>
  </si>
  <si>
    <t>PESO</t>
  </si>
  <si>
    <t>ICM x PESO</t>
  </si>
  <si>
    <r>
      <t xml:space="preserve">ICM sobre </t>
    </r>
    <r>
      <rPr>
        <b/>
        <u/>
        <sz val="9"/>
        <color theme="1"/>
        <rFont val="Arial"/>
        <family val="2"/>
      </rPr>
      <t>100%</t>
    </r>
  </si>
  <si>
    <t>Dias úteis:</t>
  </si>
  <si>
    <t>Data para atingir metas:</t>
  </si>
  <si>
    <t>Início do mês:</t>
  </si>
  <si>
    <t>Feriados do período:</t>
  </si>
  <si>
    <t>PRODUTOS</t>
  </si>
  <si>
    <t>Meta da semana</t>
  </si>
  <si>
    <t>Meta do DIA</t>
  </si>
  <si>
    <t>Total semanas:</t>
  </si>
  <si>
    <t>Recuperação</t>
  </si>
  <si>
    <t xml:space="preserve"> Decola consolidado</t>
  </si>
  <si>
    <t>200% - TRI</t>
  </si>
  <si>
    <t>100% - TRI</t>
  </si>
  <si>
    <t>META 
mês 100%</t>
  </si>
  <si>
    <t>META 
mês 200%</t>
  </si>
  <si>
    <t>Digite ↓</t>
  </si>
  <si>
    <t xml:space="preserve">Planejamento </t>
  </si>
  <si>
    <t>ICM deseja:</t>
  </si>
  <si>
    <t>Realizado já CARREGADO</t>
  </si>
  <si>
    <t>Realizado
À CARREGAR</t>
  </si>
  <si>
    <t>DECOLA - Trimestral</t>
  </si>
  <si>
    <t>Renegociação</t>
  </si>
  <si>
    <t>Consórcio</t>
  </si>
  <si>
    <t>Consignado</t>
  </si>
  <si>
    <t>AP</t>
  </si>
  <si>
    <t>PIC 30 (IA)</t>
  </si>
  <si>
    <t>Venda de Cartão</t>
  </si>
  <si>
    <t>Combine aqui (2 pts)</t>
  </si>
  <si>
    <t>Salário/Poupança</t>
  </si>
  <si>
    <t>Autobank</t>
  </si>
  <si>
    <t>Consignado INSS</t>
  </si>
  <si>
    <t>Resgatável</t>
  </si>
  <si>
    <t>PIC 60 (IA)</t>
  </si>
  <si>
    <t>Portab. De Salário Ataque</t>
  </si>
  <si>
    <t>Combine aqui (4 pts)</t>
  </si>
  <si>
    <t>NSPI (c/ restrição)</t>
  </si>
  <si>
    <t>CGI</t>
  </si>
  <si>
    <t>Consignado Refin</t>
  </si>
  <si>
    <t>Odonto (Prudential Metlife)</t>
  </si>
  <si>
    <t>PIC 90 (IA)</t>
  </si>
  <si>
    <t>Débito Automático</t>
  </si>
  <si>
    <t>NSPI (s/ restrição)</t>
  </si>
  <si>
    <t>Crédito Imobiliário</t>
  </si>
  <si>
    <t>Crediário</t>
  </si>
  <si>
    <t>Proteção Familiar</t>
  </si>
  <si>
    <t>PIC 120 (IA)</t>
  </si>
  <si>
    <t>Vinculação INSS</t>
  </si>
  <si>
    <t>SPI</t>
  </si>
  <si>
    <t>Portabilidade Crédito Imobiliário</t>
  </si>
  <si>
    <t>Portab. Crediário</t>
  </si>
  <si>
    <t>Renda Protegida</t>
  </si>
  <si>
    <t>PIC 40 (IU)</t>
  </si>
  <si>
    <t>Aplicaut</t>
  </si>
  <si>
    <t>INSS</t>
  </si>
  <si>
    <t>Crédito para Energia Solar</t>
  </si>
  <si>
    <t>Modular</t>
  </si>
  <si>
    <t>PIC 190 (IU)</t>
  </si>
  <si>
    <t>1º Chave PIX</t>
  </si>
  <si>
    <t>Novas Contrat. de LIS</t>
  </si>
  <si>
    <t>Viva Mais (35,00)</t>
  </si>
  <si>
    <t>Aumento de LIS Potencial</t>
  </si>
  <si>
    <t xml:space="preserve">Seguro Residencial </t>
  </si>
  <si>
    <t>Retenção Portab. Consignado INSS</t>
  </si>
  <si>
    <t>Auto Itaú</t>
  </si>
  <si>
    <t>Parcelamento de fatura CC e NCC</t>
  </si>
  <si>
    <t>Sob Medida em Dia LIS</t>
  </si>
  <si>
    <t>Sob Medida em Dia Cartão</t>
  </si>
  <si>
    <t>Sob Medida em Dia Crediário</t>
  </si>
  <si>
    <t>Até 14 dias</t>
  </si>
  <si>
    <t>15 a 30 dias</t>
  </si>
  <si>
    <t>31 a 60 dias</t>
  </si>
  <si>
    <t>61 a 90 dias</t>
  </si>
  <si>
    <t>Acima de 90 dias</t>
  </si>
  <si>
    <t>DECOLA MÊS</t>
  </si>
  <si>
    <t>Simulador Mensal: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</si>
</sst>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u/>
      <sz val="9"/>
      <color theme="1"/>
      <name val="Arial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26"/>
      <color theme="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1"/>
      <color theme="0"/>
      <name val="Aptos Narrow"/>
      <family val="2"/>
      <scheme val="minor"/>
    </font>
    <font>
      <b/>
      <sz val="8"/>
      <color theme="0" tint="-0.14999847407452621"/>
      <name val="Arial"/>
      <family val="2"/>
    </font>
    <font>
      <sz val="10"/>
      <color theme="0" tint="-0.14999847407452621"/>
      <name val="Arial"/>
      <family val="2"/>
    </font>
    <font>
      <b/>
      <sz val="8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34998626667073579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dotted">
        <color theme="1" tint="0.14999847407452621"/>
      </top>
      <bottom style="dotted">
        <color theme="1" tint="0.14999847407452621"/>
      </bottom>
      <diagonal/>
    </border>
    <border>
      <left style="thin">
        <color theme="1" tint="0.499984740745262"/>
      </left>
      <right style="thin">
        <color theme="1" tint="0.499984740745262"/>
      </right>
      <top style="dotted">
        <color theme="1" tint="0.1499984740745262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dotted">
        <color theme="1" tint="0.14999847407452621"/>
      </bottom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34998626667073579"/>
      </left>
      <right style="thin">
        <color theme="1" tint="0.499984740745262"/>
      </right>
      <top style="thin">
        <color theme="1" tint="0.499984740745262"/>
      </top>
      <bottom style="dotted">
        <color theme="1" tint="0.34998626667073579"/>
      </bottom>
      <diagonal/>
    </border>
    <border>
      <left style="thin">
        <color theme="1" tint="0.34998626667073579"/>
      </left>
      <right style="thin">
        <color theme="1" tint="0.499984740745262"/>
      </right>
      <top style="dotted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499984740745262"/>
      </right>
      <top/>
      <bottom style="thin">
        <color theme="2" tint="-0.249977111117893"/>
      </bottom>
      <diagonal/>
    </border>
    <border>
      <left/>
      <right style="thin">
        <color theme="1" tint="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1" tint="0.499984740745262"/>
      </right>
      <top style="thin">
        <color theme="2" tint="-0.249977111117893"/>
      </top>
      <bottom style="thin">
        <color theme="1" tint="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1" tint="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1" tint="0.499984740745262"/>
      </top>
      <bottom style="thin">
        <color theme="1" tint="0.34998626667073579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2">
    <xf numFmtId="0" fontId="0" fillId="0" borderId="0" xfId="0"/>
    <xf numFmtId="9" fontId="2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9" fontId="5" fillId="7" borderId="1" xfId="1" applyFont="1" applyFill="1" applyBorder="1" applyAlignment="1">
      <alignment horizontal="center" vertical="center"/>
    </xf>
    <xf numFmtId="4" fontId="9" fillId="2" borderId="3" xfId="0" applyNumberFormat="1" applyFont="1" applyFill="1" applyBorder="1" applyAlignment="1">
      <alignment horizontal="center" vertical="center"/>
    </xf>
    <xf numFmtId="4" fontId="9" fillId="2" borderId="4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vertical="center"/>
    </xf>
    <xf numFmtId="3" fontId="9" fillId="2" borderId="4" xfId="0" applyNumberFormat="1" applyFont="1" applyFill="1" applyBorder="1" applyAlignment="1">
      <alignment horizontal="center" vertical="center"/>
    </xf>
    <xf numFmtId="3" fontId="9" fillId="2" borderId="10" xfId="0" applyNumberFormat="1" applyFont="1" applyFill="1" applyBorder="1" applyAlignment="1">
      <alignment horizontal="center" vertical="center"/>
    </xf>
    <xf numFmtId="3" fontId="9" fillId="2" borderId="11" xfId="0" applyNumberFormat="1" applyFont="1" applyFill="1" applyBorder="1" applyAlignment="1">
      <alignment horizontal="center" vertical="center"/>
    </xf>
    <xf numFmtId="4" fontId="9" fillId="10" borderId="13" xfId="0" applyNumberFormat="1" applyFont="1" applyFill="1" applyBorder="1" applyAlignment="1">
      <alignment horizontal="center" vertical="center"/>
    </xf>
    <xf numFmtId="4" fontId="9" fillId="10" borderId="14" xfId="0" applyNumberFormat="1" applyFont="1" applyFill="1" applyBorder="1" applyAlignment="1">
      <alignment horizontal="center" vertical="center"/>
    </xf>
    <xf numFmtId="4" fontId="2" fillId="6" borderId="10" xfId="1" applyNumberFormat="1" applyFont="1" applyFill="1" applyBorder="1" applyAlignment="1">
      <alignment horizontal="center" vertical="center"/>
    </xf>
    <xf numFmtId="9" fontId="5" fillId="2" borderId="5" xfId="1" applyFont="1" applyFill="1" applyBorder="1" applyAlignment="1">
      <alignment horizontal="center" vertical="center" wrapText="1"/>
    </xf>
    <xf numFmtId="4" fontId="9" fillId="10" borderId="15" xfId="0" applyNumberFormat="1" applyFont="1" applyFill="1" applyBorder="1" applyAlignment="1">
      <alignment horizontal="center" vertical="center"/>
    </xf>
    <xf numFmtId="4" fontId="2" fillId="6" borderId="5" xfId="1" applyNumberFormat="1" applyFont="1" applyFill="1" applyBorder="1" applyAlignment="1">
      <alignment horizontal="center" vertical="center"/>
    </xf>
    <xf numFmtId="3" fontId="9" fillId="10" borderId="13" xfId="0" applyNumberFormat="1" applyFont="1" applyFill="1" applyBorder="1" applyAlignment="1">
      <alignment horizontal="center" vertical="center"/>
    </xf>
    <xf numFmtId="3" fontId="9" fillId="10" borderId="14" xfId="0" applyNumberFormat="1" applyFont="1" applyFill="1" applyBorder="1" applyAlignment="1">
      <alignment horizontal="center" vertical="center"/>
    </xf>
    <xf numFmtId="3" fontId="9" fillId="10" borderId="15" xfId="0" applyNumberFormat="1" applyFont="1" applyFill="1" applyBorder="1" applyAlignment="1">
      <alignment horizontal="center" vertical="center"/>
    </xf>
    <xf numFmtId="10" fontId="9" fillId="2" borderId="7" xfId="1" applyNumberFormat="1" applyFont="1" applyFill="1" applyBorder="1" applyAlignment="1">
      <alignment horizontal="center" vertical="center"/>
    </xf>
    <xf numFmtId="10" fontId="9" fillId="2" borderId="8" xfId="1" applyNumberFormat="1" applyFont="1" applyFill="1" applyBorder="1" applyAlignment="1">
      <alignment horizontal="center" vertical="center"/>
    </xf>
    <xf numFmtId="9" fontId="5" fillId="2" borderId="5" xfId="1" applyFont="1" applyFill="1" applyBorder="1" applyAlignment="1">
      <alignment horizontal="center" vertical="center"/>
    </xf>
    <xf numFmtId="10" fontId="10" fillId="8" borderId="10" xfId="1" applyNumberFormat="1" applyFont="1" applyFill="1" applyBorder="1" applyAlignment="1">
      <alignment horizontal="center" vertical="center"/>
    </xf>
    <xf numFmtId="10" fontId="10" fillId="8" borderId="11" xfId="1" applyNumberFormat="1" applyFont="1" applyFill="1" applyBorder="1" applyAlignment="1">
      <alignment horizontal="center" vertical="center"/>
    </xf>
    <xf numFmtId="10" fontId="2" fillId="5" borderId="6" xfId="1" applyNumberFormat="1" applyFont="1" applyFill="1" applyBorder="1" applyAlignment="1">
      <alignment horizontal="center" vertical="center"/>
    </xf>
    <xf numFmtId="10" fontId="4" fillId="5" borderId="9" xfId="1" applyNumberFormat="1" applyFont="1" applyFill="1" applyBorder="1" applyAlignment="1">
      <alignment horizontal="center" vertical="center"/>
    </xf>
    <xf numFmtId="10" fontId="4" fillId="5" borderId="5" xfId="1" applyNumberFormat="1" applyFont="1" applyFill="1" applyBorder="1" applyAlignment="1">
      <alignment horizontal="center" vertical="center"/>
    </xf>
    <xf numFmtId="14" fontId="2" fillId="4" borderId="18" xfId="0" applyNumberFormat="1" applyFont="1" applyFill="1" applyBorder="1" applyAlignment="1">
      <alignment horizontal="center" vertical="center"/>
    </xf>
    <xf numFmtId="14" fontId="7" fillId="11" borderId="21" xfId="0" applyNumberFormat="1" applyFont="1" applyFill="1" applyBorder="1" applyAlignment="1">
      <alignment horizontal="center" vertical="center"/>
    </xf>
    <xf numFmtId="14" fontId="2" fillId="4" borderId="7" xfId="0" applyNumberFormat="1" applyFont="1" applyFill="1" applyBorder="1" applyAlignment="1">
      <alignment horizontal="center" vertical="center"/>
    </xf>
    <xf numFmtId="14" fontId="7" fillId="11" borderId="22" xfId="0" applyNumberFormat="1" applyFont="1" applyFill="1" applyBorder="1" applyAlignment="1">
      <alignment horizontal="center" vertical="center"/>
    </xf>
    <xf numFmtId="0" fontId="7" fillId="8" borderId="23" xfId="0" applyFont="1" applyFill="1" applyBorder="1" applyAlignment="1">
      <alignment horizontal="center" vertical="center"/>
    </xf>
    <xf numFmtId="0" fontId="7" fillId="8" borderId="24" xfId="0" applyFont="1" applyFill="1" applyBorder="1" applyAlignment="1">
      <alignment horizontal="center" vertical="center"/>
    </xf>
    <xf numFmtId="14" fontId="2" fillId="4" borderId="8" xfId="0" applyNumberFormat="1" applyFont="1" applyFill="1" applyBorder="1" applyAlignment="1">
      <alignment horizontal="center" vertical="center"/>
    </xf>
    <xf numFmtId="164" fontId="7" fillId="8" borderId="25" xfId="0" applyNumberFormat="1" applyFont="1" applyFill="1" applyBorder="1" applyAlignment="1">
      <alignment horizontal="center" vertical="center"/>
    </xf>
    <xf numFmtId="3" fontId="2" fillId="9" borderId="5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2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9" fontId="5" fillId="2" borderId="19" xfId="1" applyFont="1" applyFill="1" applyBorder="1" applyAlignment="1">
      <alignment horizontal="center" vertical="center"/>
    </xf>
    <xf numFmtId="10" fontId="4" fillId="5" borderId="19" xfId="0" applyNumberFormat="1" applyFont="1" applyFill="1" applyBorder="1" applyAlignment="1">
      <alignment horizontal="center" vertical="center"/>
    </xf>
    <xf numFmtId="10" fontId="10" fillId="8" borderId="16" xfId="1" applyNumberFormat="1" applyFont="1" applyFill="1" applyBorder="1" applyAlignment="1">
      <alignment horizontal="center" vertical="center"/>
    </xf>
    <xf numFmtId="10" fontId="10" fillId="8" borderId="17" xfId="1" applyNumberFormat="1" applyFont="1" applyFill="1" applyBorder="1" applyAlignment="1">
      <alignment horizontal="center" vertical="center"/>
    </xf>
    <xf numFmtId="9" fontId="5" fillId="2" borderId="26" xfId="1" applyFont="1" applyFill="1" applyBorder="1" applyAlignment="1">
      <alignment horizontal="center" vertical="center" wrapText="1"/>
    </xf>
    <xf numFmtId="10" fontId="2" fillId="5" borderId="27" xfId="1" applyNumberFormat="1" applyFont="1" applyFill="1" applyBorder="1" applyAlignment="1">
      <alignment horizontal="center" vertical="center"/>
    </xf>
    <xf numFmtId="10" fontId="9" fillId="2" borderId="28" xfId="1" applyNumberFormat="1" applyFont="1" applyFill="1" applyBorder="1" applyAlignment="1">
      <alignment horizontal="center" vertical="center"/>
    </xf>
    <xf numFmtId="10" fontId="9" fillId="2" borderId="29" xfId="1" applyNumberFormat="1" applyFont="1" applyFill="1" applyBorder="1" applyAlignment="1">
      <alignment horizontal="center" vertical="center"/>
    </xf>
    <xf numFmtId="4" fontId="9" fillId="0" borderId="13" xfId="0" applyNumberFormat="1" applyFont="1" applyBorder="1" applyAlignment="1">
      <alignment horizontal="center" vertical="center"/>
    </xf>
    <xf numFmtId="4" fontId="9" fillId="0" borderId="14" xfId="0" applyNumberFormat="1" applyFont="1" applyBorder="1" applyAlignment="1">
      <alignment horizontal="center" vertical="center"/>
    </xf>
    <xf numFmtId="4" fontId="9" fillId="0" borderId="15" xfId="0" applyNumberFormat="1" applyFont="1" applyBorder="1" applyAlignment="1">
      <alignment horizontal="center" vertical="center"/>
    </xf>
    <xf numFmtId="9" fontId="3" fillId="0" borderId="0" xfId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0" fontId="2" fillId="14" borderId="0" xfId="1" applyNumberFormat="1" applyFont="1" applyFill="1" applyAlignment="1">
      <alignment horizontal="center" vertical="center"/>
    </xf>
    <xf numFmtId="9" fontId="5" fillId="7" borderId="1" xfId="1" applyFont="1" applyFill="1" applyBorder="1" applyAlignment="1">
      <alignment horizontal="center" vertical="center" wrapText="1"/>
    </xf>
    <xf numFmtId="4" fontId="2" fillId="4" borderId="30" xfId="0" applyNumberFormat="1" applyFont="1" applyFill="1" applyBorder="1" applyAlignment="1">
      <alignment horizontal="center" vertical="center"/>
    </xf>
    <xf numFmtId="9" fontId="5" fillId="7" borderId="2" xfId="1" applyFont="1" applyFill="1" applyBorder="1" applyAlignment="1">
      <alignment horizontal="center" vertical="center"/>
    </xf>
    <xf numFmtId="4" fontId="2" fillId="5" borderId="31" xfId="0" applyNumberFormat="1" applyFont="1" applyFill="1" applyBorder="1" applyAlignment="1">
      <alignment horizontal="center" vertical="center"/>
    </xf>
    <xf numFmtId="9" fontId="15" fillId="13" borderId="19" xfId="1" applyFont="1" applyFill="1" applyBorder="1" applyAlignment="1">
      <alignment horizontal="center" vertical="center" wrapText="1"/>
    </xf>
    <xf numFmtId="9" fontId="15" fillId="13" borderId="12" xfId="1" applyFont="1" applyFill="1" applyBorder="1" applyAlignment="1">
      <alignment horizontal="center" vertical="center" wrapText="1"/>
    </xf>
    <xf numFmtId="9" fontId="15" fillId="13" borderId="20" xfId="1" applyFont="1" applyFill="1" applyBorder="1" applyAlignment="1">
      <alignment horizontal="center" vertical="center" wrapText="1"/>
    </xf>
    <xf numFmtId="0" fontId="16" fillId="12" borderId="0" xfId="0" applyFont="1" applyFill="1" applyAlignment="1">
      <alignment horizontal="center" vertical="center" wrapText="1"/>
    </xf>
    <xf numFmtId="0" fontId="0" fillId="0" borderId="32" xfId="0" applyBorder="1"/>
    <xf numFmtId="3" fontId="2" fillId="9" borderId="5" xfId="1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9" fontId="5" fillId="7" borderId="2" xfId="1" applyFont="1" applyFill="1" applyBorder="1" applyAlignment="1">
      <alignment horizontal="center" vertical="center" wrapText="1"/>
    </xf>
    <xf numFmtId="4" fontId="14" fillId="13" borderId="3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9" fontId="15" fillId="15" borderId="12" xfId="1" applyFont="1" applyFill="1" applyBorder="1" applyAlignment="1">
      <alignment horizontal="center" vertical="center" wrapText="1"/>
    </xf>
    <xf numFmtId="9" fontId="15" fillId="15" borderId="20" xfId="1" applyFont="1" applyFill="1" applyBorder="1" applyAlignment="1">
      <alignment horizontal="center" vertical="center" wrapText="1"/>
    </xf>
    <xf numFmtId="9" fontId="15" fillId="15" borderId="19" xfId="1" applyFont="1" applyFill="1" applyBorder="1" applyAlignment="1">
      <alignment horizontal="center" vertical="center" wrapText="1"/>
    </xf>
    <xf numFmtId="1" fontId="5" fillId="15" borderId="12" xfId="0" applyNumberFormat="1" applyFont="1" applyFill="1" applyBorder="1" applyAlignment="1">
      <alignment horizontal="center" vertical="center"/>
    </xf>
    <xf numFmtId="1" fontId="5" fillId="15" borderId="20" xfId="0" applyNumberFormat="1" applyFont="1" applyFill="1" applyBorder="1" applyAlignment="1">
      <alignment horizontal="center" vertical="center"/>
    </xf>
    <xf numFmtId="1" fontId="5" fillId="15" borderId="19" xfId="0" applyNumberFormat="1" applyFont="1" applyFill="1" applyBorder="1" applyAlignment="1">
      <alignment horizontal="center" vertical="center"/>
    </xf>
    <xf numFmtId="1" fontId="5" fillId="15" borderId="33" xfId="0" applyNumberFormat="1" applyFont="1" applyFill="1" applyBorder="1" applyAlignment="1">
      <alignment horizontal="center" vertical="center"/>
    </xf>
    <xf numFmtId="1" fontId="5" fillId="15" borderId="34" xfId="0" applyNumberFormat="1" applyFont="1" applyFill="1" applyBorder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66"/>
      <color rgb="FF747474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66675</xdr:rowOff>
    </xdr:from>
    <xdr:to>
      <xdr:col>1</xdr:col>
      <xdr:colOff>600074</xdr:colOff>
      <xdr:row>0</xdr:row>
      <xdr:rowOff>409574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2B922A-1064-42A1-B203-221622B2C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66675"/>
          <a:ext cx="342899" cy="342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377207</xdr:colOff>
      <xdr:row>17</xdr:row>
      <xdr:rowOff>0</xdr:rowOff>
    </xdr:from>
    <xdr:to>
      <xdr:col>7</xdr:col>
      <xdr:colOff>322223</xdr:colOff>
      <xdr:row>39</xdr:row>
      <xdr:rowOff>180059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6FFEB6-4EE0-AB41-A47A-25304DC5B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6957" y="3429000"/>
          <a:ext cx="7774566" cy="4371059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5C888-8F7B-40B2-85D1-D633F35180CF}">
  <dimension ref="B1:Y26"/>
  <sheetViews>
    <sheetView showGridLines="0"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M6" sqref="M6"/>
    </sheetView>
  </sheetViews>
  <sheetFormatPr defaultRowHeight="12.75" outlineLevelCol="1" x14ac:dyDescent="0.25"/>
  <cols>
    <col min="1" max="1" width="1.85546875" style="2" customWidth="1"/>
    <col min="2" max="2" width="27.28515625" style="2" customWidth="1"/>
    <col min="3" max="3" width="12.7109375" style="2" customWidth="1"/>
    <col min="4" max="4" width="1.5703125" style="2" customWidth="1"/>
    <col min="5" max="5" width="12.85546875" style="3" customWidth="1"/>
    <col min="6" max="6" width="1" style="2" customWidth="1"/>
    <col min="7" max="7" width="12.85546875" style="3" customWidth="1" outlineLevel="1"/>
    <col min="8" max="8" width="1" style="2" customWidth="1" outlineLevel="1"/>
    <col min="9" max="10" width="13.28515625" style="3" customWidth="1" outlineLevel="1"/>
    <col min="11" max="11" width="2.7109375" style="2" customWidth="1" outlineLevel="1"/>
    <col min="12" max="13" width="15.28515625" style="3" customWidth="1"/>
    <col min="14" max="14" width="0.7109375" style="3" customWidth="1"/>
    <col min="15" max="16" width="11.28515625" style="3" customWidth="1"/>
    <col min="17" max="17" width="2.28515625" style="3" customWidth="1"/>
    <col min="18" max="18" width="13.5703125" style="2" customWidth="1"/>
    <col min="19" max="19" width="0.42578125" style="2" customWidth="1"/>
    <col min="20" max="20" width="13.140625" style="2" customWidth="1"/>
    <col min="21" max="21" width="7.42578125" style="2" customWidth="1"/>
    <col min="22" max="22" width="15.28515625" style="3" hidden="1" customWidth="1" outlineLevel="1"/>
    <col min="23" max="24" width="11.28515625" style="3" hidden="1" customWidth="1" outlineLevel="1"/>
    <col min="25" max="25" width="9.140625" style="2" collapsed="1"/>
    <col min="26" max="16384" width="9.140625" style="2"/>
  </cols>
  <sheetData>
    <row r="1" spans="2:24" ht="36" customHeight="1" x14ac:dyDescent="0.25">
      <c r="B1" s="82" t="s">
        <v>32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</row>
    <row r="2" spans="2:24" ht="6" customHeight="1" x14ac:dyDescent="0.25"/>
    <row r="3" spans="2:24" x14ac:dyDescent="0.25">
      <c r="B3" s="36" t="s">
        <v>15</v>
      </c>
      <c r="C3" s="37">
        <v>46024</v>
      </c>
      <c r="V3" s="78" t="s">
        <v>86</v>
      </c>
      <c r="W3" s="78"/>
      <c r="X3" s="78"/>
    </row>
    <row r="4" spans="2:24" x14ac:dyDescent="0.25">
      <c r="B4" s="38" t="s">
        <v>14</v>
      </c>
      <c r="C4" s="39">
        <v>46080</v>
      </c>
      <c r="E4" s="45"/>
      <c r="G4" s="45"/>
      <c r="I4" s="45"/>
      <c r="J4" s="45"/>
      <c r="U4" s="77"/>
      <c r="V4" s="78"/>
      <c r="W4" s="78"/>
      <c r="X4" s="78"/>
    </row>
    <row r="5" spans="2:24" x14ac:dyDescent="0.25">
      <c r="B5" s="38" t="s">
        <v>16</v>
      </c>
      <c r="C5" s="40">
        <v>1</v>
      </c>
    </row>
    <row r="6" spans="2:24" ht="15" customHeight="1" x14ac:dyDescent="0.25">
      <c r="B6" s="38" t="s">
        <v>13</v>
      </c>
      <c r="C6" s="41">
        <f>(NETWORKDAYS(C3,C4))-C5</f>
        <v>40</v>
      </c>
      <c r="E6" s="91" t="s">
        <v>27</v>
      </c>
      <c r="F6" s="74"/>
      <c r="G6" s="73"/>
      <c r="H6" s="74"/>
      <c r="I6" s="73"/>
      <c r="J6" s="73"/>
      <c r="K6" s="74"/>
      <c r="L6" s="91" t="s">
        <v>27</v>
      </c>
      <c r="M6" s="91" t="s">
        <v>27</v>
      </c>
      <c r="R6" s="67" t="s">
        <v>29</v>
      </c>
      <c r="S6" s="68"/>
      <c r="T6" s="66">
        <v>2</v>
      </c>
      <c r="V6" s="72" t="s">
        <v>27</v>
      </c>
    </row>
    <row r="7" spans="2:24" ht="15" customHeight="1" x14ac:dyDescent="0.25">
      <c r="B7" s="42" t="s">
        <v>20</v>
      </c>
      <c r="C7" s="43">
        <f>(C4-C3)/7</f>
        <v>8</v>
      </c>
      <c r="E7" s="86" t="s">
        <v>22</v>
      </c>
      <c r="F7" s="87"/>
      <c r="G7" s="87"/>
      <c r="H7" s="87"/>
      <c r="I7" s="87"/>
      <c r="J7" s="87"/>
      <c r="K7" s="87"/>
      <c r="L7" s="87"/>
      <c r="M7" s="88"/>
      <c r="O7" s="89"/>
      <c r="P7" s="90"/>
      <c r="R7" s="83" t="s">
        <v>28</v>
      </c>
      <c r="S7" s="84"/>
      <c r="T7" s="85"/>
      <c r="V7" s="86" t="s">
        <v>85</v>
      </c>
      <c r="W7" s="87"/>
      <c r="X7" s="88"/>
    </row>
    <row r="8" spans="2:24" ht="6" customHeight="1" x14ac:dyDescent="0.25">
      <c r="F8" s="3"/>
      <c r="H8" s="3"/>
      <c r="I8" s="2"/>
    </row>
    <row r="9" spans="2:24" s="7" customFormat="1" ht="26.25" customHeight="1" thickBot="1" x14ac:dyDescent="0.3">
      <c r="B9" s="6" t="s">
        <v>17</v>
      </c>
      <c r="C9" s="6" t="s">
        <v>10</v>
      </c>
      <c r="E9" s="64" t="s">
        <v>24</v>
      </c>
      <c r="G9" s="75" t="s">
        <v>25</v>
      </c>
      <c r="I9" s="8" t="s">
        <v>23</v>
      </c>
      <c r="J9" s="62" t="s">
        <v>26</v>
      </c>
      <c r="L9" s="22" t="s">
        <v>30</v>
      </c>
      <c r="M9" s="22" t="s">
        <v>31</v>
      </c>
      <c r="N9" s="12"/>
      <c r="O9" s="52" t="s">
        <v>12</v>
      </c>
      <c r="P9" s="48" t="s">
        <v>11</v>
      </c>
      <c r="Q9" s="12"/>
      <c r="R9" s="22" t="s">
        <v>18</v>
      </c>
      <c r="T9" s="30" t="s">
        <v>19</v>
      </c>
      <c r="V9" s="22" t="s">
        <v>30</v>
      </c>
      <c r="W9" s="52" t="s">
        <v>12</v>
      </c>
      <c r="X9" s="48" t="s">
        <v>11</v>
      </c>
    </row>
    <row r="10" spans="2:24" ht="15.75" customHeight="1" thickBot="1" x14ac:dyDescent="0.3">
      <c r="B10" s="4" t="s">
        <v>0</v>
      </c>
      <c r="C10" s="79">
        <v>0.5</v>
      </c>
      <c r="E10" s="76">
        <v>3000000</v>
      </c>
      <c r="G10" s="65">
        <f>E10/3</f>
        <v>1000000</v>
      </c>
      <c r="I10" s="63">
        <f>E10*2</f>
        <v>6000000</v>
      </c>
      <c r="J10" s="47">
        <f>I10/3</f>
        <v>2000000</v>
      </c>
      <c r="L10" s="21">
        <f>SUM(L11:L12)</f>
        <v>400000</v>
      </c>
      <c r="M10" s="21">
        <f>SUM(M11:M12)</f>
        <v>400000</v>
      </c>
      <c r="O10" s="53">
        <f>IF((L10+M10)/$E$10&gt;200%,200%,(L10+M10)/$E$10)</f>
        <v>0.26666666666666666</v>
      </c>
      <c r="P10" s="49">
        <f>O10*$C$10</f>
        <v>0.13333333333333333</v>
      </c>
      <c r="Q10" s="13"/>
      <c r="R10" s="44">
        <f>((E10*T6)-(L10+M10))/$C$7</f>
        <v>650000</v>
      </c>
      <c r="S10" s="15"/>
      <c r="T10" s="44">
        <f>((E10*$T$6)-(L10+M10))/$C$6</f>
        <v>130000</v>
      </c>
      <c r="V10" s="21">
        <f>SUM(V11:V12)</f>
        <v>0</v>
      </c>
      <c r="W10" s="53">
        <f>IF((V10)/$G$10&gt;200%,200%,(V10)/$G$10)</f>
        <v>0</v>
      </c>
      <c r="X10" s="49">
        <f>W10*$C$10</f>
        <v>0</v>
      </c>
    </row>
    <row r="11" spans="2:24" ht="15.75" customHeight="1" x14ac:dyDescent="0.25">
      <c r="B11" s="5" t="s">
        <v>1</v>
      </c>
      <c r="C11" s="80"/>
      <c r="D11" s="11"/>
      <c r="E11" s="9">
        <f>E10/2</f>
        <v>1500000</v>
      </c>
      <c r="G11" s="9">
        <f>E11/3</f>
        <v>500000</v>
      </c>
      <c r="I11" s="9">
        <f>E11*2</f>
        <v>3000000</v>
      </c>
      <c r="J11" s="9">
        <f>I11/3</f>
        <v>1000000</v>
      </c>
      <c r="K11" s="11"/>
      <c r="L11" s="19">
        <v>200000</v>
      </c>
      <c r="M11" s="56">
        <v>200000</v>
      </c>
      <c r="N11" s="13"/>
      <c r="O11" s="54">
        <f>IF((L11+M11)/$E$10&gt;200%,200%,(L11+M11)/$E$10)</f>
        <v>0.13333333333333333</v>
      </c>
      <c r="P11" s="50">
        <f>O11*$C$10</f>
        <v>6.6666666666666666E-2</v>
      </c>
      <c r="Q11" s="13"/>
      <c r="R11" s="17">
        <f>((E11*$T$6)-(L11+M11))/$C$7</f>
        <v>325000</v>
      </c>
      <c r="S11" s="15"/>
      <c r="T11" s="17">
        <f>((E11*$T$6)-(L11+M11))/$C$6</f>
        <v>65000</v>
      </c>
      <c r="V11" s="19"/>
      <c r="W11" s="54">
        <f>IF((V11)/$G$10&gt;200%,200%,(V11)/$G$10)</f>
        <v>0</v>
      </c>
      <c r="X11" s="50">
        <f>W11*$C$10</f>
        <v>0</v>
      </c>
    </row>
    <row r="12" spans="2:24" ht="15.75" customHeight="1" x14ac:dyDescent="0.25">
      <c r="B12" s="5" t="s">
        <v>2</v>
      </c>
      <c r="C12" s="81"/>
      <c r="D12" s="11"/>
      <c r="E12" s="10">
        <f>E10/2</f>
        <v>1500000</v>
      </c>
      <c r="G12" s="10">
        <f>E12/3</f>
        <v>500000</v>
      </c>
      <c r="I12" s="10">
        <f>E12*2</f>
        <v>3000000</v>
      </c>
      <c r="J12" s="10">
        <f>I12/3</f>
        <v>1000000</v>
      </c>
      <c r="K12" s="11"/>
      <c r="L12" s="20">
        <v>200000</v>
      </c>
      <c r="M12" s="57">
        <v>200000</v>
      </c>
      <c r="N12" s="13"/>
      <c r="O12" s="55">
        <f>IF((L12+M12)/$E$10&gt;200%,200%,(L12+M12)/$E$10)</f>
        <v>0.13333333333333333</v>
      </c>
      <c r="P12" s="51">
        <f>O12*$C$10</f>
        <v>6.6666666666666666E-2</v>
      </c>
      <c r="Q12" s="13"/>
      <c r="R12" s="18">
        <f>((E12*$T$6)-(L12+M12))/$C$7</f>
        <v>325000</v>
      </c>
      <c r="S12" s="15"/>
      <c r="T12" s="18">
        <f>((E12*$T$6)-(L12+M12))/$C$6</f>
        <v>65000</v>
      </c>
      <c r="V12" s="20"/>
      <c r="W12" s="55">
        <f>IF((V12)/$G$10&gt;200%,200%,(V12)/$G$10)</f>
        <v>0</v>
      </c>
      <c r="X12" s="51">
        <f>W12*$C$10</f>
        <v>0</v>
      </c>
    </row>
    <row r="13" spans="2:24" ht="4.5" customHeight="1" thickBot="1" x14ac:dyDescent="0.3">
      <c r="Q13" s="13"/>
    </row>
    <row r="14" spans="2:24" ht="15.75" customHeight="1" thickBot="1" x14ac:dyDescent="0.3">
      <c r="B14" s="4" t="s">
        <v>3</v>
      </c>
      <c r="C14" s="79">
        <v>0.2</v>
      </c>
      <c r="E14" s="76">
        <v>6000</v>
      </c>
      <c r="G14" s="65">
        <f>E14/3</f>
        <v>2000</v>
      </c>
      <c r="I14" s="47">
        <f>E14*2</f>
        <v>12000</v>
      </c>
      <c r="J14" s="47">
        <f>I14/3</f>
        <v>4000</v>
      </c>
      <c r="L14" s="24">
        <f>SUM(L15:L16)</f>
        <v>0</v>
      </c>
      <c r="M14" s="24">
        <f>SUM(M15:M16)</f>
        <v>0</v>
      </c>
      <c r="O14" s="33">
        <f>IF((L14+M14)/$E$14&gt;200%,200%,(L14+M14)/$E$14)</f>
        <v>0</v>
      </c>
      <c r="P14" s="34">
        <f>O14*C14</f>
        <v>0</v>
      </c>
      <c r="Q14" s="13"/>
      <c r="R14" s="44">
        <f>((E14*$T$6)-(L14+M14))/$C$7</f>
        <v>1500</v>
      </c>
      <c r="S14" s="15"/>
      <c r="T14" s="71">
        <f>((E14*$T$6)-(L14+M14))/$C$6</f>
        <v>300</v>
      </c>
      <c r="V14" s="24">
        <f>SUM(V15:V16)</f>
        <v>0</v>
      </c>
      <c r="W14" s="33">
        <f>IF((V14)/$G$14&gt;200%,200%,(V14)/$G$14)</f>
        <v>0</v>
      </c>
      <c r="X14" s="34">
        <f>W14*C14</f>
        <v>0</v>
      </c>
    </row>
    <row r="15" spans="2:24" ht="15.75" customHeight="1" x14ac:dyDescent="0.25">
      <c r="B15" s="5" t="s">
        <v>4</v>
      </c>
      <c r="C15" s="80"/>
      <c r="D15" s="11"/>
      <c r="E15" s="9">
        <f>E14/2</f>
        <v>3000</v>
      </c>
      <c r="G15" s="9">
        <f>E15/3</f>
        <v>1000</v>
      </c>
      <c r="I15" s="9">
        <f>E15*2</f>
        <v>6000</v>
      </c>
      <c r="J15" s="9">
        <f>I15/3</f>
        <v>2000</v>
      </c>
      <c r="K15" s="11"/>
      <c r="L15" s="23"/>
      <c r="M15" s="58"/>
      <c r="N15" s="13"/>
      <c r="O15" s="28">
        <f>IF((L15+M15)/$E$14&gt;200%,200%,(L15+M15)/$E$14)</f>
        <v>0</v>
      </c>
      <c r="P15" s="31">
        <f>O15*$C$14</f>
        <v>0</v>
      </c>
      <c r="Q15" s="13"/>
      <c r="R15" s="17">
        <f>((E15*$T$6)-(L15+M15))/$C$7</f>
        <v>750</v>
      </c>
      <c r="S15" s="15"/>
      <c r="T15" s="17">
        <f>((E15*$T$6)-(L15+M15))/$C$6</f>
        <v>150</v>
      </c>
      <c r="V15" s="23"/>
      <c r="W15" s="28">
        <f>IF((V15)/$G$14&gt;200%,200%,(V15)/$G$14)</f>
        <v>0</v>
      </c>
      <c r="X15" s="31">
        <f>W15*$C$14</f>
        <v>0</v>
      </c>
    </row>
    <row r="16" spans="2:24" ht="15.75" customHeight="1" x14ac:dyDescent="0.25">
      <c r="B16" s="5" t="s">
        <v>5</v>
      </c>
      <c r="C16" s="81"/>
      <c r="D16" s="11"/>
      <c r="E16" s="10">
        <f>E14/2</f>
        <v>3000</v>
      </c>
      <c r="G16" s="10">
        <f>E16/3</f>
        <v>1000</v>
      </c>
      <c r="I16" s="10">
        <f>E16*2</f>
        <v>6000</v>
      </c>
      <c r="J16" s="10">
        <f>I16/3</f>
        <v>2000</v>
      </c>
      <c r="K16" s="11"/>
      <c r="L16" s="20"/>
      <c r="M16" s="57"/>
      <c r="N16" s="13"/>
      <c r="O16" s="29">
        <f>IF((L16+M16)/$E$14&gt;200%,200%,(L16+M16)/$E$14)</f>
        <v>0</v>
      </c>
      <c r="P16" s="32">
        <f>O16*$C$14</f>
        <v>0</v>
      </c>
      <c r="Q16" s="13"/>
      <c r="R16" s="18">
        <f>((E16*$T$6)-(L16+M16))/$C$7</f>
        <v>750</v>
      </c>
      <c r="S16" s="15"/>
      <c r="T16" s="18">
        <f>((E16*$T$6)-(L16+M16))/$C$6</f>
        <v>150</v>
      </c>
      <c r="V16" s="20"/>
      <c r="W16" s="29">
        <f>IF((V16)/$G$14&gt;200%,200%,(V16)/$G$14)</f>
        <v>0</v>
      </c>
      <c r="X16" s="32">
        <f>W16*$C$14</f>
        <v>0</v>
      </c>
    </row>
    <row r="17" spans="2:24" ht="4.5" customHeight="1" thickBot="1" x14ac:dyDescent="0.3">
      <c r="Q17" s="13"/>
    </row>
    <row r="18" spans="2:24" ht="15.75" customHeight="1" thickBot="1" x14ac:dyDescent="0.3">
      <c r="B18" s="4" t="s">
        <v>21</v>
      </c>
      <c r="C18" s="1">
        <v>0.15</v>
      </c>
      <c r="E18" s="76">
        <v>35000</v>
      </c>
      <c r="G18" s="65">
        <f>E18/3</f>
        <v>11666.666666666666</v>
      </c>
      <c r="I18" s="47">
        <f>E18*2</f>
        <v>70000</v>
      </c>
      <c r="J18" s="47">
        <f>I18/3</f>
        <v>23333.333333333332</v>
      </c>
      <c r="L18" s="24"/>
      <c r="M18" s="24"/>
      <c r="O18" s="33">
        <f>IF((L18+M18)/$E$18&gt;200%,200%,(L18+M18)/$E$18)</f>
        <v>0</v>
      </c>
      <c r="P18" s="35">
        <f>O18*C18</f>
        <v>0</v>
      </c>
      <c r="Q18" s="13"/>
      <c r="R18" s="44">
        <f>((E18*$T$6)-(L18+M18))/$C$7</f>
        <v>8750</v>
      </c>
      <c r="S18" s="15"/>
      <c r="T18" s="44">
        <f>((E18*$T$6)-(L18+M18))/$C$6</f>
        <v>1750</v>
      </c>
      <c r="V18" s="24"/>
      <c r="W18" s="33">
        <f>IF((V18)/$G$18&gt;200%,200%,(V18)/$G$18)</f>
        <v>0</v>
      </c>
      <c r="X18" s="35">
        <f>W18*C18</f>
        <v>0</v>
      </c>
    </row>
    <row r="19" spans="2:24" ht="4.5" customHeight="1" thickBot="1" x14ac:dyDescent="0.3">
      <c r="Q19" s="13"/>
    </row>
    <row r="20" spans="2:24" ht="15.75" customHeight="1" thickBot="1" x14ac:dyDescent="0.3">
      <c r="B20" s="4" t="s">
        <v>6</v>
      </c>
      <c r="C20" s="79">
        <v>0.15</v>
      </c>
      <c r="E20" s="76">
        <v>100</v>
      </c>
      <c r="G20" s="65">
        <f>E20/3</f>
        <v>33.333333333333336</v>
      </c>
      <c r="I20" s="46">
        <f>E20*2</f>
        <v>200</v>
      </c>
      <c r="J20" s="46">
        <f>I20/3</f>
        <v>66.666666666666671</v>
      </c>
      <c r="L20" s="24">
        <f>SUM(L21:L23)</f>
        <v>0</v>
      </c>
      <c r="M20" s="24">
        <f>SUM(M21:M23)</f>
        <v>0</v>
      </c>
      <c r="O20" s="33">
        <f>IF((L20+M20)/$E$20&gt;200%,200%,(L20+M20)/$E$20)</f>
        <v>0</v>
      </c>
      <c r="P20" s="34">
        <f>O20*$C$20</f>
        <v>0</v>
      </c>
      <c r="Q20" s="13"/>
      <c r="R20" s="44">
        <f>((E20*$T$6)-(L20+M20))/$C$7</f>
        <v>25</v>
      </c>
      <c r="S20" s="15"/>
      <c r="T20" s="44">
        <f>((E20*$T$6)-(L20+M20))/$C$6</f>
        <v>5</v>
      </c>
      <c r="V20" s="24">
        <f>SUM(V21:V23)</f>
        <v>0</v>
      </c>
      <c r="W20" s="33">
        <f>IF((V20)/$G$20&gt;200%,200%,(V20)/$G$20)</f>
        <v>0</v>
      </c>
      <c r="X20" s="34">
        <f>W20*$C$20</f>
        <v>0</v>
      </c>
    </row>
    <row r="21" spans="2:24" ht="15.75" customHeight="1" x14ac:dyDescent="0.25">
      <c r="B21" s="5" t="s">
        <v>7</v>
      </c>
      <c r="C21" s="80"/>
      <c r="D21" s="11"/>
      <c r="E21" s="14">
        <f>ROUNDUP($E$20/3,0.5)</f>
        <v>34</v>
      </c>
      <c r="G21" s="14">
        <f>E21/3</f>
        <v>11.333333333333334</v>
      </c>
      <c r="I21" s="14">
        <f>E21*2</f>
        <v>68</v>
      </c>
      <c r="J21" s="14">
        <f>I21/3</f>
        <v>22.666666666666668</v>
      </c>
      <c r="K21" s="11"/>
      <c r="L21" s="27"/>
      <c r="M21" s="27"/>
      <c r="N21" s="13"/>
      <c r="O21" s="28">
        <f>IF((L21+M21)/$E$20&gt;200%,200%,(L21+M21)/$E$20)</f>
        <v>0</v>
      </c>
      <c r="P21" s="31">
        <f>O21*$C$20</f>
        <v>0</v>
      </c>
      <c r="Q21" s="13"/>
      <c r="R21" s="17">
        <f>((E21*$T$6)-(L21+M21))/$C$7</f>
        <v>8.5</v>
      </c>
      <c r="S21" s="15"/>
      <c r="T21" s="17">
        <f>((E21*$T$6)-(L21+M21))/$C$6</f>
        <v>1.7</v>
      </c>
      <c r="V21" s="27"/>
      <c r="W21" s="28">
        <f t="shared" ref="W21:W23" si="0">IF((V21)/$G$20&gt;200%,200%,(V21)/$G$20)</f>
        <v>0</v>
      </c>
      <c r="X21" s="31">
        <f>W21*$C$20</f>
        <v>0</v>
      </c>
    </row>
    <row r="22" spans="2:24" ht="15.75" customHeight="1" x14ac:dyDescent="0.25">
      <c r="B22" s="5" t="s">
        <v>8</v>
      </c>
      <c r="C22" s="80"/>
      <c r="D22" s="11"/>
      <c r="E22" s="14">
        <f>ROUNDUP($E$20/3,0.5)</f>
        <v>34</v>
      </c>
      <c r="G22" s="14">
        <f>E22/3</f>
        <v>11.333333333333334</v>
      </c>
      <c r="I22" s="14">
        <f>E22*2</f>
        <v>68</v>
      </c>
      <c r="J22" s="14">
        <f>I22/3</f>
        <v>22.666666666666668</v>
      </c>
      <c r="K22" s="11"/>
      <c r="L22" s="25"/>
      <c r="M22" s="25"/>
      <c r="N22" s="13"/>
      <c r="O22" s="28">
        <f>IF((L22+M22)/$E$20&gt;200%,200%,(L22+M22)/$E$20)</f>
        <v>0</v>
      </c>
      <c r="P22" s="31">
        <f>O22*$C$20</f>
        <v>0</v>
      </c>
      <c r="Q22" s="13"/>
      <c r="R22" s="17">
        <f>((E22*$T$6)-(L22+M22))/$C$7</f>
        <v>8.5</v>
      </c>
      <c r="S22" s="15"/>
      <c r="T22" s="17">
        <f>((E22*$T$6)-(L22+M22))/$C$6</f>
        <v>1.7</v>
      </c>
      <c r="V22" s="25"/>
      <c r="W22" s="28">
        <f t="shared" si="0"/>
        <v>0</v>
      </c>
      <c r="X22" s="31">
        <f>W22*$C$20</f>
        <v>0</v>
      </c>
    </row>
    <row r="23" spans="2:24" ht="15.75" customHeight="1" x14ac:dyDescent="0.25">
      <c r="B23" s="5" t="s">
        <v>9</v>
      </c>
      <c r="C23" s="81"/>
      <c r="D23" s="11"/>
      <c r="E23" s="16">
        <f>ROUNDUP($E$20/3,0.5)</f>
        <v>34</v>
      </c>
      <c r="G23" s="16">
        <f>E23/3</f>
        <v>11.333333333333334</v>
      </c>
      <c r="I23" s="16">
        <f>E23*2</f>
        <v>68</v>
      </c>
      <c r="J23" s="16">
        <f>I23/3</f>
        <v>22.666666666666668</v>
      </c>
      <c r="K23" s="11"/>
      <c r="L23" s="26"/>
      <c r="M23" s="26"/>
      <c r="N23" s="13"/>
      <c r="O23" s="29">
        <f>IF((L23+M23)/$E$20&gt;200%,200%,(L23+M23)/$E$20)</f>
        <v>0</v>
      </c>
      <c r="P23" s="32">
        <f>O23*$C$20</f>
        <v>0</v>
      </c>
      <c r="Q23" s="13"/>
      <c r="R23" s="18">
        <f>((E23*$T$6)-(L23+M23))/$C$7</f>
        <v>8.5</v>
      </c>
      <c r="S23" s="15"/>
      <c r="T23" s="18">
        <f>((E23*$T$6)-(L23+M23))/$C$6</f>
        <v>1.7</v>
      </c>
      <c r="V23" s="26"/>
      <c r="W23" s="29">
        <f t="shared" si="0"/>
        <v>0</v>
      </c>
      <c r="X23" s="32">
        <f>W23*$C$20</f>
        <v>0</v>
      </c>
    </row>
    <row r="24" spans="2:24" ht="3" customHeight="1" x14ac:dyDescent="0.25">
      <c r="F24" s="3"/>
      <c r="H24" s="3"/>
      <c r="I24" s="11"/>
    </row>
    <row r="25" spans="2:24" x14ac:dyDescent="0.25">
      <c r="P25" s="61">
        <f>SUM(P10,P14,P18,P20)</f>
        <v>0.13333333333333333</v>
      </c>
      <c r="X25" s="61">
        <f>SUM(X10,X14,X18,X20)</f>
        <v>0</v>
      </c>
    </row>
    <row r="26" spans="2:24" ht="16.5" customHeight="1" x14ac:dyDescent="0.25">
      <c r="P26" s="59"/>
      <c r="R26" s="60"/>
      <c r="X26" s="59"/>
    </row>
  </sheetData>
  <mergeCells count="9">
    <mergeCell ref="V3:X4"/>
    <mergeCell ref="C10:C12"/>
    <mergeCell ref="C14:C16"/>
    <mergeCell ref="C20:C23"/>
    <mergeCell ref="B1:X1"/>
    <mergeCell ref="R7:T7"/>
    <mergeCell ref="E7:M7"/>
    <mergeCell ref="O7:P7"/>
    <mergeCell ref="V7:X7"/>
  </mergeCells>
  <conditionalFormatting sqref="D9:D23">
    <cfRule type="cellIs" dxfId="4" priority="3" operator="lessThan">
      <formula>0</formula>
    </cfRule>
  </conditionalFormatting>
  <conditionalFormatting sqref="I24">
    <cfRule type="cellIs" dxfId="3" priority="32" operator="lessThan">
      <formula>0</formula>
    </cfRule>
  </conditionalFormatting>
  <conditionalFormatting sqref="K9:K23">
    <cfRule type="cellIs" dxfId="2" priority="26" operator="lessThan">
      <formula>0</formula>
    </cfRule>
  </conditionalFormatting>
  <conditionalFormatting sqref="N9:N23">
    <cfRule type="cellIs" dxfId="1" priority="45" operator="lessThan">
      <formula>0</formula>
    </cfRule>
  </conditionalFormatting>
  <conditionalFormatting sqref="P10 P14 P18 P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9:U23">
    <cfRule type="cellIs" dxfId="0" priority="4" operator="lessThan">
      <formula>0</formula>
    </cfRule>
  </conditionalFormatting>
  <conditionalFormatting sqref="X11:X12 P11:P12">
    <cfRule type="iconSet" priority="50">
      <iconSet iconSet="3Flags">
        <cfvo type="percent" val="0"/>
        <cfvo type="percent" val="33"/>
        <cfvo type="percent" val="67"/>
      </iconSet>
    </cfRule>
  </conditionalFormatting>
  <conditionalFormatting sqref="X14 X10 X18 X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5:X16 P15:P16">
    <cfRule type="iconSet" priority="49">
      <iconSet iconSet="3Flags">
        <cfvo type="percent" val="0"/>
        <cfvo type="percent" val="33"/>
        <cfvo type="percent" val="67"/>
      </iconSet>
    </cfRule>
  </conditionalFormatting>
  <conditionalFormatting sqref="X21:X23 P21:P23">
    <cfRule type="iconSet" priority="48">
      <iconSet iconSet="3Flags">
        <cfvo type="percent" val="0"/>
        <cfvo type="percent" val="33"/>
        <cfvo type="percent" val="67"/>
      </iconSet>
    </cfRule>
  </conditionalFormatting>
  <pageMargins left="0" right="0" top="0.19685039370078741" bottom="0" header="0" footer="0"/>
  <pageSetup paperSize="9" scale="69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7C5F-0AE9-40CC-8689-E34D3CD0F9BF}">
  <dimension ref="B3:I16"/>
  <sheetViews>
    <sheetView showGridLines="0" workbookViewId="0">
      <selection activeCell="C17" sqref="C17"/>
    </sheetView>
  </sheetViews>
  <sheetFormatPr defaultRowHeight="15" x14ac:dyDescent="0.25"/>
  <cols>
    <col min="1" max="1" width="3.5703125" customWidth="1"/>
    <col min="2" max="2" width="23.5703125" customWidth="1"/>
    <col min="3" max="3" width="31.7109375" customWidth="1"/>
    <col min="4" max="4" width="25.28515625" customWidth="1"/>
    <col min="5" max="5" width="22.42578125" customWidth="1"/>
    <col min="6" max="9" width="19" customWidth="1"/>
  </cols>
  <sheetData>
    <row r="3" spans="2:9" ht="30" x14ac:dyDescent="0.25">
      <c r="B3" s="69" t="s">
        <v>1</v>
      </c>
      <c r="C3" s="69" t="s">
        <v>2</v>
      </c>
      <c r="D3" s="69" t="s">
        <v>4</v>
      </c>
      <c r="E3" s="69" t="s">
        <v>5</v>
      </c>
      <c r="F3" s="69" t="s">
        <v>33</v>
      </c>
      <c r="G3" s="69" t="s">
        <v>7</v>
      </c>
      <c r="H3" s="69" t="s">
        <v>8</v>
      </c>
      <c r="I3" s="69" t="s">
        <v>9</v>
      </c>
    </row>
    <row r="4" spans="2:9" x14ac:dyDescent="0.25">
      <c r="B4" s="70" t="s">
        <v>34</v>
      </c>
      <c r="C4" s="70" t="s">
        <v>35</v>
      </c>
      <c r="D4" s="70" t="s">
        <v>36</v>
      </c>
      <c r="E4" s="70" t="s">
        <v>37</v>
      </c>
      <c r="F4" s="70" t="s">
        <v>80</v>
      </c>
      <c r="G4" s="70" t="s">
        <v>38</v>
      </c>
      <c r="H4" s="70" t="s">
        <v>39</v>
      </c>
      <c r="I4" s="70" t="s">
        <v>40</v>
      </c>
    </row>
    <row r="5" spans="2:9" x14ac:dyDescent="0.25">
      <c r="B5" s="70" t="s">
        <v>41</v>
      </c>
      <c r="C5" s="70" t="s">
        <v>42</v>
      </c>
      <c r="D5" s="70" t="s">
        <v>43</v>
      </c>
      <c r="E5" s="70" t="s">
        <v>44</v>
      </c>
      <c r="F5" s="70" t="s">
        <v>81</v>
      </c>
      <c r="G5" s="70" t="s">
        <v>45</v>
      </c>
      <c r="H5" s="70" t="s">
        <v>46</v>
      </c>
      <c r="I5" s="70" t="s">
        <v>47</v>
      </c>
    </row>
    <row r="6" spans="2:9" x14ac:dyDescent="0.25">
      <c r="B6" s="70" t="s">
        <v>48</v>
      </c>
      <c r="C6" s="70" t="s">
        <v>49</v>
      </c>
      <c r="D6" s="70" t="s">
        <v>50</v>
      </c>
      <c r="E6" s="70" t="s">
        <v>51</v>
      </c>
      <c r="F6" s="70" t="s">
        <v>82</v>
      </c>
      <c r="G6" s="70" t="s">
        <v>52</v>
      </c>
      <c r="H6" s="70"/>
      <c r="I6" s="70" t="s">
        <v>53</v>
      </c>
    </row>
    <row r="7" spans="2:9" x14ac:dyDescent="0.25">
      <c r="B7" s="70" t="s">
        <v>54</v>
      </c>
      <c r="C7" s="70" t="s">
        <v>55</v>
      </c>
      <c r="D7" s="70" t="s">
        <v>56</v>
      </c>
      <c r="E7" s="70" t="s">
        <v>57</v>
      </c>
      <c r="F7" s="70" t="s">
        <v>83</v>
      </c>
      <c r="G7" s="70" t="s">
        <v>58</v>
      </c>
      <c r="H7" s="70"/>
      <c r="I7" s="70" t="s">
        <v>59</v>
      </c>
    </row>
    <row r="8" spans="2:9" x14ac:dyDescent="0.25">
      <c r="B8" s="70" t="s">
        <v>60</v>
      </c>
      <c r="C8" s="70" t="s">
        <v>61</v>
      </c>
      <c r="D8" s="70" t="s">
        <v>62</v>
      </c>
      <c r="E8" s="70" t="s">
        <v>63</v>
      </c>
      <c r="F8" s="70" t="s">
        <v>84</v>
      </c>
      <c r="G8" s="70" t="s">
        <v>64</v>
      </c>
      <c r="H8" s="70"/>
      <c r="I8" s="70" t="s">
        <v>65</v>
      </c>
    </row>
    <row r="9" spans="2:9" x14ac:dyDescent="0.25">
      <c r="B9" s="70"/>
      <c r="C9" s="70" t="s">
        <v>66</v>
      </c>
      <c r="D9" s="70" t="s">
        <v>67</v>
      </c>
      <c r="E9" s="70" t="s">
        <v>68</v>
      </c>
      <c r="F9" s="70"/>
      <c r="G9" s="70" t="s">
        <v>69</v>
      </c>
      <c r="H9" s="70"/>
      <c r="I9" s="70"/>
    </row>
    <row r="10" spans="2:9" x14ac:dyDescent="0.25">
      <c r="B10" s="70"/>
      <c r="C10" s="70" t="s">
        <v>70</v>
      </c>
      <c r="D10" s="70" t="s">
        <v>71</v>
      </c>
      <c r="E10" s="70"/>
      <c r="F10" s="70"/>
      <c r="G10" s="70"/>
      <c r="H10" s="70"/>
      <c r="I10" s="70"/>
    </row>
    <row r="11" spans="2:9" x14ac:dyDescent="0.25">
      <c r="B11" s="70"/>
      <c r="C11" s="70" t="s">
        <v>72</v>
      </c>
      <c r="D11" s="70" t="s">
        <v>73</v>
      </c>
      <c r="E11" s="70"/>
      <c r="F11" s="70"/>
      <c r="G11" s="70"/>
      <c r="H11" s="70"/>
      <c r="I11" s="70"/>
    </row>
    <row r="12" spans="2:9" x14ac:dyDescent="0.25">
      <c r="B12" s="70"/>
      <c r="C12" s="70" t="s">
        <v>74</v>
      </c>
      <c r="D12" s="70" t="s">
        <v>75</v>
      </c>
      <c r="E12" s="70"/>
      <c r="F12" s="70"/>
      <c r="G12" s="70"/>
      <c r="H12" s="70"/>
      <c r="I12" s="70"/>
    </row>
    <row r="13" spans="2:9" x14ac:dyDescent="0.25">
      <c r="B13" s="70"/>
      <c r="C13" s="70" t="s">
        <v>76</v>
      </c>
      <c r="D13" s="70"/>
      <c r="E13" s="70"/>
      <c r="F13" s="70"/>
      <c r="G13" s="70"/>
      <c r="H13" s="70"/>
      <c r="I13" s="70"/>
    </row>
    <row r="14" spans="2:9" x14ac:dyDescent="0.25">
      <c r="B14" s="70"/>
      <c r="C14" s="70" t="s">
        <v>77</v>
      </c>
      <c r="D14" s="70"/>
      <c r="E14" s="70"/>
      <c r="F14" s="70"/>
      <c r="G14" s="70"/>
      <c r="H14" s="70"/>
      <c r="I14" s="70"/>
    </row>
    <row r="15" spans="2:9" x14ac:dyDescent="0.25">
      <c r="B15" s="70"/>
      <c r="C15" s="70" t="s">
        <v>78</v>
      </c>
      <c r="D15" s="70"/>
      <c r="E15" s="70"/>
      <c r="F15" s="70"/>
      <c r="G15" s="70"/>
      <c r="H15" s="70"/>
      <c r="I15" s="70"/>
    </row>
    <row r="16" spans="2:9" x14ac:dyDescent="0.25">
      <c r="B16" s="70"/>
      <c r="C16" s="70" t="s">
        <v>79</v>
      </c>
      <c r="D16" s="70"/>
      <c r="E16" s="70"/>
      <c r="F16" s="70"/>
      <c r="G16" s="70"/>
      <c r="H16" s="70"/>
      <c r="I16" s="70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DECOLA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Quartier carioca</dc:creator>
  <cp:lastModifiedBy>Jorge Cardoso</cp:lastModifiedBy>
  <cp:lastPrinted>2024-08-07T10:47:38Z</cp:lastPrinted>
  <dcterms:created xsi:type="dcterms:W3CDTF">2024-08-01T22:03:54Z</dcterms:created>
  <dcterms:modified xsi:type="dcterms:W3CDTF">2026-01-05T19:54:00Z</dcterms:modified>
</cp:coreProperties>
</file>