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oferg/work/mycode/ChatGPT-Micro-Cap-Experiment/Start Your Own/"/>
    </mc:Choice>
  </mc:AlternateContent>
  <xr:revisionPtr revIDLastSave="0" documentId="13_ncr:1_{2AF6BBC2-B698-4145-94BD-C880E69A333C}" xr6:coauthVersionLast="47" xr6:coauthVersionMax="47" xr10:uidLastSave="{00000000-0000-0000-0000-000000000000}"/>
  <bookViews>
    <workbookView xWindow="0" yWindow="680" windowWidth="34560" windowHeight="20540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E38" i="1"/>
  <c r="H38" i="1"/>
  <c r="M38" i="1"/>
  <c r="L38" i="1"/>
  <c r="J37" i="1"/>
  <c r="I37" i="1"/>
  <c r="H37" i="1"/>
  <c r="M37" i="1" s="1"/>
  <c r="E37" i="1"/>
  <c r="J36" i="1"/>
  <c r="I36" i="1"/>
  <c r="H36" i="1"/>
  <c r="M36" i="1" s="1"/>
  <c r="E36" i="1"/>
  <c r="J35" i="1"/>
  <c r="I35" i="1"/>
  <c r="H35" i="1"/>
  <c r="M35" i="1" s="1"/>
  <c r="F35" i="1"/>
  <c r="E35" i="1"/>
  <c r="J34" i="1"/>
  <c r="I34" i="1"/>
  <c r="H34" i="1"/>
  <c r="M34" i="1" s="1"/>
  <c r="E34" i="1"/>
  <c r="L32" i="1"/>
  <c r="J32" i="1"/>
  <c r="I32" i="1"/>
  <c r="H32" i="1"/>
  <c r="M32" i="1" s="1"/>
  <c r="E32" i="1"/>
  <c r="M31" i="1"/>
  <c r="L31" i="1"/>
  <c r="J31" i="1"/>
  <c r="I31" i="1"/>
  <c r="H31" i="1"/>
  <c r="E31" i="1"/>
  <c r="L30" i="1"/>
  <c r="J30" i="1"/>
  <c r="I30" i="1"/>
  <c r="H30" i="1"/>
  <c r="M30" i="1" s="1"/>
  <c r="F30" i="1"/>
  <c r="E30" i="1"/>
  <c r="J29" i="1"/>
  <c r="I29" i="1"/>
  <c r="H29" i="1"/>
  <c r="M29" i="1" s="1"/>
  <c r="E29" i="1"/>
  <c r="L28" i="1"/>
  <c r="J28" i="1"/>
  <c r="I28" i="1"/>
  <c r="M28" i="1" s="1"/>
  <c r="H28" i="1"/>
  <c r="E28" i="1"/>
  <c r="L27" i="1"/>
  <c r="L33" i="1" s="1"/>
  <c r="J27" i="1"/>
  <c r="I27" i="1"/>
  <c r="M27" i="1" s="1"/>
  <c r="H27" i="1"/>
  <c r="H33" i="1" s="1"/>
  <c r="E27" i="1"/>
  <c r="E33" i="1" s="1"/>
  <c r="L26" i="1"/>
  <c r="E26" i="1"/>
  <c r="J25" i="1"/>
  <c r="I25" i="1"/>
  <c r="H25" i="1"/>
  <c r="M25" i="1" s="1"/>
  <c r="J24" i="1"/>
  <c r="I24" i="1"/>
  <c r="H24" i="1"/>
  <c r="H26" i="1" s="1"/>
  <c r="M23" i="1"/>
  <c r="J23" i="1"/>
  <c r="I23" i="1"/>
  <c r="I26" i="1" s="1"/>
  <c r="H23" i="1"/>
  <c r="L22" i="1"/>
  <c r="E22" i="1"/>
  <c r="J21" i="1"/>
  <c r="I21" i="1"/>
  <c r="H21" i="1"/>
  <c r="M21" i="1" s="1"/>
  <c r="M20" i="1"/>
  <c r="J20" i="1"/>
  <c r="I20" i="1"/>
  <c r="H20" i="1"/>
  <c r="J19" i="1"/>
  <c r="I19" i="1"/>
  <c r="M19" i="1" s="1"/>
  <c r="H19" i="1"/>
  <c r="J18" i="1"/>
  <c r="I18" i="1"/>
  <c r="I22" i="1" s="1"/>
  <c r="H18" i="1"/>
  <c r="H22" i="1" s="1"/>
  <c r="L17" i="1"/>
  <c r="E17" i="1"/>
  <c r="J16" i="1"/>
  <c r="I16" i="1"/>
  <c r="H16" i="1"/>
  <c r="M16" i="1" s="1"/>
  <c r="E16" i="1"/>
  <c r="J15" i="1"/>
  <c r="I15" i="1"/>
  <c r="H15" i="1"/>
  <c r="M15" i="1" s="1"/>
  <c r="E15" i="1"/>
  <c r="J14" i="1"/>
  <c r="I14" i="1"/>
  <c r="I17" i="1" s="1"/>
  <c r="H14" i="1"/>
  <c r="H17" i="1" s="1"/>
  <c r="E14" i="1"/>
  <c r="J13" i="1"/>
  <c r="I13" i="1"/>
  <c r="M13" i="1" s="1"/>
  <c r="H13" i="1"/>
  <c r="E13" i="1"/>
  <c r="J12" i="1"/>
  <c r="I12" i="1"/>
  <c r="H12" i="1"/>
  <c r="M12" i="1" s="1"/>
  <c r="E12" i="1"/>
  <c r="L11" i="1"/>
  <c r="I11" i="1"/>
  <c r="J10" i="1"/>
  <c r="I10" i="1"/>
  <c r="H10" i="1"/>
  <c r="M10" i="1" s="1"/>
  <c r="E10" i="1"/>
  <c r="J9" i="1"/>
  <c r="I9" i="1"/>
  <c r="H9" i="1"/>
  <c r="M9" i="1" s="1"/>
  <c r="E9" i="1"/>
  <c r="M8" i="1"/>
  <c r="J8" i="1"/>
  <c r="I8" i="1"/>
  <c r="H8" i="1"/>
  <c r="E8" i="1"/>
  <c r="J7" i="1"/>
  <c r="I7" i="1"/>
  <c r="H7" i="1"/>
  <c r="H11" i="1" s="1"/>
  <c r="E7" i="1"/>
  <c r="E11" i="1" s="1"/>
  <c r="L6" i="1"/>
  <c r="M5" i="1"/>
  <c r="J5" i="1"/>
  <c r="I5" i="1"/>
  <c r="H5" i="1"/>
  <c r="E5" i="1"/>
  <c r="J4" i="1"/>
  <c r="I4" i="1"/>
  <c r="H4" i="1"/>
  <c r="M4" i="1" s="1"/>
  <c r="E4" i="1"/>
  <c r="J3" i="1"/>
  <c r="I3" i="1"/>
  <c r="I6" i="1" s="1"/>
  <c r="H3" i="1"/>
  <c r="H6" i="1" s="1"/>
  <c r="E3" i="1"/>
  <c r="E6" i="1" s="1"/>
  <c r="J2" i="1"/>
  <c r="I2" i="1"/>
  <c r="H2" i="1"/>
  <c r="M2" i="1" s="1"/>
  <c r="E2" i="1"/>
  <c r="M33" i="1" l="1"/>
  <c r="M14" i="1"/>
  <c r="M17" i="1" s="1"/>
  <c r="M3" i="1"/>
  <c r="M6" i="1" s="1"/>
  <c r="M24" i="1"/>
  <c r="M26" i="1" s="1"/>
  <c r="I33" i="1"/>
  <c r="M18" i="1"/>
  <c r="M22" i="1" s="1"/>
  <c r="M7" i="1"/>
  <c r="M11" i="1" s="1"/>
</calcChain>
</file>

<file path=xl/sharedStrings.xml><?xml version="1.0" encoding="utf-8"?>
<sst xmlns="http://schemas.openxmlformats.org/spreadsheetml/2006/main" count="118" uniqueCount="37">
  <si>
    <t>Date</t>
  </si>
  <si>
    <t>Ticker</t>
  </si>
  <si>
    <t>Shares</t>
  </si>
  <si>
    <t>Buy Price</t>
  </si>
  <si>
    <t>Cost Basis</t>
  </si>
  <si>
    <t>Stop Loss</t>
  </si>
  <si>
    <t>Current Price</t>
  </si>
  <si>
    <t>Total Value</t>
  </si>
  <si>
    <t>PnL</t>
  </si>
  <si>
    <t>PnL %</t>
  </si>
  <si>
    <t>Action</t>
  </si>
  <si>
    <t>Cash Balance</t>
  </si>
  <si>
    <t>Total Equity</t>
  </si>
  <si>
    <t>Notes</t>
  </si>
  <si>
    <t>2025-09-22</t>
  </si>
  <si>
    <t>EVLV</t>
  </si>
  <si>
    <t>BUY - Manual Purchase</t>
  </si>
  <si>
    <t>SERV</t>
  </si>
  <si>
    <t>CWCO</t>
  </si>
  <si>
    <t>PVLA</t>
  </si>
  <si>
    <t>TOTAL</t>
  </si>
  <si>
    <t>2025-09-23</t>
  </si>
  <si>
    <t>HOLD</t>
  </si>
  <si>
    <t>2025-09-24</t>
  </si>
  <si>
    <t>SELL - Stop Loss Triggered</t>
  </si>
  <si>
    <t>Stop loss triggered</t>
  </si>
  <si>
    <t>2025-09-25</t>
  </si>
  <si>
    <t>2025-09-26</t>
  </si>
  <si>
    <t>2025-09-29</t>
  </si>
  <si>
    <t>SELL - Manual</t>
  </si>
  <si>
    <t>Sold at loss</t>
  </si>
  <si>
    <t>Sold at gain</t>
  </si>
  <si>
    <t>CRMD</t>
  </si>
  <si>
    <t>BUY</t>
  </si>
  <si>
    <t>ARVN</t>
  </si>
  <si>
    <t>New purchase</t>
  </si>
  <si>
    <t>VCYT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</si>
</sst>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4F81BD"/>
        <bgColor rgb="FF4F81BD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/>
    <xf numFmtId="164" fontId="1" fillId="0" borderId="1"/>
  </cellStyleXfs>
  <cellXfs count="9">
    <xf numFmtId="0" fontId="0" fillId="0" borderId="0" xfId="0" applyBorder="1"/>
    <xf numFmtId="0" fontId="2" fillId="2" borderId="0" xfId="0" applyFont="1" applyFill="1" applyBorder="1"/>
    <xf numFmtId="0" fontId="3" fillId="3" borderId="0" xfId="0" applyFont="1" applyFill="1" applyBorder="1" applyAlignment="1">
      <alignment horizontal="center"/>
    </xf>
    <xf numFmtId="164" fontId="0" fillId="0" borderId="0" xfId="0" applyNumberFormat="1" applyBorder="1"/>
    <xf numFmtId="164" fontId="2" fillId="2" borderId="0" xfId="0" applyNumberFormat="1" applyFont="1" applyFill="1" applyBorder="1"/>
    <xf numFmtId="2" fontId="0" fillId="0" borderId="0" xfId="0" applyNumberFormat="1" applyBorder="1"/>
    <xf numFmtId="2" fontId="2" fillId="2" borderId="0" xfId="0" applyNumberFormat="1" applyFont="1" applyFill="1" applyBorder="1"/>
    <xf numFmtId="0" fontId="0" fillId="0" borderId="1" xfId="0"/>
    <xf numFmtId="164" fontId="0" fillId="4" borderId="0" xfId="0" applyNumberFormat="1" applyFill="1" applyBorder="1"/>
  </cellXfs>
  <cellStyles count="2">
    <cellStyle name="date_style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120" zoomScaleNormal="120" workbookViewId="0">
      <pane ySplit="1" topLeftCell="A17" activePane="bottomLeft" state="frozen"/>
      <selection pane="bottomLeft" activeCell="F45" sqref="F45"/>
    </sheetView>
  </sheetViews>
  <sheetFormatPr baseColWidth="10" defaultColWidth="8.83203125" defaultRowHeight="15" x14ac:dyDescent="0.2"/>
  <cols>
    <col min="1" max="1" width="21" customWidth="1"/>
    <col min="2" max="2" width="8" customWidth="1"/>
    <col min="3" max="3" width="9" customWidth="1"/>
    <col min="4" max="4" width="11" customWidth="1"/>
    <col min="5" max="5" width="12" customWidth="1"/>
    <col min="6" max="6" width="11" customWidth="1"/>
    <col min="7" max="7" width="15" customWidth="1"/>
    <col min="8" max="8" width="13" customWidth="1"/>
    <col min="9" max="9" width="6" customWidth="1"/>
    <col min="10" max="10" width="7" customWidth="1"/>
    <col min="11" max="11" width="28" customWidth="1"/>
    <col min="12" max="13" width="14" customWidth="1"/>
    <col min="14" max="14" width="2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3" t="s">
        <v>14</v>
      </c>
      <c r="B2" t="s">
        <v>15</v>
      </c>
      <c r="C2">
        <v>18.78</v>
      </c>
      <c r="D2">
        <v>7.99</v>
      </c>
      <c r="E2">
        <f>IF(AND(C2&lt;&gt;"",D2&lt;&gt;""),C2*D2,"")</f>
        <v>150.0522</v>
      </c>
      <c r="F2">
        <v>7.35</v>
      </c>
      <c r="G2">
        <v>8.44</v>
      </c>
      <c r="H2">
        <f>IF(AND(C2&lt;&gt;"",G2&lt;&gt;""),C2*G2,"")</f>
        <v>158.50319999999999</v>
      </c>
      <c r="I2">
        <f>IF(AND(C2&lt;&gt;"",D2&lt;&gt;"",G2&lt;&gt;""),C2*(G2-D2),"")</f>
        <v>8.4509999999999863</v>
      </c>
      <c r="J2">
        <f>IF(AND(D2&lt;&gt;"",D2&lt;&gt;0,G2&lt;&gt;""),((G2-D2)/D2)*100,"")</f>
        <v>5.6320400500625691</v>
      </c>
      <c r="K2" t="s">
        <v>16</v>
      </c>
      <c r="M2" s="5">
        <f>IF(ISNUMBER(SEARCH("SELL",K2)),I2,H2+L2)</f>
        <v>158.50319999999999</v>
      </c>
    </row>
    <row r="3" spans="1:14" x14ac:dyDescent="0.2">
      <c r="A3" s="3" t="s">
        <v>14</v>
      </c>
      <c r="B3" t="s">
        <v>17</v>
      </c>
      <c r="C3">
        <v>10.77</v>
      </c>
      <c r="D3">
        <v>13.92</v>
      </c>
      <c r="E3">
        <f>IF(AND(C3&lt;&gt;"",D3&lt;&gt;""),C3*D3,"")</f>
        <v>149.91839999999999</v>
      </c>
      <c r="F3">
        <v>12.81</v>
      </c>
      <c r="G3">
        <v>13.75</v>
      </c>
      <c r="H3">
        <f>IF(AND(C3&lt;&gt;"",G3&lt;&gt;""),C3*G3,"")</f>
        <v>148.08750000000001</v>
      </c>
      <c r="I3">
        <f>IF(AND(C3&lt;&gt;"",D3&lt;&gt;"",G3&lt;&gt;""),C3*(G3-D3),"")</f>
        <v>-1.8308999999999991</v>
      </c>
      <c r="J3">
        <f>IF(AND(D3&lt;&gt;"",D3&lt;&gt;0,G3&lt;&gt;""),((G3-D3)/D3)*100,"")</f>
        <v>-1.2212643678160915</v>
      </c>
      <c r="K3" t="s">
        <v>16</v>
      </c>
      <c r="M3" s="5">
        <f>IF(ISNUMBER(SEARCH("SELL",K3)),I3,H3+L3)</f>
        <v>148.08750000000001</v>
      </c>
    </row>
    <row r="4" spans="1:14" x14ac:dyDescent="0.2">
      <c r="A4" s="3" t="s">
        <v>14</v>
      </c>
      <c r="B4" t="s">
        <v>18</v>
      </c>
      <c r="C4">
        <v>4.38</v>
      </c>
      <c r="D4">
        <v>34.18</v>
      </c>
      <c r="E4">
        <f>IF(AND(C4&lt;&gt;"",D4&lt;&gt;""),C4*D4,"")</f>
        <v>149.70839999999998</v>
      </c>
      <c r="F4">
        <v>31.45</v>
      </c>
      <c r="G4">
        <v>34.520000000000003</v>
      </c>
      <c r="H4">
        <f>IF(AND(C4&lt;&gt;"",G4&lt;&gt;""),C4*G4,"")</f>
        <v>151.19760000000002</v>
      </c>
      <c r="I4">
        <f>IF(AND(C4&lt;&gt;"",D4&lt;&gt;"",G4&lt;&gt;""),C4*(G4-D4),"")</f>
        <v>1.489200000000015</v>
      </c>
      <c r="J4">
        <f>IF(AND(D4&lt;&gt;"",D4&lt;&gt;0,G4&lt;&gt;""),((G4-D4)/D4)*100,"")</f>
        <v>0.99473376243418199</v>
      </c>
      <c r="K4" t="s">
        <v>16</v>
      </c>
      <c r="M4" s="5">
        <f>IF(ISNUMBER(SEARCH("SELL",K4)),I4,H4+L4)</f>
        <v>151.19760000000002</v>
      </c>
    </row>
    <row r="5" spans="1:14" x14ac:dyDescent="0.2">
      <c r="A5" s="3" t="s">
        <v>14</v>
      </c>
      <c r="B5" t="s">
        <v>19</v>
      </c>
      <c r="C5">
        <v>2.58</v>
      </c>
      <c r="D5">
        <v>58.14</v>
      </c>
      <c r="E5">
        <f>IF(AND(C5&lt;&gt;"",D5&lt;&gt;""),C5*D5,"")</f>
        <v>150.00120000000001</v>
      </c>
      <c r="F5">
        <v>53.49</v>
      </c>
      <c r="G5">
        <v>58.71</v>
      </c>
      <c r="H5">
        <f>IF(AND(C5&lt;&gt;"",G5&lt;&gt;""),C5*G5,"")</f>
        <v>151.4718</v>
      </c>
      <c r="I5">
        <f>IF(AND(C5&lt;&gt;"",D5&lt;&gt;"",G5&lt;&gt;""),C5*(G5-D5),"")</f>
        <v>1.4706000000000008</v>
      </c>
      <c r="J5">
        <f>IF(AND(D5&lt;&gt;"",D5&lt;&gt;0,G5&lt;&gt;""),((G5-D5)/D5)*100,"")</f>
        <v>0.98039215686274561</v>
      </c>
      <c r="K5" t="s">
        <v>16</v>
      </c>
      <c r="M5" s="5">
        <f>IF(ISNUMBER(SEARCH("SELL",K5)),I5,H5+L5)</f>
        <v>151.4718</v>
      </c>
    </row>
    <row r="6" spans="1:14" x14ac:dyDescent="0.2">
      <c r="A6" s="4" t="s">
        <v>14</v>
      </c>
      <c r="B6" s="1" t="s">
        <v>20</v>
      </c>
      <c r="C6" s="1"/>
      <c r="D6" s="1"/>
      <c r="E6" s="1">
        <f>SUM(E2:E5)</f>
        <v>599.68020000000001</v>
      </c>
      <c r="F6" s="1"/>
      <c r="G6" s="1"/>
      <c r="H6" s="1">
        <f>SUM(H2:H5)</f>
        <v>609.26009999999997</v>
      </c>
      <c r="I6" s="1">
        <f>SUM(I2:I5)</f>
        <v>9.5799000000000039</v>
      </c>
      <c r="J6" s="1"/>
      <c r="K6" s="1"/>
      <c r="L6" s="1">
        <f>SUM(L2:L5)</f>
        <v>0</v>
      </c>
      <c r="M6" s="6">
        <f>SUM(M2:M5)</f>
        <v>609.26009999999997</v>
      </c>
      <c r="N6" s="1"/>
    </row>
    <row r="7" spans="1:14" x14ac:dyDescent="0.2">
      <c r="A7" s="3" t="s">
        <v>21</v>
      </c>
      <c r="B7" t="s">
        <v>15</v>
      </c>
      <c r="C7">
        <v>18.78</v>
      </c>
      <c r="D7">
        <v>7.99</v>
      </c>
      <c r="E7">
        <f>IF(AND(C7&lt;&gt;"",D7&lt;&gt;""),C7*D7,"")</f>
        <v>150.0522</v>
      </c>
      <c r="F7">
        <v>7.35</v>
      </c>
      <c r="G7">
        <v>8.6</v>
      </c>
      <c r="H7">
        <f>IF(AND(C7&lt;&gt;"",G7&lt;&gt;""),C7*G7,"")</f>
        <v>161.50800000000001</v>
      </c>
      <c r="I7">
        <f>IF(AND(C7&lt;&gt;"",D7&lt;&gt;"",G7&lt;&gt;""),C7*(G7-D7),"")</f>
        <v>11.455799999999989</v>
      </c>
      <c r="J7">
        <f>IF(AND(D7&lt;&gt;"",D7&lt;&gt;0,G7&lt;&gt;""),((G7-D7)/D7)*100,"")</f>
        <v>7.6345431789737104</v>
      </c>
      <c r="K7" t="s">
        <v>22</v>
      </c>
      <c r="M7" s="5">
        <f>IF(ISNUMBER(SEARCH("SELL",K7)),I7,H7+L7)</f>
        <v>161.50800000000001</v>
      </c>
    </row>
    <row r="8" spans="1:14" x14ac:dyDescent="0.2">
      <c r="A8" s="3" t="s">
        <v>21</v>
      </c>
      <c r="B8" t="s">
        <v>17</v>
      </c>
      <c r="C8">
        <v>10.77</v>
      </c>
      <c r="D8">
        <v>13.92</v>
      </c>
      <c r="E8">
        <f>IF(AND(C8&lt;&gt;"",D8&lt;&gt;""),C8*D8,"")</f>
        <v>149.91839999999999</v>
      </c>
      <c r="F8">
        <v>12.81</v>
      </c>
      <c r="G8">
        <v>13.17</v>
      </c>
      <c r="H8">
        <f>IF(AND(C8&lt;&gt;"",G8&lt;&gt;""),C8*G8,"")</f>
        <v>141.8409</v>
      </c>
      <c r="I8">
        <f>IF(AND(C8&lt;&gt;"",D8&lt;&gt;"",G8&lt;&gt;""),C8*(G8-D8),"")</f>
        <v>-8.0775000000000006</v>
      </c>
      <c r="J8">
        <f>IF(AND(D8&lt;&gt;"",D8&lt;&gt;0,G8&lt;&gt;""),((G8-D8)/D8)*100,"")</f>
        <v>-5.3879310344827589</v>
      </c>
      <c r="K8" t="s">
        <v>22</v>
      </c>
      <c r="M8" s="5">
        <f>IF(ISNUMBER(SEARCH("SELL",K8)),I8,H8+L8)</f>
        <v>141.8409</v>
      </c>
    </row>
    <row r="9" spans="1:14" x14ac:dyDescent="0.2">
      <c r="A9" s="3" t="s">
        <v>21</v>
      </c>
      <c r="B9" t="s">
        <v>18</v>
      </c>
      <c r="C9">
        <v>4.38</v>
      </c>
      <c r="D9">
        <v>34.18</v>
      </c>
      <c r="E9">
        <f>IF(AND(C9&lt;&gt;"",D9&lt;&gt;""),C9*D9,"")</f>
        <v>149.70839999999998</v>
      </c>
      <c r="F9">
        <v>31.45</v>
      </c>
      <c r="G9">
        <v>34.86</v>
      </c>
      <c r="H9">
        <f>IF(AND(C9&lt;&gt;"",G9&lt;&gt;""),C9*G9,"")</f>
        <v>152.68680000000001</v>
      </c>
      <c r="I9">
        <f>IF(AND(C9&lt;&gt;"",D9&lt;&gt;"",G9&lt;&gt;""),C9*(G9-D9),"")</f>
        <v>2.9783999999999988</v>
      </c>
      <c r="J9">
        <f>IF(AND(D9&lt;&gt;"",D9&lt;&gt;0,G9&lt;&gt;""),((G9-D9)/D9)*100,"")</f>
        <v>1.9894675248683431</v>
      </c>
      <c r="K9" t="s">
        <v>22</v>
      </c>
      <c r="M9" s="5">
        <f>IF(ISNUMBER(SEARCH("SELL",K9)),I9,H9+L9)</f>
        <v>152.68680000000001</v>
      </c>
    </row>
    <row r="10" spans="1:14" x14ac:dyDescent="0.2">
      <c r="A10" s="3" t="s">
        <v>21</v>
      </c>
      <c r="B10" t="s">
        <v>19</v>
      </c>
      <c r="C10">
        <v>2.58</v>
      </c>
      <c r="D10">
        <v>58.14</v>
      </c>
      <c r="E10">
        <f>IF(AND(C10&lt;&gt;"",D10&lt;&gt;""),C10*D10,"")</f>
        <v>150.00120000000001</v>
      </c>
      <c r="F10">
        <v>53.49</v>
      </c>
      <c r="G10">
        <v>56.69</v>
      </c>
      <c r="H10">
        <f>IF(AND(C10&lt;&gt;"",G10&lt;&gt;""),C10*G10,"")</f>
        <v>146.2602</v>
      </c>
      <c r="I10">
        <f>IF(AND(C10&lt;&gt;"",D10&lt;&gt;"",G10&lt;&gt;""),C10*(G10-D10),"")</f>
        <v>-3.7410000000000077</v>
      </c>
      <c r="J10">
        <f>IF(AND(D10&lt;&gt;"",D10&lt;&gt;0,G10&lt;&gt;""),((G10-D10)/D10)*100,"")</f>
        <v>-2.4939800481596195</v>
      </c>
      <c r="K10" t="s">
        <v>22</v>
      </c>
      <c r="M10" s="5">
        <f>IF(ISNUMBER(SEARCH("SELL",K10)),I10,H10+L10)</f>
        <v>146.2602</v>
      </c>
    </row>
    <row r="11" spans="1:14" x14ac:dyDescent="0.2">
      <c r="A11" s="4" t="s">
        <v>21</v>
      </c>
      <c r="B11" s="1" t="s">
        <v>20</v>
      </c>
      <c r="C11" s="1"/>
      <c r="D11" s="1"/>
      <c r="E11" s="1">
        <f>SUM(E7:E10)</f>
        <v>599.68020000000001</v>
      </c>
      <c r="F11" s="1"/>
      <c r="G11" s="1"/>
      <c r="H11" s="1">
        <f>SUM(H7:H10)</f>
        <v>602.29590000000007</v>
      </c>
      <c r="I11" s="1">
        <f>SUM(I7:I10)</f>
        <v>2.6156999999999799</v>
      </c>
      <c r="J11" s="1"/>
      <c r="K11" s="1"/>
      <c r="L11" s="1">
        <f>SUM(L7:L10)</f>
        <v>0</v>
      </c>
      <c r="M11" s="6">
        <f>SUM(M7:M10)</f>
        <v>602.29590000000007</v>
      </c>
      <c r="N11" s="1"/>
    </row>
    <row r="12" spans="1:14" x14ac:dyDescent="0.2">
      <c r="A12" s="3" t="s">
        <v>23</v>
      </c>
      <c r="B12" t="s">
        <v>15</v>
      </c>
      <c r="C12">
        <v>18.78</v>
      </c>
      <c r="D12">
        <v>7.99</v>
      </c>
      <c r="E12">
        <f>IF(AND(C12&lt;&gt;"",D12&lt;&gt;""),C12*D12,"")</f>
        <v>150.0522</v>
      </c>
      <c r="F12">
        <v>7.35</v>
      </c>
      <c r="G12">
        <v>8.25</v>
      </c>
      <c r="H12">
        <f>IF(AND(C12&lt;&gt;"",G12&lt;&gt;""),C12*G12,"")</f>
        <v>154.935</v>
      </c>
      <c r="I12">
        <f>IF(AND(C12&lt;&gt;"",D12&lt;&gt;"",G12&lt;&gt;""),C12*(G12-D12),"")</f>
        <v>4.882799999999996</v>
      </c>
      <c r="J12">
        <f>IF(AND(D12&lt;&gt;"",D12&lt;&gt;0,G12&lt;&gt;""),((G12-D12)/D12)*100,"")</f>
        <v>3.2540675844805982</v>
      </c>
      <c r="K12" t="s">
        <v>22</v>
      </c>
      <c r="M12" s="5">
        <f>IF(ISNUMBER(SEARCH("SELL",K12)),I12,H12+L12)</f>
        <v>154.935</v>
      </c>
    </row>
    <row r="13" spans="1:14" x14ac:dyDescent="0.2">
      <c r="A13" s="3" t="s">
        <v>23</v>
      </c>
      <c r="B13" t="s">
        <v>17</v>
      </c>
      <c r="C13">
        <v>10.77</v>
      </c>
      <c r="D13">
        <v>13.92</v>
      </c>
      <c r="E13">
        <f>IF(AND(C13&lt;&gt;"",D13&lt;&gt;""),C13*D13,"")</f>
        <v>149.91839999999999</v>
      </c>
      <c r="F13">
        <v>12.81</v>
      </c>
      <c r="G13">
        <v>12.82</v>
      </c>
      <c r="H13">
        <f>IF(AND(C13&lt;&gt;"",G13&lt;&gt;""),C13*G13,"")</f>
        <v>138.07140000000001</v>
      </c>
      <c r="I13">
        <f>IF(AND(C13&lt;&gt;"",D13&lt;&gt;"",G13&lt;&gt;""),C13*(G13-D13),"")</f>
        <v>-11.846999999999996</v>
      </c>
      <c r="J13">
        <f>IF(AND(D13&lt;&gt;"",D13&lt;&gt;0,G13&lt;&gt;""),((G13-D13)/D13)*100,"")</f>
        <v>-7.9022988505747103</v>
      </c>
      <c r="K13" t="s">
        <v>24</v>
      </c>
      <c r="M13" s="5">
        <f>IF(ISNUMBER(SEARCH("SELL",K13)),I13,H13+L13)</f>
        <v>-11.846999999999996</v>
      </c>
      <c r="N13" t="s">
        <v>25</v>
      </c>
    </row>
    <row r="14" spans="1:14" x14ac:dyDescent="0.2">
      <c r="A14" s="3" t="s">
        <v>23</v>
      </c>
      <c r="B14" t="s">
        <v>17</v>
      </c>
      <c r="C14">
        <v>11.32</v>
      </c>
      <c r="D14">
        <v>13.25</v>
      </c>
      <c r="E14">
        <f>IF(AND(C14&lt;&gt;"",D14&lt;&gt;""),C14*D14,"")</f>
        <v>149.99</v>
      </c>
      <c r="F14">
        <v>12.19</v>
      </c>
      <c r="G14">
        <v>12.84</v>
      </c>
      <c r="H14">
        <f>IF(AND(C14&lt;&gt;"",G14&lt;&gt;""),C14*G14,"")</f>
        <v>145.34880000000001</v>
      </c>
      <c r="I14">
        <f>IF(AND(C14&lt;&gt;"",D14&lt;&gt;"",G14&lt;&gt;""),C14*(G14-D14),"")</f>
        <v>-4.6412000000000013</v>
      </c>
      <c r="J14">
        <f>IF(AND(D14&lt;&gt;"",D14&lt;&gt;0,G14&lt;&gt;""),((G14-D14)/D14)*100,"")</f>
        <v>-3.0943396226415105</v>
      </c>
      <c r="K14" t="s">
        <v>22</v>
      </c>
      <c r="M14" s="5">
        <f>IF(ISNUMBER(SEARCH("SELL",K14)),I14,H14+L14)</f>
        <v>145.34880000000001</v>
      </c>
    </row>
    <row r="15" spans="1:14" x14ac:dyDescent="0.2">
      <c r="A15" s="3" t="s">
        <v>23</v>
      </c>
      <c r="B15" t="s">
        <v>18</v>
      </c>
      <c r="C15">
        <v>4.38</v>
      </c>
      <c r="D15">
        <v>34.18</v>
      </c>
      <c r="E15">
        <f>IF(AND(C15&lt;&gt;"",D15&lt;&gt;""),C15*D15,"")</f>
        <v>149.70839999999998</v>
      </c>
      <c r="F15">
        <v>31.45</v>
      </c>
      <c r="G15">
        <v>34.89</v>
      </c>
      <c r="H15">
        <f>IF(AND(C15&lt;&gt;"",G15&lt;&gt;""),C15*G15,"")</f>
        <v>152.81819999999999</v>
      </c>
      <c r="I15">
        <f>IF(AND(C15&lt;&gt;"",D15&lt;&gt;"",G15&lt;&gt;""),C15*(G15-D15),"")</f>
        <v>3.1098000000000035</v>
      </c>
      <c r="J15">
        <f>IF(AND(D15&lt;&gt;"",D15&lt;&gt;0,G15&lt;&gt;""),((G15-D15)/D15)*100,"")</f>
        <v>2.0772381509654791</v>
      </c>
      <c r="K15" t="s">
        <v>22</v>
      </c>
      <c r="M15" s="5">
        <f>IF(ISNUMBER(SEARCH("SELL",K15)),I15,H15+L15)</f>
        <v>152.81819999999999</v>
      </c>
    </row>
    <row r="16" spans="1:14" x14ac:dyDescent="0.2">
      <c r="A16" s="3" t="s">
        <v>23</v>
      </c>
      <c r="B16" t="s">
        <v>19</v>
      </c>
      <c r="C16">
        <v>2.58</v>
      </c>
      <c r="D16">
        <v>58.14</v>
      </c>
      <c r="E16">
        <f>IF(AND(C16&lt;&gt;"",D16&lt;&gt;""),C16*D16,"")</f>
        <v>150.00120000000001</v>
      </c>
      <c r="F16">
        <v>53.49</v>
      </c>
      <c r="G16">
        <v>58.87</v>
      </c>
      <c r="H16">
        <f>IF(AND(C16&lt;&gt;"",G16&lt;&gt;""),C16*G16,"")</f>
        <v>151.88460000000001</v>
      </c>
      <c r="I16">
        <f>IF(AND(C16&lt;&gt;"",D16&lt;&gt;"",G16&lt;&gt;""),C16*(G16-D16),"")</f>
        <v>1.883399999999992</v>
      </c>
      <c r="J16">
        <f>IF(AND(D16&lt;&gt;"",D16&lt;&gt;0,G16&lt;&gt;""),((G16-D16)/D16)*100,"")</f>
        <v>1.2555899552803524</v>
      </c>
      <c r="K16" t="s">
        <v>22</v>
      </c>
      <c r="M16" s="5">
        <f>IF(ISNUMBER(SEARCH("SELL",K16)),I16,H16+L16)</f>
        <v>151.88460000000001</v>
      </c>
    </row>
    <row r="17" spans="1:14" x14ac:dyDescent="0.2">
      <c r="A17" s="4" t="s">
        <v>23</v>
      </c>
      <c r="B17" s="1" t="s">
        <v>20</v>
      </c>
      <c r="C17" s="1"/>
      <c r="D17" s="1"/>
      <c r="E17" s="1">
        <f>SUM(E12:E16)</f>
        <v>749.67020000000002</v>
      </c>
      <c r="F17" s="1"/>
      <c r="G17" s="1"/>
      <c r="H17" s="1">
        <f>SUM(H12:H16)</f>
        <v>743.05799999999988</v>
      </c>
      <c r="I17" s="1">
        <f>SUM(I12:I16)</f>
        <v>-6.6122000000000059</v>
      </c>
      <c r="J17" s="1"/>
      <c r="K17" s="1"/>
      <c r="L17" s="1">
        <f>SUM(L12:L16)</f>
        <v>0</v>
      </c>
      <c r="M17" s="6">
        <f>SUM(M12:M16)</f>
        <v>593.13959999999997</v>
      </c>
      <c r="N17" s="1"/>
    </row>
    <row r="18" spans="1:14" x14ac:dyDescent="0.2">
      <c r="A18" s="3" t="s">
        <v>26</v>
      </c>
      <c r="B18" t="s">
        <v>15</v>
      </c>
      <c r="C18">
        <v>18.78</v>
      </c>
      <c r="D18">
        <v>7.99</v>
      </c>
      <c r="E18">
        <v>150.0522</v>
      </c>
      <c r="F18">
        <v>7.35</v>
      </c>
      <c r="G18">
        <v>7.97</v>
      </c>
      <c r="H18">
        <f>IF(AND(C18&lt;&gt;"",G18&lt;&gt;""),C18*G18,"")</f>
        <v>149.67660000000001</v>
      </c>
      <c r="I18">
        <f>IF(AND(C18&lt;&gt;"",D18&lt;&gt;"",G18&lt;&gt;""),C18*(G18-D18),"")</f>
        <v>-0.3756000000000087</v>
      </c>
      <c r="J18">
        <f>IF(AND(D18&lt;&gt;"",D18&lt;&gt;0,G18&lt;&gt;""),((G18-D18)/D18)*100,"")</f>
        <v>-0.25031289111389815</v>
      </c>
      <c r="K18" t="s">
        <v>22</v>
      </c>
      <c r="L18">
        <v>0</v>
      </c>
      <c r="M18" s="5">
        <f>IF(ISNUMBER(SEARCH("SELL",K18)),I18,H18+L18)</f>
        <v>149.67660000000001</v>
      </c>
    </row>
    <row r="19" spans="1:14" x14ac:dyDescent="0.2">
      <c r="A19" s="3" t="s">
        <v>26</v>
      </c>
      <c r="B19" t="s">
        <v>17</v>
      </c>
      <c r="C19">
        <v>11.32</v>
      </c>
      <c r="D19">
        <v>13.92</v>
      </c>
      <c r="E19">
        <v>149.91839999999999</v>
      </c>
      <c r="F19">
        <v>12.81</v>
      </c>
      <c r="G19">
        <v>12.23</v>
      </c>
      <c r="H19">
        <f>IF(AND(C19&lt;&gt;"",G19&lt;&gt;""),C19*G19,"")</f>
        <v>138.4436</v>
      </c>
      <c r="I19">
        <f>IF(AND(C19&lt;&gt;"",D19&lt;&gt;"",G19&lt;&gt;""),C19*(G19-D19),"")</f>
        <v>-19.130799999999994</v>
      </c>
      <c r="J19">
        <f>IF(AND(D19&lt;&gt;"",D19&lt;&gt;0,G19&lt;&gt;""),((G19-D19)/D19)*100,"")</f>
        <v>-12.140804597701147</v>
      </c>
      <c r="K19" t="s">
        <v>24</v>
      </c>
      <c r="L19">
        <v>131.72</v>
      </c>
      <c r="M19" s="5">
        <f>IF(ISNUMBER(SEARCH("SELL",K19)),I19,H19+L19)</f>
        <v>-19.130799999999994</v>
      </c>
    </row>
    <row r="20" spans="1:14" x14ac:dyDescent="0.2">
      <c r="A20" s="3" t="s">
        <v>26</v>
      </c>
      <c r="B20" t="s">
        <v>18</v>
      </c>
      <c r="C20">
        <v>4.38</v>
      </c>
      <c r="D20">
        <v>34.18</v>
      </c>
      <c r="E20">
        <v>149.70840000000001</v>
      </c>
      <c r="F20">
        <v>31.45</v>
      </c>
      <c r="G20">
        <v>34.72</v>
      </c>
      <c r="H20">
        <f>IF(AND(C20&lt;&gt;"",G20&lt;&gt;""),C20*G20,"")</f>
        <v>152.0736</v>
      </c>
      <c r="I20">
        <f>IF(AND(C20&lt;&gt;"",D20&lt;&gt;"",G20&lt;&gt;""),C20*(G20-D20),"")</f>
        <v>2.3651999999999962</v>
      </c>
      <c r="J20">
        <f>IF(AND(D20&lt;&gt;"",D20&lt;&gt;0,G20&lt;&gt;""),((G20-D20)/D20)*100,"")</f>
        <v>1.5798712697483883</v>
      </c>
      <c r="K20" t="s">
        <v>22</v>
      </c>
      <c r="L20">
        <v>0</v>
      </c>
      <c r="M20" s="5">
        <f>IF(ISNUMBER(SEARCH("SELL",K20)),I20,H20+L20)</f>
        <v>152.0736</v>
      </c>
    </row>
    <row r="21" spans="1:14" x14ac:dyDescent="0.2">
      <c r="A21" s="3" t="s">
        <v>26</v>
      </c>
      <c r="B21" t="s">
        <v>19</v>
      </c>
      <c r="C21">
        <v>2.58</v>
      </c>
      <c r="D21">
        <v>58.14</v>
      </c>
      <c r="E21">
        <v>150.00120000000001</v>
      </c>
      <c r="F21">
        <v>53.49</v>
      </c>
      <c r="G21">
        <v>57.69</v>
      </c>
      <c r="H21">
        <f>IF(AND(C21&lt;&gt;"",G21&lt;&gt;""),C21*G21,"")</f>
        <v>148.84020000000001</v>
      </c>
      <c r="I21">
        <f>IF(AND(C21&lt;&gt;"",D21&lt;&gt;"",G21&lt;&gt;""),C21*(G21-D21),"")</f>
        <v>-1.1610000000000074</v>
      </c>
      <c r="J21">
        <f>IF(AND(D21&lt;&gt;"",D21&lt;&gt;0,G21&lt;&gt;""),((G21-D21)/D21)*100,"")</f>
        <v>-0.77399380804954043</v>
      </c>
      <c r="K21" t="s">
        <v>22</v>
      </c>
      <c r="L21">
        <v>0</v>
      </c>
      <c r="M21" s="5">
        <f>IF(ISNUMBER(SEARCH("SELL",K21)),I21,H21+L21)</f>
        <v>148.84020000000001</v>
      </c>
    </row>
    <row r="22" spans="1:14" x14ac:dyDescent="0.2">
      <c r="A22" s="4" t="s">
        <v>26</v>
      </c>
      <c r="B22" s="1" t="s">
        <v>20</v>
      </c>
      <c r="C22" s="1"/>
      <c r="D22" s="1"/>
      <c r="E22" s="1">
        <f>SUM(E18:E21)</f>
        <v>599.68020000000001</v>
      </c>
      <c r="F22" s="1"/>
      <c r="G22" s="1"/>
      <c r="H22" s="1">
        <f>SUM(H18:H21)</f>
        <v>589.03399999999999</v>
      </c>
      <c r="I22" s="1">
        <f>SUM(I18:I21)</f>
        <v>-18.302200000000013</v>
      </c>
      <c r="J22" s="1"/>
      <c r="K22" s="1"/>
      <c r="L22" s="1">
        <f>SUM(L18:L21)</f>
        <v>131.72</v>
      </c>
      <c r="M22" s="6">
        <f>SUM(M18:M21)</f>
        <v>431.45960000000002</v>
      </c>
      <c r="N22" s="1"/>
    </row>
    <row r="23" spans="1:14" x14ac:dyDescent="0.2">
      <c r="A23" s="3" t="s">
        <v>27</v>
      </c>
      <c r="B23" t="s">
        <v>15</v>
      </c>
      <c r="C23">
        <v>18.78</v>
      </c>
      <c r="D23">
        <v>7.99</v>
      </c>
      <c r="E23">
        <v>150.0522</v>
      </c>
      <c r="F23">
        <v>7.35</v>
      </c>
      <c r="G23">
        <v>7.97</v>
      </c>
      <c r="H23">
        <f>IF(AND(C23&lt;&gt;"",G23&lt;&gt;""),C23*G23,"")</f>
        <v>149.67660000000001</v>
      </c>
      <c r="I23">
        <f>IF(AND(C23&lt;&gt;"",D23&lt;&gt;"",G23&lt;&gt;""),C23*(G23-D23),"")</f>
        <v>-0.3756000000000087</v>
      </c>
      <c r="J23">
        <f>IF(AND(D23&lt;&gt;"",D23&lt;&gt;0,G23&lt;&gt;""),((G23-D23)/D23)*100,"")</f>
        <v>-0.25031289111389815</v>
      </c>
      <c r="K23" t="s">
        <v>22</v>
      </c>
      <c r="L23">
        <v>0</v>
      </c>
      <c r="M23" s="5">
        <f>IF(ISNUMBER(SEARCH("SELL",K23)),I23,H23+L23)</f>
        <v>149.67660000000001</v>
      </c>
    </row>
    <row r="24" spans="1:14" x14ac:dyDescent="0.2">
      <c r="A24" s="3" t="s">
        <v>27</v>
      </c>
      <c r="B24" t="s">
        <v>18</v>
      </c>
      <c r="C24">
        <v>4.38</v>
      </c>
      <c r="D24">
        <v>34.18</v>
      </c>
      <c r="E24">
        <v>149.70840000000001</v>
      </c>
      <c r="F24">
        <v>31.45</v>
      </c>
      <c r="G24">
        <v>34.72</v>
      </c>
      <c r="H24">
        <f>IF(AND(C24&lt;&gt;"",G24&lt;&gt;""),C24*G24,"")</f>
        <v>152.0736</v>
      </c>
      <c r="I24">
        <f>IF(AND(C24&lt;&gt;"",D24&lt;&gt;"",G24&lt;&gt;""),C24*(G24-D24),"")</f>
        <v>2.3651999999999962</v>
      </c>
      <c r="J24">
        <f>IF(AND(D24&lt;&gt;"",D24&lt;&gt;0,G24&lt;&gt;""),((G24-D24)/D24)*100,"")</f>
        <v>1.5798712697483883</v>
      </c>
      <c r="K24" t="s">
        <v>22</v>
      </c>
      <c r="L24">
        <v>0</v>
      </c>
      <c r="M24" s="5">
        <f>IF(ISNUMBER(SEARCH("SELL",K24)),I24,H24+L24)</f>
        <v>152.0736</v>
      </c>
    </row>
    <row r="25" spans="1:14" x14ac:dyDescent="0.2">
      <c r="A25" s="3" t="s">
        <v>27</v>
      </c>
      <c r="B25" t="s">
        <v>19</v>
      </c>
      <c r="C25">
        <v>2.58</v>
      </c>
      <c r="D25">
        <v>58.14</v>
      </c>
      <c r="E25">
        <v>150.00120000000001</v>
      </c>
      <c r="F25">
        <v>53.49</v>
      </c>
      <c r="G25">
        <v>59.59</v>
      </c>
      <c r="H25">
        <f>IF(AND(C25&lt;&gt;"",G25&lt;&gt;""),C25*G25,"")</f>
        <v>153.74220000000003</v>
      </c>
      <c r="I25">
        <f>IF(AND(C25&lt;&gt;"",D25&lt;&gt;"",G25&lt;&gt;""),C25*(G25-D25),"")</f>
        <v>3.7410000000000077</v>
      </c>
      <c r="J25">
        <f>IF(AND(D25&lt;&gt;"",D25&lt;&gt;0,G25&lt;&gt;""),((G25-D25)/D25)*100,"")</f>
        <v>2.4939800481596195</v>
      </c>
      <c r="K25" t="s">
        <v>22</v>
      </c>
      <c r="L25">
        <v>0</v>
      </c>
      <c r="M25" s="5">
        <f>IF(ISNUMBER(SEARCH("SELL",K25)),I25,H25+L25)</f>
        <v>153.74220000000003</v>
      </c>
    </row>
    <row r="26" spans="1:14" x14ac:dyDescent="0.2">
      <c r="A26" s="4" t="s">
        <v>27</v>
      </c>
      <c r="B26" s="1" t="s">
        <v>20</v>
      </c>
      <c r="C26" s="1"/>
      <c r="D26" s="1"/>
      <c r="E26" s="1">
        <f>SUM(E23:E25)</f>
        <v>449.76179999999999</v>
      </c>
      <c r="F26" s="1"/>
      <c r="G26" s="1"/>
      <c r="H26" s="1">
        <f>SUM(H23:H25)</f>
        <v>455.49240000000003</v>
      </c>
      <c r="I26" s="1">
        <f>SUM(I23:I25)</f>
        <v>5.7305999999999955</v>
      </c>
      <c r="J26" s="1"/>
      <c r="K26" s="1"/>
      <c r="L26" s="1">
        <f>SUM(L23:L25)</f>
        <v>0</v>
      </c>
      <c r="M26" s="6">
        <f>SUM(M23:M25)</f>
        <v>455.49240000000003</v>
      </c>
      <c r="N26" s="1"/>
    </row>
    <row r="27" spans="1:14" x14ac:dyDescent="0.2">
      <c r="A27" s="3" t="s">
        <v>28</v>
      </c>
      <c r="B27" t="s">
        <v>15</v>
      </c>
      <c r="C27">
        <v>18.78</v>
      </c>
      <c r="D27">
        <v>7.99</v>
      </c>
      <c r="E27">
        <f t="shared" ref="E27:E32" si="0">IF(ISNUMBER(SEARCH("SELL",K27)),0,IF(AND(C27&lt;&gt;"",D27&lt;&gt;""),C27*D27,""))</f>
        <v>0</v>
      </c>
      <c r="F27">
        <v>7.35</v>
      </c>
      <c r="G27">
        <v>7.76</v>
      </c>
      <c r="H27">
        <f t="shared" ref="H27:H32" si="1">IF(AND(C27&lt;&gt;"",G27&lt;&gt;""),C27*G27,"")</f>
        <v>145.7328</v>
      </c>
      <c r="I27">
        <f t="shared" ref="I27:I32" si="2">IF(AND(C27&lt;&gt;"",D27&lt;&gt;"",G27&lt;&gt;""),C27*(G27-D27),"")</f>
        <v>-4.3194000000000079</v>
      </c>
      <c r="J27">
        <f t="shared" ref="J27:J32" si="3">IF(AND(D27&lt;&gt;"",D27&lt;&gt;0,G27&lt;&gt;""),((G27-D27)/D27)*100,"")</f>
        <v>-2.8785982478097676</v>
      </c>
      <c r="K27" t="s">
        <v>29</v>
      </c>
      <c r="L27">
        <f>IF(AND(C27&lt;&gt;"",G27&lt;&gt;""),C27*G27,"")</f>
        <v>145.7328</v>
      </c>
      <c r="M27" s="5">
        <f t="shared" ref="M27:M32" si="4">IF(ISNUMBER(SEARCH("SELL",K27)),I27,H27)</f>
        <v>-4.3194000000000079</v>
      </c>
      <c r="N27" t="s">
        <v>30</v>
      </c>
    </row>
    <row r="28" spans="1:14" x14ac:dyDescent="0.2">
      <c r="A28" s="3" t="s">
        <v>28</v>
      </c>
      <c r="B28" t="s">
        <v>18</v>
      </c>
      <c r="C28">
        <v>4.38</v>
      </c>
      <c r="D28">
        <v>34.18</v>
      </c>
      <c r="E28">
        <f t="shared" si="0"/>
        <v>0</v>
      </c>
      <c r="F28">
        <v>31.45</v>
      </c>
      <c r="G28">
        <v>35.15</v>
      </c>
      <c r="H28">
        <f t="shared" si="1"/>
        <v>153.95699999999999</v>
      </c>
      <c r="I28">
        <f t="shared" si="2"/>
        <v>4.2485999999999953</v>
      </c>
      <c r="J28">
        <f t="shared" si="3"/>
        <v>2.8379169104739579</v>
      </c>
      <c r="K28" t="s">
        <v>29</v>
      </c>
      <c r="L28">
        <f>IF(AND(C28&lt;&gt;"",G28&lt;&gt;""),C28*G28,"")</f>
        <v>153.95699999999999</v>
      </c>
      <c r="M28" s="5">
        <f t="shared" si="4"/>
        <v>4.2485999999999953</v>
      </c>
      <c r="N28" t="s">
        <v>31</v>
      </c>
    </row>
    <row r="29" spans="1:14" x14ac:dyDescent="0.2">
      <c r="A29" s="3" t="s">
        <v>28</v>
      </c>
      <c r="B29" t="s">
        <v>19</v>
      </c>
      <c r="C29">
        <v>2.58</v>
      </c>
      <c r="D29">
        <v>58.14</v>
      </c>
      <c r="E29">
        <f t="shared" si="0"/>
        <v>150.00120000000001</v>
      </c>
      <c r="F29">
        <v>53.49</v>
      </c>
      <c r="G29">
        <v>60.26</v>
      </c>
      <c r="H29">
        <f t="shared" si="1"/>
        <v>155.4708</v>
      </c>
      <c r="I29">
        <f t="shared" si="2"/>
        <v>5.4695999999999936</v>
      </c>
      <c r="J29">
        <f t="shared" si="3"/>
        <v>3.646370829033363</v>
      </c>
      <c r="K29" t="s">
        <v>22</v>
      </c>
      <c r="L29">
        <v>0</v>
      </c>
      <c r="M29" s="5">
        <f t="shared" si="4"/>
        <v>155.4708</v>
      </c>
    </row>
    <row r="30" spans="1:14" s="7" customFormat="1" x14ac:dyDescent="0.2">
      <c r="A30" s="3" t="s">
        <v>28</v>
      </c>
      <c r="B30" s="7" t="s">
        <v>32</v>
      </c>
      <c r="C30" s="7">
        <v>7.6719999999999997</v>
      </c>
      <c r="D30" s="7">
        <v>11.73</v>
      </c>
      <c r="E30" s="7">
        <f t="shared" si="0"/>
        <v>89.992559999999997</v>
      </c>
      <c r="F30" s="7">
        <f>D30*0.92</f>
        <v>10.791600000000001</v>
      </c>
      <c r="G30" s="7">
        <v>11.72</v>
      </c>
      <c r="H30" s="7">
        <f t="shared" si="1"/>
        <v>89.915840000000003</v>
      </c>
      <c r="I30" s="7">
        <f t="shared" si="2"/>
        <v>-7.6719999999998359E-2</v>
      </c>
      <c r="J30" s="7">
        <f t="shared" si="3"/>
        <v>-8.5251491901106452E-2</v>
      </c>
      <c r="K30" s="7" t="s">
        <v>33</v>
      </c>
      <c r="L30" s="7">
        <f>IF(AND(C30&lt;&gt;"",G30&lt;&gt;""),-C30*G30,"")</f>
        <v>-89.915840000000003</v>
      </c>
      <c r="M30" s="5">
        <f t="shared" si="4"/>
        <v>89.915840000000003</v>
      </c>
    </row>
    <row r="31" spans="1:14" x14ac:dyDescent="0.2">
      <c r="A31" s="3" t="s">
        <v>28</v>
      </c>
      <c r="B31" t="s">
        <v>34</v>
      </c>
      <c r="C31">
        <v>26.158899999999999</v>
      </c>
      <c r="D31">
        <v>8.41</v>
      </c>
      <c r="E31">
        <f t="shared" si="0"/>
        <v>219.99634900000001</v>
      </c>
      <c r="F31">
        <v>7.74</v>
      </c>
      <c r="G31">
        <v>8.36</v>
      </c>
      <c r="H31">
        <f t="shared" si="1"/>
        <v>218.68840399999999</v>
      </c>
      <c r="I31">
        <f t="shared" si="2"/>
        <v>-1.3079450000000186</v>
      </c>
      <c r="J31">
        <f t="shared" si="3"/>
        <v>-0.59453032104638182</v>
      </c>
      <c r="K31" t="s">
        <v>33</v>
      </c>
      <c r="L31">
        <f>IF(AND(C31&lt;&gt;"",G31&lt;&gt;""),-C31*G31,"")</f>
        <v>-218.68840399999999</v>
      </c>
      <c r="M31" s="5">
        <f t="shared" si="4"/>
        <v>218.68840399999999</v>
      </c>
      <c r="N31" t="s">
        <v>35</v>
      </c>
    </row>
    <row r="32" spans="1:14" x14ac:dyDescent="0.2">
      <c r="A32" s="3" t="s">
        <v>28</v>
      </c>
      <c r="B32" t="s">
        <v>36</v>
      </c>
      <c r="C32">
        <v>3.3170999999999999</v>
      </c>
      <c r="D32">
        <v>33.159999999999997</v>
      </c>
      <c r="E32">
        <f t="shared" si="0"/>
        <v>109.99503599999998</v>
      </c>
      <c r="F32">
        <v>30.51</v>
      </c>
      <c r="G32">
        <v>33.72</v>
      </c>
      <c r="H32">
        <f t="shared" si="1"/>
        <v>111.85261199999999</v>
      </c>
      <c r="I32">
        <f t="shared" si="2"/>
        <v>1.8575760000000074</v>
      </c>
      <c r="J32">
        <f t="shared" si="3"/>
        <v>1.6887816646562193</v>
      </c>
      <c r="K32" t="s">
        <v>33</v>
      </c>
      <c r="L32">
        <f>IF(AND(C32&lt;&gt;"",G32&lt;&gt;""),-C32*G32,"")</f>
        <v>-111.85261199999999</v>
      </c>
      <c r="M32" s="5">
        <f t="shared" si="4"/>
        <v>111.85261199999999</v>
      </c>
      <c r="N32" t="s">
        <v>35</v>
      </c>
    </row>
    <row r="33" spans="1:14" x14ac:dyDescent="0.2">
      <c r="A33" s="4" t="s">
        <v>28</v>
      </c>
      <c r="B33" s="1" t="s">
        <v>20</v>
      </c>
      <c r="C33" s="1"/>
      <c r="D33" s="1"/>
      <c r="E33" s="1">
        <f>SUM(E27:E32)</f>
        <v>569.98514499999999</v>
      </c>
      <c r="F33" s="1"/>
      <c r="G33" s="1"/>
      <c r="H33" s="1">
        <f>SUM(H27:H32)</f>
        <v>875.61745600000006</v>
      </c>
      <c r="I33" s="1">
        <f>SUM(I27:I32)</f>
        <v>5.871710999999971</v>
      </c>
      <c r="J33" s="1"/>
      <c r="K33" s="1"/>
      <c r="L33" s="1">
        <f>SUM(L27:L32)</f>
        <v>-120.767056</v>
      </c>
      <c r="M33" s="6">
        <f>SUM(M27:M32)</f>
        <v>575.85685599999999</v>
      </c>
      <c r="N33" s="1"/>
    </row>
    <row r="34" spans="1:14" x14ac:dyDescent="0.2">
      <c r="A34" s="3">
        <v>45930</v>
      </c>
      <c r="B34" t="s">
        <v>19</v>
      </c>
      <c r="C34">
        <v>2.58</v>
      </c>
      <c r="D34">
        <v>58.14</v>
      </c>
      <c r="E34">
        <f t="shared" ref="E34:E37" si="5">IF(ISNUMBER(SEARCH("SELL",K34)),0,IF(AND(C34&lt;&gt;"",D34&lt;&gt;""),C34*D34,""))</f>
        <v>150.00120000000001</v>
      </c>
      <c r="F34">
        <v>53.49</v>
      </c>
      <c r="G34">
        <v>62.69</v>
      </c>
      <c r="H34">
        <f t="shared" ref="H34:H37" si="6">IF(AND(C34&lt;&gt;"",G34&lt;&gt;""),C34*G34,"")</f>
        <v>161.74019999999999</v>
      </c>
      <c r="I34">
        <f t="shared" ref="I34:I38" si="7">IF(AND(C34&lt;&gt;"",D34&lt;&gt;"",G34&lt;&gt;""),C34*(G34-D34),"")</f>
        <v>11.738999999999994</v>
      </c>
      <c r="J34">
        <f t="shared" ref="J34:J38" si="8">IF(AND(D34&lt;&gt;"",D34&lt;&gt;0,G34&lt;&gt;""),((G34-D34)/D34)*100,"")</f>
        <v>7.8259373925008546</v>
      </c>
      <c r="K34" t="s">
        <v>22</v>
      </c>
      <c r="L34">
        <v>0</v>
      </c>
      <c r="M34" s="5">
        <f t="shared" ref="M34:M38" si="9">IF(ISNUMBER(SEARCH("SELL",K34)),I34,H34)</f>
        <v>161.74019999999999</v>
      </c>
    </row>
    <row r="35" spans="1:14" x14ac:dyDescent="0.2">
      <c r="A35" s="3">
        <v>45930</v>
      </c>
      <c r="B35" s="7" t="s">
        <v>32</v>
      </c>
      <c r="C35" s="7">
        <v>7.6719999999999997</v>
      </c>
      <c r="D35" s="7">
        <v>11.73</v>
      </c>
      <c r="E35" s="7">
        <f t="shared" si="5"/>
        <v>89.992559999999997</v>
      </c>
      <c r="F35" s="7">
        <f>D35*0.92</f>
        <v>10.791600000000001</v>
      </c>
      <c r="G35" s="7">
        <v>11.63</v>
      </c>
      <c r="H35" s="7">
        <f t="shared" si="6"/>
        <v>89.225360000000009</v>
      </c>
      <c r="I35" s="7">
        <f t="shared" si="7"/>
        <v>-0.76719999999999722</v>
      </c>
      <c r="J35" s="7">
        <f t="shared" si="8"/>
        <v>-0.85251491901107956</v>
      </c>
      <c r="K35" t="s">
        <v>22</v>
      </c>
      <c r="L35" s="7"/>
      <c r="M35" s="5">
        <f t="shared" si="9"/>
        <v>89.225360000000009</v>
      </c>
      <c r="N35" s="7"/>
    </row>
    <row r="36" spans="1:14" x14ac:dyDescent="0.2">
      <c r="A36" s="3">
        <v>45930</v>
      </c>
      <c r="B36" t="s">
        <v>34</v>
      </c>
      <c r="C36">
        <v>26.158899999999999</v>
      </c>
      <c r="D36">
        <v>8.41</v>
      </c>
      <c r="E36">
        <f t="shared" si="5"/>
        <v>219.99634900000001</v>
      </c>
      <c r="F36">
        <v>7.74</v>
      </c>
      <c r="G36">
        <v>8.52</v>
      </c>
      <c r="H36">
        <f t="shared" si="6"/>
        <v>222.87382799999997</v>
      </c>
      <c r="I36">
        <f t="shared" si="7"/>
        <v>2.877478999999985</v>
      </c>
      <c r="J36">
        <f t="shared" si="8"/>
        <v>1.3079667063020146</v>
      </c>
      <c r="K36" t="s">
        <v>22</v>
      </c>
      <c r="M36" s="5">
        <f t="shared" si="9"/>
        <v>222.87382799999997</v>
      </c>
      <c r="N36" s="7"/>
    </row>
    <row r="37" spans="1:14" x14ac:dyDescent="0.2">
      <c r="A37" s="3">
        <v>45930</v>
      </c>
      <c r="B37" t="s">
        <v>36</v>
      </c>
      <c r="C37">
        <v>3.3170999999999999</v>
      </c>
      <c r="D37">
        <v>33.159999999999997</v>
      </c>
      <c r="E37">
        <f t="shared" si="5"/>
        <v>109.99503599999998</v>
      </c>
      <c r="F37">
        <v>30.51</v>
      </c>
      <c r="G37">
        <v>34.33</v>
      </c>
      <c r="H37">
        <f t="shared" si="6"/>
        <v>113.876043</v>
      </c>
      <c r="I37">
        <f t="shared" si="7"/>
        <v>3.8810070000000056</v>
      </c>
      <c r="J37">
        <f t="shared" si="8"/>
        <v>3.5283474065138778</v>
      </c>
      <c r="K37" t="s">
        <v>22</v>
      </c>
      <c r="M37" s="5">
        <f t="shared" si="9"/>
        <v>113.876043</v>
      </c>
      <c r="N37" s="7"/>
    </row>
    <row r="38" spans="1:14" x14ac:dyDescent="0.2">
      <c r="A38" s="8">
        <v>45930</v>
      </c>
      <c r="B38" s="1" t="s">
        <v>20</v>
      </c>
      <c r="C38" s="1"/>
      <c r="D38" s="1"/>
      <c r="E38" s="1">
        <f>SUM(E34:E37)</f>
        <v>569.98514499999999</v>
      </c>
      <c r="F38" s="1"/>
      <c r="G38" s="1"/>
      <c r="H38" s="1">
        <f>SUM(H34:H37)</f>
        <v>587.71543099999997</v>
      </c>
      <c r="I38" s="1">
        <f>SUM(I34:I37)</f>
        <v>17.730285999999985</v>
      </c>
      <c r="J38" s="1"/>
      <c r="K38" s="1"/>
      <c r="L38" s="1">
        <f>SUM(L34:L37)</f>
        <v>0</v>
      </c>
      <c r="M38" s="6">
        <f>SUM(M34:M37)</f>
        <v>587.71543099999997</v>
      </c>
      <c r="N38" s="1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Ofer Goren</cp:lastModifiedBy>
  <dcterms:created xsi:type="dcterms:W3CDTF">2025-09-29T18:02:12Z</dcterms:created>
  <dcterms:modified xsi:type="dcterms:W3CDTF">2025-09-30T20:33:41Z</dcterms:modified>
</cp:coreProperties>
</file>