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hidePivotFieldList="1" defaultThemeVersion="166925"/>
  <mc:AlternateContent xmlns:mc="http://schemas.openxmlformats.org/markup-compatibility/2006">
    <mc:Choice Requires="x15">
      <x15ac:absPath xmlns:x15ac="http://schemas.microsoft.com/office/spreadsheetml/2010/11/ac" url="C:\Users\Owner\Documents\"/>
    </mc:Choice>
  </mc:AlternateContent>
  <xr:revisionPtr revIDLastSave="0" documentId="8_{7AC0A8A7-9049-4C54-AD6E-77645765128C}" xr6:coauthVersionLast="47" xr6:coauthVersionMax="47" xr10:uidLastSave="{00000000-0000-0000-0000-000000000000}"/>
  <bookViews>
    <workbookView xWindow="-120" yWindow="-120" windowWidth="20730" windowHeight="11040" xr2:uid="{00000000-000D-0000-FFFF-FFFF00000000}"/>
  </bookViews>
  <sheets>
    <sheet name="Master Inventory From Manager" sheetId="1" r:id="rId1"/>
    <sheet name="Pivot Tables" sheetId="3" r:id="rId2"/>
    <sheet name="Dashboard" sheetId="2" r:id="rId3"/>
  </sheets>
  <definedNames>
    <definedName name="_xlnm._FilterDatabase" localSheetId="0" hidden="1">'Master Inventory From Manager'!$A$1:$A$68</definedName>
    <definedName name="Slicer_Age">#N/A</definedName>
    <definedName name="Slicer_Make__Full_Name">#N/A</definedName>
    <definedName name="Slicer_Model">#N/A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2" i="1" l="1"/>
  <c r="R2" i="2"/>
  <c r="D2" i="1" a="1"/>
  <c r="D2" i="1" s="1"/>
  <c r="E2" i="1" s="1" a="1"/>
  <c r="E2" i="1" s="1"/>
  <c r="E43" i="3"/>
  <c r="F43" i="3"/>
  <c r="E44" i="3"/>
  <c r="F44" i="3"/>
  <c r="E45" i="3"/>
  <c r="F45" i="3"/>
  <c r="E46" i="3"/>
  <c r="F46" i="3"/>
  <c r="E47" i="3"/>
  <c r="F47" i="3"/>
  <c r="E48" i="3"/>
  <c r="F48" i="3"/>
  <c r="E49" i="3"/>
  <c r="F49" i="3"/>
  <c r="E50" i="3"/>
  <c r="F50" i="3"/>
  <c r="E51" i="3"/>
  <c r="F51" i="3"/>
  <c r="E52" i="3"/>
  <c r="F52" i="3"/>
  <c r="E53" i="3"/>
  <c r="F53" i="3"/>
  <c r="E54" i="3"/>
  <c r="F54" i="3"/>
  <c r="E55" i="3"/>
  <c r="F55" i="3"/>
  <c r="E56" i="3"/>
  <c r="F56" i="3"/>
  <c r="E57" i="3"/>
  <c r="F57" i="3"/>
  <c r="E58" i="3"/>
  <c r="F58" i="3"/>
  <c r="E59" i="3"/>
  <c r="F59" i="3"/>
  <c r="F42" i="3"/>
  <c r="E42" i="3"/>
  <c r="N2" i="2"/>
  <c r="M3" i="1" l="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2" i="1"/>
  <c r="F3" i="1"/>
  <c r="G3" i="1" s="1"/>
  <c r="I3" i="1" s="1"/>
  <c r="F4" i="1"/>
  <c r="G4" i="1" s="1"/>
  <c r="I4" i="1" s="1"/>
  <c r="F5" i="1"/>
  <c r="G5" i="1" s="1"/>
  <c r="I5" i="1" s="1"/>
  <c r="F6" i="1"/>
  <c r="G6" i="1" s="1"/>
  <c r="I6" i="1" s="1"/>
  <c r="F7" i="1"/>
  <c r="G7" i="1" s="1"/>
  <c r="I7" i="1" s="1"/>
  <c r="F8" i="1"/>
  <c r="G8" i="1" s="1"/>
  <c r="I8" i="1" s="1"/>
  <c r="F9" i="1"/>
  <c r="G9" i="1" s="1"/>
  <c r="I9" i="1" s="1"/>
  <c r="F10" i="1"/>
  <c r="G10" i="1" s="1"/>
  <c r="I10" i="1" s="1"/>
  <c r="F11" i="1"/>
  <c r="G11" i="1" s="1"/>
  <c r="I11" i="1" s="1"/>
  <c r="F12" i="1"/>
  <c r="G12" i="1" s="1"/>
  <c r="I12" i="1" s="1"/>
  <c r="F13" i="1"/>
  <c r="G13" i="1" s="1"/>
  <c r="I13" i="1" s="1"/>
  <c r="F14" i="1"/>
  <c r="G14" i="1" s="1"/>
  <c r="I14" i="1" s="1"/>
  <c r="F15" i="1"/>
  <c r="G15" i="1" s="1"/>
  <c r="I15" i="1" s="1"/>
  <c r="F16" i="1"/>
  <c r="G16" i="1" s="1"/>
  <c r="I16" i="1" s="1"/>
  <c r="F17" i="1"/>
  <c r="G17" i="1" s="1"/>
  <c r="I17" i="1" s="1"/>
  <c r="F18" i="1"/>
  <c r="G18" i="1" s="1"/>
  <c r="I18" i="1" s="1"/>
  <c r="F19" i="1"/>
  <c r="G19" i="1" s="1"/>
  <c r="I19" i="1" s="1"/>
  <c r="F20" i="1"/>
  <c r="G20" i="1" s="1"/>
  <c r="I20" i="1" s="1"/>
  <c r="F21" i="1"/>
  <c r="G21" i="1" s="1"/>
  <c r="I21" i="1" s="1"/>
  <c r="F22" i="1"/>
  <c r="G22" i="1" s="1"/>
  <c r="I22" i="1" s="1"/>
  <c r="F23" i="1"/>
  <c r="G23" i="1" s="1"/>
  <c r="I23" i="1" s="1"/>
  <c r="F24" i="1"/>
  <c r="G24" i="1" s="1"/>
  <c r="I24" i="1" s="1"/>
  <c r="F25" i="1"/>
  <c r="G25" i="1" s="1"/>
  <c r="I25" i="1" s="1"/>
  <c r="F26" i="1"/>
  <c r="G26" i="1" s="1"/>
  <c r="I26" i="1" s="1"/>
  <c r="F27" i="1"/>
  <c r="G27" i="1" s="1"/>
  <c r="I27" i="1" s="1"/>
  <c r="F28" i="1"/>
  <c r="G28" i="1" s="1"/>
  <c r="I28" i="1" s="1"/>
  <c r="F29" i="1"/>
  <c r="G29" i="1" s="1"/>
  <c r="I29" i="1" s="1"/>
  <c r="F30" i="1"/>
  <c r="G30" i="1" s="1"/>
  <c r="I30" i="1" s="1"/>
  <c r="F31" i="1"/>
  <c r="G31" i="1" s="1"/>
  <c r="I31" i="1" s="1"/>
  <c r="F32" i="1"/>
  <c r="G32" i="1" s="1"/>
  <c r="I32" i="1" s="1"/>
  <c r="F33" i="1"/>
  <c r="G33" i="1" s="1"/>
  <c r="I33" i="1" s="1"/>
  <c r="F34" i="1"/>
  <c r="G34" i="1" s="1"/>
  <c r="I34" i="1" s="1"/>
  <c r="F35" i="1"/>
  <c r="G35" i="1" s="1"/>
  <c r="I35" i="1" s="1"/>
  <c r="F36" i="1"/>
  <c r="G36" i="1" s="1"/>
  <c r="I36" i="1" s="1"/>
  <c r="F37" i="1"/>
  <c r="G37" i="1" s="1"/>
  <c r="I37" i="1" s="1"/>
  <c r="F38" i="1"/>
  <c r="G38" i="1" s="1"/>
  <c r="I38" i="1" s="1"/>
  <c r="F39" i="1"/>
  <c r="G39" i="1" s="1"/>
  <c r="I39" i="1" s="1"/>
  <c r="F40" i="1"/>
  <c r="G40" i="1" s="1"/>
  <c r="I40" i="1" s="1"/>
  <c r="F41" i="1"/>
  <c r="G41" i="1" s="1"/>
  <c r="I41" i="1" s="1"/>
  <c r="F42" i="1"/>
  <c r="G42" i="1" s="1"/>
  <c r="I42" i="1" s="1"/>
  <c r="F43" i="1"/>
  <c r="G43" i="1" s="1"/>
  <c r="I43" i="1" s="1"/>
  <c r="F44" i="1"/>
  <c r="G44" i="1" s="1"/>
  <c r="I44" i="1" s="1"/>
  <c r="F45" i="1"/>
  <c r="G45" i="1" s="1"/>
  <c r="I45" i="1" s="1"/>
  <c r="F46" i="1"/>
  <c r="G46" i="1" s="1"/>
  <c r="I46" i="1" s="1"/>
  <c r="F47" i="1"/>
  <c r="G47" i="1" s="1"/>
  <c r="I47" i="1" s="1"/>
  <c r="F48" i="1"/>
  <c r="G48" i="1" s="1"/>
  <c r="I48" i="1" s="1"/>
  <c r="F49" i="1"/>
  <c r="G49" i="1" s="1"/>
  <c r="I49" i="1" s="1"/>
  <c r="F50" i="1"/>
  <c r="G50" i="1" s="1"/>
  <c r="I50" i="1" s="1"/>
  <c r="F51" i="1"/>
  <c r="G51" i="1" s="1"/>
  <c r="I51" i="1" s="1"/>
  <c r="F52" i="1"/>
  <c r="G52" i="1" s="1"/>
  <c r="I52" i="1" s="1"/>
  <c r="F53" i="1"/>
  <c r="G53" i="1" s="1"/>
  <c r="I53" i="1" s="1"/>
  <c r="F2" i="1"/>
  <c r="G2" i="1" s="1"/>
  <c r="I2" i="1" s="1"/>
  <c r="B3" i="1"/>
  <c r="C3" i="1" s="1"/>
  <c r="N3" i="1" s="1"/>
  <c r="B4" i="1"/>
  <c r="C4" i="1" s="1"/>
  <c r="N4" i="1" s="1"/>
  <c r="B5" i="1"/>
  <c r="C5" i="1" s="1"/>
  <c r="N5" i="1" s="1"/>
  <c r="B6" i="1"/>
  <c r="C6" i="1" s="1"/>
  <c r="N6" i="1" s="1"/>
  <c r="B7" i="1"/>
  <c r="C7" i="1" s="1"/>
  <c r="N7" i="1" s="1"/>
  <c r="B8" i="1"/>
  <c r="C8" i="1" s="1"/>
  <c r="N8" i="1" s="1"/>
  <c r="B9" i="1"/>
  <c r="C9" i="1" s="1"/>
  <c r="N9" i="1" s="1"/>
  <c r="B10" i="1"/>
  <c r="C10" i="1" s="1"/>
  <c r="N10" i="1" s="1"/>
  <c r="B11" i="1"/>
  <c r="C11" i="1" s="1"/>
  <c r="N11" i="1" s="1"/>
  <c r="B12" i="1"/>
  <c r="C12" i="1" s="1"/>
  <c r="N12" i="1" s="1"/>
  <c r="B13" i="1"/>
  <c r="C13" i="1" s="1"/>
  <c r="N13" i="1" s="1"/>
  <c r="B14" i="1"/>
  <c r="C14" i="1" s="1"/>
  <c r="N14" i="1" s="1"/>
  <c r="B15" i="1"/>
  <c r="C15" i="1" s="1"/>
  <c r="N15" i="1" s="1"/>
  <c r="B16" i="1"/>
  <c r="C16" i="1" s="1"/>
  <c r="N16" i="1" s="1"/>
  <c r="B17" i="1"/>
  <c r="C17" i="1" s="1"/>
  <c r="N17" i="1" s="1"/>
  <c r="B18" i="1"/>
  <c r="C18" i="1" s="1"/>
  <c r="N18" i="1" s="1"/>
  <c r="B19" i="1"/>
  <c r="C19" i="1" s="1"/>
  <c r="N19" i="1" s="1"/>
  <c r="B20" i="1"/>
  <c r="C20" i="1" s="1"/>
  <c r="N20" i="1" s="1"/>
  <c r="B21" i="1"/>
  <c r="C21" i="1" s="1"/>
  <c r="N21" i="1" s="1"/>
  <c r="B22" i="1"/>
  <c r="C22" i="1" s="1"/>
  <c r="N22" i="1" s="1"/>
  <c r="B23" i="1"/>
  <c r="C23" i="1" s="1"/>
  <c r="N23" i="1" s="1"/>
  <c r="B24" i="1"/>
  <c r="C24" i="1" s="1"/>
  <c r="N24" i="1" s="1"/>
  <c r="B25" i="1"/>
  <c r="C25" i="1" s="1"/>
  <c r="N25" i="1" s="1"/>
  <c r="B26" i="1"/>
  <c r="C26" i="1" s="1"/>
  <c r="N26" i="1" s="1"/>
  <c r="B27" i="1"/>
  <c r="C27" i="1" s="1"/>
  <c r="N27" i="1" s="1"/>
  <c r="B28" i="1"/>
  <c r="C28" i="1" s="1"/>
  <c r="N28" i="1" s="1"/>
  <c r="B29" i="1"/>
  <c r="C29" i="1" s="1"/>
  <c r="N29" i="1" s="1"/>
  <c r="B30" i="1"/>
  <c r="C30" i="1" s="1"/>
  <c r="N30" i="1" s="1"/>
  <c r="B31" i="1"/>
  <c r="C31" i="1" s="1"/>
  <c r="N31" i="1" s="1"/>
  <c r="B32" i="1"/>
  <c r="C32" i="1" s="1"/>
  <c r="N32" i="1" s="1"/>
  <c r="B33" i="1"/>
  <c r="C33" i="1" s="1"/>
  <c r="N33" i="1" s="1"/>
  <c r="B34" i="1"/>
  <c r="C34" i="1" s="1"/>
  <c r="N34" i="1" s="1"/>
  <c r="B35" i="1"/>
  <c r="C35" i="1" s="1"/>
  <c r="N35" i="1" s="1"/>
  <c r="B36" i="1"/>
  <c r="C36" i="1" s="1"/>
  <c r="N36" i="1" s="1"/>
  <c r="B37" i="1"/>
  <c r="C37" i="1" s="1"/>
  <c r="N37" i="1" s="1"/>
  <c r="B38" i="1"/>
  <c r="C38" i="1" s="1"/>
  <c r="N38" i="1" s="1"/>
  <c r="B39" i="1"/>
  <c r="C39" i="1" s="1"/>
  <c r="N39" i="1" s="1"/>
  <c r="B40" i="1"/>
  <c r="C40" i="1" s="1"/>
  <c r="N40" i="1" s="1"/>
  <c r="B41" i="1"/>
  <c r="C41" i="1" s="1"/>
  <c r="N41" i="1" s="1"/>
  <c r="B42" i="1"/>
  <c r="C42" i="1" s="1"/>
  <c r="N42" i="1" s="1"/>
  <c r="B43" i="1"/>
  <c r="C43" i="1" s="1"/>
  <c r="N43" i="1" s="1"/>
  <c r="B44" i="1"/>
  <c r="C44" i="1" s="1"/>
  <c r="N44" i="1" s="1"/>
  <c r="B45" i="1"/>
  <c r="C45" i="1" s="1"/>
  <c r="N45" i="1" s="1"/>
  <c r="B46" i="1"/>
  <c r="C46" i="1" s="1"/>
  <c r="N46" i="1" s="1"/>
  <c r="B47" i="1"/>
  <c r="C47" i="1" s="1"/>
  <c r="N47" i="1" s="1"/>
  <c r="B48" i="1"/>
  <c r="C48" i="1" s="1"/>
  <c r="N48" i="1" s="1"/>
  <c r="B49" i="1"/>
  <c r="C49" i="1" s="1"/>
  <c r="N49" i="1" s="1"/>
  <c r="B50" i="1"/>
  <c r="C50" i="1" s="1"/>
  <c r="N50" i="1" s="1"/>
  <c r="B51" i="1"/>
  <c r="C51" i="1" s="1"/>
  <c r="N51" i="1" s="1"/>
  <c r="B52" i="1"/>
  <c r="C52" i="1" s="1"/>
  <c r="N52" i="1" s="1"/>
  <c r="B53" i="1"/>
  <c r="C53" i="1" s="1"/>
  <c r="N53" i="1" s="1"/>
  <c r="B2" i="1"/>
  <c r="C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<sst xmlns="http://schemas.openxmlformats.org/spreadsheetml/2006/main" count="259" uniqueCount="132">
  <si>
    <t>Car ID</t>
  </si>
  <si>
    <t>Make</t>
  </si>
  <si>
    <t>Make (Full Name)</t>
  </si>
  <si>
    <t>Model</t>
  </si>
  <si>
    <t>Model (Full Name)</t>
  </si>
  <si>
    <t>Manufacture Year</t>
  </si>
  <si>
    <t>Age</t>
  </si>
  <si>
    <t>Miles</t>
  </si>
  <si>
    <t>Miles / Year</t>
  </si>
  <si>
    <t>Color</t>
  </si>
  <si>
    <t>Driver</t>
  </si>
  <si>
    <t>Covered?</t>
  </si>
  <si>
    <t>FD06MTG001</t>
  </si>
  <si>
    <t>Black</t>
  </si>
  <si>
    <t>Smith</t>
  </si>
  <si>
    <t>FD06MTG002</t>
  </si>
  <si>
    <t>White</t>
  </si>
  <si>
    <t>McCall</t>
  </si>
  <si>
    <t>FD08MTG003</t>
  </si>
  <si>
    <t>Green</t>
  </si>
  <si>
    <t>Lyon</t>
  </si>
  <si>
    <t>FD08MTG004</t>
  </si>
  <si>
    <t>Jones</t>
  </si>
  <si>
    <t>FD08MTG005</t>
  </si>
  <si>
    <t>Ewenty</t>
  </si>
  <si>
    <t>FD06FCS007</t>
  </si>
  <si>
    <t>FD09FCS008</t>
  </si>
  <si>
    <t>Howard</t>
  </si>
  <si>
    <t>FD13FCS009</t>
  </si>
  <si>
    <t>FD13FCS010</t>
  </si>
  <si>
    <t>Praulty</t>
  </si>
  <si>
    <t>FD12FCS011</t>
  </si>
  <si>
    <t>Yousef</t>
  </si>
  <si>
    <t>FD13FCS012</t>
  </si>
  <si>
    <t>Vizzini</t>
  </si>
  <si>
    <t>FD13FCS013</t>
  </si>
  <si>
    <t>Rodriguez</t>
  </si>
  <si>
    <t>Santos</t>
  </si>
  <si>
    <t>GM12CMR015</t>
  </si>
  <si>
    <t>Bard</t>
  </si>
  <si>
    <t>GM14CMR016</t>
  </si>
  <si>
    <t>Torrens</t>
  </si>
  <si>
    <t>GM10SLV017</t>
  </si>
  <si>
    <t>Hulinski</t>
  </si>
  <si>
    <t>GM98SLV018</t>
  </si>
  <si>
    <t>GM00SLV019</t>
  </si>
  <si>
    <t>Blue</t>
  </si>
  <si>
    <t>TY96CAM020</t>
  </si>
  <si>
    <t>Chan</t>
  </si>
  <si>
    <t>TY98CAM021</t>
  </si>
  <si>
    <t>Swartz</t>
  </si>
  <si>
    <t>TY00CAM022</t>
  </si>
  <si>
    <t>TY02CAM023</t>
  </si>
  <si>
    <t>TY09CAM024</t>
  </si>
  <si>
    <t>TY02COR025</t>
  </si>
  <si>
    <t>Red</t>
  </si>
  <si>
    <t>Gaul</t>
  </si>
  <si>
    <t>TY03COR026</t>
  </si>
  <si>
    <t>TY14COR027</t>
  </si>
  <si>
    <t>TY12COR028</t>
  </si>
  <si>
    <t>TY12CAM029</t>
  </si>
  <si>
    <t>HO99CIV030</t>
  </si>
  <si>
    <t>HO01CIV031</t>
  </si>
  <si>
    <t>HO10CIV032</t>
  </si>
  <si>
    <t>HO10CIV033</t>
  </si>
  <si>
    <t>HO11CIV034</t>
  </si>
  <si>
    <t>HO12CIV035</t>
  </si>
  <si>
    <t>HO13CIV036</t>
  </si>
  <si>
    <t>HO07ODY038</t>
  </si>
  <si>
    <t>HO08ODY039</t>
  </si>
  <si>
    <t>HO14ODY041</t>
  </si>
  <si>
    <t>CR04PTC042</t>
  </si>
  <si>
    <t>CR07PTC043</t>
  </si>
  <si>
    <t>CR11PTC044</t>
  </si>
  <si>
    <t>CR99CAR045</t>
  </si>
  <si>
    <t>CR00CAR046</t>
  </si>
  <si>
    <t>CR04CAR047</t>
  </si>
  <si>
    <t>CR04CAR048</t>
  </si>
  <si>
    <t>HY11ELA049</t>
  </si>
  <si>
    <t>HY12ELA050</t>
  </si>
  <si>
    <t>HY13ELA051</t>
  </si>
  <si>
    <t>HY13ELA052</t>
  </si>
  <si>
    <t>FD</t>
  </si>
  <si>
    <t>VLOOKUP FOR CAR</t>
  </si>
  <si>
    <t>GM</t>
  </si>
  <si>
    <t>TY</t>
  </si>
  <si>
    <t>HO</t>
  </si>
  <si>
    <t>CR</t>
  </si>
  <si>
    <t>HY</t>
  </si>
  <si>
    <t>Ford</t>
  </si>
  <si>
    <t>General Motors</t>
  </si>
  <si>
    <t>Toyota</t>
  </si>
  <si>
    <t>Honda</t>
  </si>
  <si>
    <t>Chrysler</t>
  </si>
  <si>
    <t>Hyundai</t>
  </si>
  <si>
    <t>Xloopup For Models</t>
  </si>
  <si>
    <t>MTG</t>
  </si>
  <si>
    <t>FCS</t>
  </si>
  <si>
    <t>CMR</t>
  </si>
  <si>
    <t>SLV</t>
  </si>
  <si>
    <t>CAM</t>
  </si>
  <si>
    <t>COR</t>
  </si>
  <si>
    <t>CIV</t>
  </si>
  <si>
    <t>ODY</t>
  </si>
  <si>
    <t>PTC</t>
  </si>
  <si>
    <t>CAR</t>
  </si>
  <si>
    <t>ELA</t>
  </si>
  <si>
    <t>Mustang</t>
  </si>
  <si>
    <t>Focus</t>
  </si>
  <si>
    <t>Camry</t>
  </si>
  <si>
    <t>Silverado</t>
  </si>
  <si>
    <t>Camaro</t>
  </si>
  <si>
    <t>Corolla</t>
  </si>
  <si>
    <t>Civic</t>
  </si>
  <si>
    <t>Odyssey</t>
  </si>
  <si>
    <t>PT Cruiser</t>
  </si>
  <si>
    <t>Caravan</t>
  </si>
  <si>
    <t>Elantra</t>
  </si>
  <si>
    <t>HO01ODY040</t>
  </si>
  <si>
    <t>GM09CMR014</t>
  </si>
  <si>
    <t>FD06FCS006</t>
  </si>
  <si>
    <t>HO05ODY037</t>
  </si>
  <si>
    <t>Waranteed Miles</t>
  </si>
  <si>
    <t>CAR DEALERSHIP INVENTORY DASHBOARD</t>
  </si>
  <si>
    <t>Row Labels</t>
  </si>
  <si>
    <t>Grand Total</t>
  </si>
  <si>
    <t>Sum of Miles</t>
  </si>
  <si>
    <t>Count of Color</t>
  </si>
  <si>
    <t>Count of Model</t>
  </si>
  <si>
    <t>Highest mileage of a Toyota model</t>
  </si>
  <si>
    <t>Sum of highest miles by make</t>
  </si>
  <si>
    <t>Car-Model-Year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</si>
</sst>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22"/>
      <color theme="0"/>
      <name val="Arial Black"/>
      <family val="2"/>
    </font>
    <font>
      <sz val="22"/>
      <color theme="0"/>
      <name val="Calibri"/>
      <family val="2"/>
      <scheme val="minor"/>
    </font>
    <font>
      <sz val="20"/>
      <color theme="0"/>
      <name val="Calibri"/>
      <family val="2"/>
      <scheme val="minor"/>
    </font>
    <font>
      <sz val="14"/>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16" fillId="0" borderId="0" xfId="0" applyFont="1"/>
    <xf numFmtId="3" fontId="0" fillId="0" borderId="0" xfId="0" applyNumberFormat="1"/>
    <xf numFmtId="0" fontId="0" fillId="33" borderId="0" xfId="0" applyFill="1"/>
    <xf numFmtId="0" fontId="0" fillId="0" borderId="0" xfId="0" pivotButton="1"/>
    <xf numFmtId="0" fontId="0" fillId="0" borderId="0" xfId="0" applyAlignment="1">
      <alignment horizontal="left"/>
    </xf>
    <xf numFmtId="0" fontId="18" fillId="34" borderId="0" xfId="0" applyFont="1" applyFill="1"/>
    <xf numFmtId="0" fontId="19" fillId="34" borderId="0" xfId="0" applyFont="1" applyFill="1"/>
    <xf numFmtId="0" fontId="21" fillId="34" borderId="0" xfId="0" applyFont="1" applyFill="1"/>
    <xf numFmtId="0" fontId="0" fillId="34" borderId="0" xfId="0" applyFill="1"/>
    <xf numFmtId="164" fontId="20" fillId="34" borderId="0" xfId="1" applyNumberFormat="1" applyFont="1" applyFill="1" applyAlignment="1">
      <alignment horizontal="left"/>
    </xf>
    <xf numFmtId="3" fontId="0" fillId="0" borderId="0" xfId="0" applyNumberFormat="1" applyAlignment="1">
      <alignment horizontal="left"/>
    </xf>
    <xf numFmtId="3" fontId="0" fillId="0" borderId="0" xfId="0" applyNumberFormat="1" applyAlignment="1">
      <alignment horizontal="left" inden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3">
    <dxf>
      <numFmt numFmtId="3" formatCode="#,##0"/>
    </dxf>
    <dxf>
      <numFmt numFmtId="3" formatCode="#,##0"/>
    </dxf>
    <dxf>
      <numFmt numFmtId="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[Inventory From Manager February.xlsx]Pivot Tables!PivotTable1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Tables'!$B$3</c:f>
              <c:strCache>
                <c:ptCount val="1"/>
                <c:pt idx="0">
                  <c:v>Total</c:v>
                </c:pt>
              </c:strCache>
            </c:strRef>
          </c:tx>
          <c:spPr>
            <a:solidFill>
              <a:schemeClr val="accent1"/>
            </a:solidFill>
            <a:ln>
              <a:noFill/>
            </a:ln>
            <a:effectLst/>
          </c:spPr>
          <c:invertIfNegative val="0"/>
          <c:cat>
            <c:strRef>
              <c:f>'Pivot Tables'!$A$4:$A$10</c:f>
              <c:strCache>
                <c:ptCount val="6"/>
                <c:pt idx="0">
                  <c:v>Toyota</c:v>
                </c:pt>
                <c:pt idx="1">
                  <c:v>Honda</c:v>
                </c:pt>
                <c:pt idx="2">
                  <c:v>Ford</c:v>
                </c:pt>
                <c:pt idx="3">
                  <c:v>Chrysler</c:v>
                </c:pt>
                <c:pt idx="4">
                  <c:v>General Motors</c:v>
                </c:pt>
                <c:pt idx="5">
                  <c:v>Hyundai</c:v>
                </c:pt>
              </c:strCache>
            </c:strRef>
          </c:cat>
          <c:val>
            <c:numRef>
              <c:f>'Pivot Tables'!$B$4:$B$10</c:f>
              <c:numCache>
                <c:formatCode>#,##0</c:formatCode>
                <c:ptCount val="6"/>
                <c:pt idx="0">
                  <c:v>617112.70000000007</c:v>
                </c:pt>
                <c:pt idx="1">
                  <c:v>503367.39999999991</c:v>
                </c:pt>
                <c:pt idx="2">
                  <c:v>448641.4</c:v>
                </c:pt>
                <c:pt idx="3">
                  <c:v>415900.7</c:v>
                </c:pt>
                <c:pt idx="4">
                  <c:v>257168.39999999997</c:v>
                </c:pt>
                <c:pt idx="5">
                  <c:v>93796.700000000012</c:v>
                </c:pt>
              </c:numCache>
            </c:numRef>
          </c:val>
          <c:extLst>
            <c:ext xmlns:c16="http://schemas.microsoft.com/office/drawing/2014/chart" uri="{C3380CC4-5D6E-409C-BE32-E72D297353CC}">
              <c16:uniqueId val="{00000000-5103-4A6A-B9A6-8C91915EB266}"/>
            </c:ext>
          </c:extLst>
        </c:ser>
        <c:dLbls>
          <c:showLegendKey val="0"/>
          <c:showVal val="0"/>
          <c:showCatName val="0"/>
          <c:showSerName val="0"/>
          <c:showPercent val="0"/>
          <c:showBubbleSize val="0"/>
        </c:dLbls>
        <c:gapWidth val="219"/>
        <c:overlap val="-27"/>
        <c:axId val="1275234912"/>
        <c:axId val="1275229088"/>
      </c:barChart>
      <c:catAx>
        <c:axId val="1275234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5229088"/>
        <c:crosses val="autoZero"/>
        <c:auto val="1"/>
        <c:lblAlgn val="ctr"/>
        <c:lblOffset val="100"/>
        <c:noMultiLvlLbl val="0"/>
      </c:catAx>
      <c:valAx>
        <c:axId val="12752290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52349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[Inventory From Manager February.xlsx]Pivot Tables!PivotTable2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Tables'!$B$21</c:f>
              <c:strCache>
                <c:ptCount val="1"/>
                <c:pt idx="0">
                  <c:v>Total</c:v>
                </c:pt>
              </c:strCache>
            </c:strRef>
          </c:tx>
          <c:spPr>
            <a:solidFill>
              <a:schemeClr val="accent1"/>
            </a:solidFill>
            <a:ln>
              <a:noFill/>
            </a:ln>
            <a:effectLst/>
          </c:spPr>
          <c:invertIfNegative val="0"/>
          <c:cat>
            <c:strRef>
              <c:f>'Pivot Tables'!$A$22:$A$33</c:f>
              <c:strCache>
                <c:ptCount val="11"/>
                <c:pt idx="0">
                  <c:v>Camaro</c:v>
                </c:pt>
                <c:pt idx="1">
                  <c:v>Elantra</c:v>
                </c:pt>
                <c:pt idx="2">
                  <c:v>PT Cruiser</c:v>
                </c:pt>
                <c:pt idx="3">
                  <c:v>Corolla</c:v>
                </c:pt>
                <c:pt idx="4">
                  <c:v>Silverado</c:v>
                </c:pt>
                <c:pt idx="5">
                  <c:v>Mustang</c:v>
                </c:pt>
                <c:pt idx="6">
                  <c:v>Odyssey</c:v>
                </c:pt>
                <c:pt idx="7">
                  <c:v>Focus</c:v>
                </c:pt>
                <c:pt idx="8">
                  <c:v>Civic</c:v>
                </c:pt>
                <c:pt idx="9">
                  <c:v>Caravan</c:v>
                </c:pt>
                <c:pt idx="10">
                  <c:v>Camry</c:v>
                </c:pt>
              </c:strCache>
            </c:strRef>
          </c:cat>
          <c:val>
            <c:numRef>
              <c:f>'Pivot Tables'!$B$22:$B$33</c:f>
              <c:numCache>
                <c:formatCode>#,##0</c:formatCode>
                <c:ptCount val="11"/>
                <c:pt idx="0">
                  <c:v>62175.499999999993</c:v>
                </c:pt>
                <c:pt idx="1">
                  <c:v>93796.700000000012</c:v>
                </c:pt>
                <c:pt idx="2">
                  <c:v>134010.4</c:v>
                </c:pt>
                <c:pt idx="3">
                  <c:v>185069.99999999997</c:v>
                </c:pt>
                <c:pt idx="4">
                  <c:v>194992.90000000002</c:v>
                </c:pt>
                <c:pt idx="5">
                  <c:v>204245.40000000002</c:v>
                </c:pt>
                <c:pt idx="6">
                  <c:v>226115.20000000001</c:v>
                </c:pt>
                <c:pt idx="7">
                  <c:v>244396</c:v>
                </c:pt>
                <c:pt idx="8">
                  <c:v>277252.19999999995</c:v>
                </c:pt>
                <c:pt idx="9">
                  <c:v>281890.30000000005</c:v>
                </c:pt>
                <c:pt idx="10">
                  <c:v>432042.70000000007</c:v>
                </c:pt>
              </c:numCache>
            </c:numRef>
          </c:val>
          <c:extLst>
            <c:ext xmlns:c16="http://schemas.microsoft.com/office/drawing/2014/chart" uri="{C3380CC4-5D6E-409C-BE32-E72D297353CC}">
              <c16:uniqueId val="{00000000-5869-4EC9-97CB-85C0DC5661D7}"/>
            </c:ext>
          </c:extLst>
        </c:ser>
        <c:dLbls>
          <c:showLegendKey val="0"/>
          <c:showVal val="0"/>
          <c:showCatName val="0"/>
          <c:showSerName val="0"/>
          <c:showPercent val="0"/>
          <c:showBubbleSize val="0"/>
        </c:dLbls>
        <c:gapWidth val="219"/>
        <c:overlap val="-27"/>
        <c:axId val="1383838656"/>
        <c:axId val="1383839488"/>
      </c:barChart>
      <c:catAx>
        <c:axId val="13838386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3839488"/>
        <c:crosses val="autoZero"/>
        <c:auto val="1"/>
        <c:lblAlgn val="ctr"/>
        <c:lblOffset val="100"/>
        <c:noMultiLvlLbl val="0"/>
      </c:catAx>
      <c:valAx>
        <c:axId val="13838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38386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373727034120735"/>
          <c:y val="0.19486111111111112"/>
          <c:w val="0.83329396325459315"/>
          <c:h val="0.72088764946048411"/>
        </c:manualLayout>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'Pivot Tables'!$E$42:$E$59</c:f>
              <c:numCache>
                <c:formatCode>General</c:formatCode>
                <c:ptCount val="18"/>
                <c:pt idx="0">
                  <c:v>8</c:v>
                </c:pt>
                <c:pt idx="1">
                  <c:v>9</c:v>
                </c:pt>
                <c:pt idx="2">
                  <c:v>10</c:v>
                </c:pt>
                <c:pt idx="3">
                  <c:v>11</c:v>
                </c:pt>
                <c:pt idx="4">
                  <c:v>12</c:v>
                </c:pt>
                <c:pt idx="5">
                  <c:v>13</c:v>
                </c:pt>
                <c:pt idx="6">
                  <c:v>14</c:v>
                </c:pt>
                <c:pt idx="7">
                  <c:v>15</c:v>
                </c:pt>
                <c:pt idx="8">
                  <c:v>16</c:v>
                </c:pt>
                <c:pt idx="9">
                  <c:v>17</c:v>
                </c:pt>
                <c:pt idx="10">
                  <c:v>18</c:v>
                </c:pt>
                <c:pt idx="11">
                  <c:v>19</c:v>
                </c:pt>
                <c:pt idx="12">
                  <c:v>20</c:v>
                </c:pt>
                <c:pt idx="13">
                  <c:v>21</c:v>
                </c:pt>
                <c:pt idx="14">
                  <c:v>22</c:v>
                </c:pt>
                <c:pt idx="15">
                  <c:v>23</c:v>
                </c:pt>
                <c:pt idx="16">
                  <c:v>24</c:v>
                </c:pt>
                <c:pt idx="17">
                  <c:v>26</c:v>
                </c:pt>
              </c:numCache>
            </c:numRef>
          </c:xVal>
          <c:yVal>
            <c:numRef>
              <c:f>'Pivot Tables'!$F$42:$F$59</c:f>
              <c:numCache>
                <c:formatCode>#,##0</c:formatCode>
                <c:ptCount val="18"/>
                <c:pt idx="0">
                  <c:v>35554</c:v>
                </c:pt>
                <c:pt idx="1">
                  <c:v>147656.4</c:v>
                </c:pt>
                <c:pt idx="2">
                  <c:v>137288.1</c:v>
                </c:pt>
                <c:pt idx="3">
                  <c:v>87051.8</c:v>
                </c:pt>
                <c:pt idx="4">
                  <c:v>87194.6</c:v>
                </c:pt>
                <c:pt idx="5">
                  <c:v>111716</c:v>
                </c:pt>
                <c:pt idx="6">
                  <c:v>161448.4</c:v>
                </c:pt>
                <c:pt idx="7">
                  <c:v>92928.299999999988</c:v>
                </c:pt>
                <c:pt idx="8">
                  <c:v>183842.5</c:v>
                </c:pt>
                <c:pt idx="9">
                  <c:v>60389.5</c:v>
                </c:pt>
                <c:pt idx="10">
                  <c:v>189768.6</c:v>
                </c:pt>
                <c:pt idx="11">
                  <c:v>73444.399999999994</c:v>
                </c:pt>
                <c:pt idx="12">
                  <c:v>132296.5</c:v>
                </c:pt>
                <c:pt idx="13">
                  <c:v>138550.79999999999</c:v>
                </c:pt>
                <c:pt idx="14">
                  <c:v>243856.9</c:v>
                </c:pt>
                <c:pt idx="15">
                  <c:v>161794.6</c:v>
                </c:pt>
                <c:pt idx="16">
                  <c:v>176545.3</c:v>
                </c:pt>
                <c:pt idx="17">
                  <c:v>114660.6</c:v>
                </c:pt>
              </c:numCache>
            </c:numRef>
          </c:yVal>
          <c:smooth val="0"/>
          <c:extLst>
            <c:ext xmlns:c16="http://schemas.microsoft.com/office/drawing/2014/chart" uri="{C3380CC4-5D6E-409C-BE32-E72D297353CC}">
              <c16:uniqueId val="{00000000-D0FD-452D-9731-E5EB90057DF8}"/>
            </c:ext>
          </c:extLst>
        </c:ser>
        <c:dLbls>
          <c:showLegendKey val="0"/>
          <c:showVal val="0"/>
          <c:showCatName val="0"/>
          <c:showSerName val="0"/>
          <c:showPercent val="0"/>
          <c:showBubbleSize val="0"/>
        </c:dLbls>
        <c:axId val="1634156848"/>
        <c:axId val="1634147696"/>
      </c:scatterChart>
      <c:valAx>
        <c:axId val="163415684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4147696"/>
        <c:crosses val="autoZero"/>
        <c:crossBetween val="midCat"/>
      </c:valAx>
      <c:valAx>
        <c:axId val="163414769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415684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[Inventory From Manager February.xlsx]Pivot Tables!PivotTable5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 of</a:t>
            </a:r>
            <a:r>
              <a:rPr lang="en-US" baseline="0"/>
              <a:t> Cars by color</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Tables'!$B$64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Tables'!$A$65:$A$70</c:f>
              <c:strCache>
                <c:ptCount val="5"/>
                <c:pt idx="0">
                  <c:v>Black</c:v>
                </c:pt>
                <c:pt idx="1">
                  <c:v>White</c:v>
                </c:pt>
                <c:pt idx="2">
                  <c:v>Blue</c:v>
                </c:pt>
                <c:pt idx="3">
                  <c:v>Green</c:v>
                </c:pt>
                <c:pt idx="4">
                  <c:v>Red</c:v>
                </c:pt>
              </c:strCache>
            </c:strRef>
          </c:cat>
          <c:val>
            <c:numRef>
              <c:f>'Pivot Tables'!$B$65:$B$70</c:f>
              <c:numCache>
                <c:formatCode>General</c:formatCode>
                <c:ptCount val="5"/>
                <c:pt idx="0">
                  <c:v>24</c:v>
                </c:pt>
                <c:pt idx="1">
                  <c:v>11</c:v>
                </c:pt>
                <c:pt idx="2">
                  <c:v>8</c:v>
                </c:pt>
                <c:pt idx="3">
                  <c:v>7</c:v>
                </c:pt>
                <c:pt idx="4">
                  <c:v>2</c:v>
                </c:pt>
              </c:numCache>
            </c:numRef>
          </c:val>
          <c:extLst>
            <c:ext xmlns:c16="http://schemas.microsoft.com/office/drawing/2014/chart" uri="{C3380CC4-5D6E-409C-BE32-E72D297353CC}">
              <c16:uniqueId val="{00000000-CCBF-4FC3-AE70-0DE29A6E3425}"/>
            </c:ext>
          </c:extLst>
        </c:ser>
        <c:dLbls>
          <c:dLblPos val="outEnd"/>
          <c:showLegendKey val="0"/>
          <c:showVal val="1"/>
          <c:showCatName val="0"/>
          <c:showSerName val="0"/>
          <c:showPercent val="0"/>
          <c:showBubbleSize val="0"/>
        </c:dLbls>
        <c:gapWidth val="219"/>
        <c:overlap val="-27"/>
        <c:axId val="659257504"/>
        <c:axId val="659257088"/>
      </c:barChart>
      <c:catAx>
        <c:axId val="6592575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Color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9257088"/>
        <c:crosses val="autoZero"/>
        <c:auto val="1"/>
        <c:lblAlgn val="ctr"/>
        <c:lblOffset val="100"/>
        <c:noMultiLvlLbl val="0"/>
      </c:catAx>
      <c:valAx>
        <c:axId val="6592570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9257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[Inventory From Manager February.xlsx]Pivot Tables!PivotTable6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a:t>
            </a:r>
            <a:r>
              <a:rPr lang="en-US" baseline="0"/>
              <a:t> of cars by warranty plan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'Pivot Tables'!$B$74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29F-42BE-A95E-02472510E4A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29F-42BE-A95E-02472510E4A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29F-42BE-A95E-02472510E4A0}"/>
              </c:ext>
            </c:extLst>
          </c:dPt>
          <c:cat>
            <c:strRef>
              <c:f>'Pivot Tables'!$A$75:$A$78</c:f>
              <c:strCache>
                <c:ptCount val="3"/>
                <c:pt idx="0">
                  <c:v>50,000</c:v>
                </c:pt>
                <c:pt idx="1">
                  <c:v>75,000</c:v>
                </c:pt>
                <c:pt idx="2">
                  <c:v>100,000</c:v>
                </c:pt>
              </c:strCache>
            </c:strRef>
          </c:cat>
          <c:val>
            <c:numRef>
              <c:f>'Pivot Tables'!$B$75:$B$78</c:f>
              <c:numCache>
                <c:formatCode>General</c:formatCode>
                <c:ptCount val="3"/>
                <c:pt idx="0">
                  <c:v>5</c:v>
                </c:pt>
                <c:pt idx="1">
                  <c:v>22</c:v>
                </c:pt>
                <c:pt idx="2">
                  <c:v>25</c:v>
                </c:pt>
              </c:numCache>
            </c:numRef>
          </c:val>
          <c:extLst>
            <c:ext xmlns:c16="http://schemas.microsoft.com/office/drawing/2014/chart" uri="{C3380CC4-5D6E-409C-BE32-E72D297353CC}">
              <c16:uniqueId val="{00000000-C861-4F11-9D00-3282B0F43691}"/>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[Inventory From Manager February.xlsx]Pivot Tables!PivotTable1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total miles driven by car brand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Tables'!$B$3</c:f>
              <c:strCache>
                <c:ptCount val="1"/>
                <c:pt idx="0">
                  <c:v>Total</c:v>
                </c:pt>
              </c:strCache>
            </c:strRef>
          </c:tx>
          <c:spPr>
            <a:solidFill>
              <a:schemeClr val="accent6"/>
            </a:solidFill>
            <a:ln>
              <a:noFill/>
            </a:ln>
            <a:effectLst/>
          </c:spPr>
          <c:invertIfNegative val="0"/>
          <c:cat>
            <c:strRef>
              <c:f>'Pivot Tables'!$A$4:$A$10</c:f>
              <c:strCache>
                <c:ptCount val="6"/>
                <c:pt idx="0">
                  <c:v>Toyota</c:v>
                </c:pt>
                <c:pt idx="1">
                  <c:v>Honda</c:v>
                </c:pt>
                <c:pt idx="2">
                  <c:v>Ford</c:v>
                </c:pt>
                <c:pt idx="3">
                  <c:v>Chrysler</c:v>
                </c:pt>
                <c:pt idx="4">
                  <c:v>General Motors</c:v>
                </c:pt>
                <c:pt idx="5">
                  <c:v>Hyundai</c:v>
                </c:pt>
              </c:strCache>
            </c:strRef>
          </c:cat>
          <c:val>
            <c:numRef>
              <c:f>'Pivot Tables'!$B$4:$B$10</c:f>
              <c:numCache>
                <c:formatCode>#,##0</c:formatCode>
                <c:ptCount val="6"/>
                <c:pt idx="0">
                  <c:v>617112.70000000007</c:v>
                </c:pt>
                <c:pt idx="1">
                  <c:v>503367.39999999991</c:v>
                </c:pt>
                <c:pt idx="2">
                  <c:v>448641.4</c:v>
                </c:pt>
                <c:pt idx="3">
                  <c:v>415900.7</c:v>
                </c:pt>
                <c:pt idx="4">
                  <c:v>257168.39999999997</c:v>
                </c:pt>
                <c:pt idx="5">
                  <c:v>93796.700000000012</c:v>
                </c:pt>
              </c:numCache>
            </c:numRef>
          </c:val>
          <c:extLst>
            <c:ext xmlns:c16="http://schemas.microsoft.com/office/drawing/2014/chart" uri="{C3380CC4-5D6E-409C-BE32-E72D297353CC}">
              <c16:uniqueId val="{00000000-0675-4DCC-A127-F4238DB2CA02}"/>
            </c:ext>
          </c:extLst>
        </c:ser>
        <c:dLbls>
          <c:showLegendKey val="0"/>
          <c:showVal val="0"/>
          <c:showCatName val="0"/>
          <c:showSerName val="0"/>
          <c:showPercent val="0"/>
          <c:showBubbleSize val="0"/>
        </c:dLbls>
        <c:gapWidth val="109"/>
        <c:overlap val="-27"/>
        <c:axId val="1275234912"/>
        <c:axId val="1275229088"/>
      </c:barChart>
      <c:catAx>
        <c:axId val="1275234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5229088"/>
        <c:crosses val="autoZero"/>
        <c:auto val="1"/>
        <c:lblAlgn val="ctr"/>
        <c:lblOffset val="100"/>
        <c:noMultiLvlLbl val="0"/>
      </c:catAx>
      <c:valAx>
        <c:axId val="127522908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5234912"/>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[Inventory From Manager February.xlsx]Pivot Tables!PivotTable2</c:name>
    <c:fmtId val="4"/>
  </c:pivotSource>
  <c:chart>
    <c:title>
      <c:tx>
        <c:rich>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r>
              <a:rPr lang="en-US"/>
              <a:t>total miles driven by</a:t>
            </a:r>
            <a:r>
              <a:rPr lang="en-US" baseline="0"/>
              <a:t> car models</a:t>
            </a:r>
            <a:endParaRPr lang="en-US"/>
          </a:p>
        </c:rich>
      </c:tx>
      <c:layout>
        <c:manualLayout>
          <c:xMode val="edge"/>
          <c:yMode val="edge"/>
          <c:x val="0.30743592251865309"/>
          <c:y val="7.8703703703703706E-2"/>
        </c:manualLayout>
      </c:layout>
      <c:overlay val="0"/>
      <c:spPr>
        <a:noFill/>
        <a:ln>
          <a:noFill/>
        </a:ln>
        <a:effectLst/>
      </c:spPr>
      <c:txPr>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3368977129263865E-2"/>
          <c:y val="0.15782407407407409"/>
          <c:w val="0.89687742425205286"/>
          <c:h val="0.72088764946048411"/>
        </c:manualLayout>
      </c:layout>
      <c:barChart>
        <c:barDir val="col"/>
        <c:grouping val="clustered"/>
        <c:varyColors val="0"/>
        <c:ser>
          <c:idx val="0"/>
          <c:order val="0"/>
          <c:tx>
            <c:strRef>
              <c:f>'Pivot Tables'!$B$21</c:f>
              <c:strCache>
                <c:ptCount val="1"/>
                <c:pt idx="0">
                  <c:v>Total</c:v>
                </c:pt>
              </c:strCache>
            </c:strRef>
          </c:tx>
          <c:spPr>
            <a:solidFill>
              <a:schemeClr val="accent6"/>
            </a:solidFill>
            <a:ln>
              <a:noFill/>
            </a:ln>
            <a:effectLst/>
          </c:spPr>
          <c:invertIfNegative val="0"/>
          <c:cat>
            <c:strRef>
              <c:f>'Pivot Tables'!$A$22:$A$33</c:f>
              <c:strCache>
                <c:ptCount val="11"/>
                <c:pt idx="0">
                  <c:v>Camaro</c:v>
                </c:pt>
                <c:pt idx="1">
                  <c:v>Elantra</c:v>
                </c:pt>
                <c:pt idx="2">
                  <c:v>PT Cruiser</c:v>
                </c:pt>
                <c:pt idx="3">
                  <c:v>Corolla</c:v>
                </c:pt>
                <c:pt idx="4">
                  <c:v>Silverado</c:v>
                </c:pt>
                <c:pt idx="5">
                  <c:v>Mustang</c:v>
                </c:pt>
                <c:pt idx="6">
                  <c:v>Odyssey</c:v>
                </c:pt>
                <c:pt idx="7">
                  <c:v>Focus</c:v>
                </c:pt>
                <c:pt idx="8">
                  <c:v>Civic</c:v>
                </c:pt>
                <c:pt idx="9">
                  <c:v>Caravan</c:v>
                </c:pt>
                <c:pt idx="10">
                  <c:v>Camry</c:v>
                </c:pt>
              </c:strCache>
            </c:strRef>
          </c:cat>
          <c:val>
            <c:numRef>
              <c:f>'Pivot Tables'!$B$22:$B$33</c:f>
              <c:numCache>
                <c:formatCode>#,##0</c:formatCode>
                <c:ptCount val="11"/>
                <c:pt idx="0">
                  <c:v>62175.499999999993</c:v>
                </c:pt>
                <c:pt idx="1">
                  <c:v>93796.700000000012</c:v>
                </c:pt>
                <c:pt idx="2">
                  <c:v>134010.4</c:v>
                </c:pt>
                <c:pt idx="3">
                  <c:v>185069.99999999997</c:v>
                </c:pt>
                <c:pt idx="4">
                  <c:v>194992.90000000002</c:v>
                </c:pt>
                <c:pt idx="5">
                  <c:v>204245.40000000002</c:v>
                </c:pt>
                <c:pt idx="6">
                  <c:v>226115.20000000001</c:v>
                </c:pt>
                <c:pt idx="7">
                  <c:v>244396</c:v>
                </c:pt>
                <c:pt idx="8">
                  <c:v>277252.19999999995</c:v>
                </c:pt>
                <c:pt idx="9">
                  <c:v>281890.30000000005</c:v>
                </c:pt>
                <c:pt idx="10">
                  <c:v>432042.70000000007</c:v>
                </c:pt>
              </c:numCache>
            </c:numRef>
          </c:val>
          <c:extLst>
            <c:ext xmlns:c16="http://schemas.microsoft.com/office/drawing/2014/chart" uri="{C3380CC4-5D6E-409C-BE32-E72D297353CC}">
              <c16:uniqueId val="{00000000-FF87-4086-9988-CB14A722B219}"/>
            </c:ext>
          </c:extLst>
        </c:ser>
        <c:dLbls>
          <c:showLegendKey val="0"/>
          <c:showVal val="0"/>
          <c:showCatName val="0"/>
          <c:showSerName val="0"/>
          <c:showPercent val="0"/>
          <c:showBubbleSize val="0"/>
        </c:dLbls>
        <c:gapWidth val="109"/>
        <c:overlap val="-27"/>
        <c:axId val="1383838656"/>
        <c:axId val="1383839488"/>
      </c:barChart>
      <c:catAx>
        <c:axId val="13838386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3839488"/>
        <c:crosses val="autoZero"/>
        <c:auto val="1"/>
        <c:lblAlgn val="ctr"/>
        <c:lblOffset val="100"/>
        <c:noMultiLvlLbl val="0"/>
      </c:catAx>
      <c:valAx>
        <c:axId val="138383948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38386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[Inventory From Manager February.xlsx]Pivot Tables!PivotTable5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 of</a:t>
            </a:r>
            <a:r>
              <a:rPr lang="en-US" baseline="0"/>
              <a:t> Cars by color</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pivotFmt>
    </c:pivotFmts>
    <c:plotArea>
      <c:layout/>
      <c:barChart>
        <c:barDir val="bar"/>
        <c:grouping val="clustered"/>
        <c:varyColors val="0"/>
        <c:ser>
          <c:idx val="0"/>
          <c:order val="0"/>
          <c:tx>
            <c:strRef>
              <c:f>'Pivot Tables'!$B$64</c:f>
              <c:strCache>
                <c:ptCount val="1"/>
                <c:pt idx="0">
                  <c:v>Total</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Tables'!$A$65:$A$70</c:f>
              <c:strCache>
                <c:ptCount val="5"/>
                <c:pt idx="0">
                  <c:v>Black</c:v>
                </c:pt>
                <c:pt idx="1">
                  <c:v>White</c:v>
                </c:pt>
                <c:pt idx="2">
                  <c:v>Blue</c:v>
                </c:pt>
                <c:pt idx="3">
                  <c:v>Green</c:v>
                </c:pt>
                <c:pt idx="4">
                  <c:v>Red</c:v>
                </c:pt>
              </c:strCache>
            </c:strRef>
          </c:cat>
          <c:val>
            <c:numRef>
              <c:f>'Pivot Tables'!$B$65:$B$70</c:f>
              <c:numCache>
                <c:formatCode>General</c:formatCode>
                <c:ptCount val="5"/>
                <c:pt idx="0">
                  <c:v>24</c:v>
                </c:pt>
                <c:pt idx="1">
                  <c:v>11</c:v>
                </c:pt>
                <c:pt idx="2">
                  <c:v>8</c:v>
                </c:pt>
                <c:pt idx="3">
                  <c:v>7</c:v>
                </c:pt>
                <c:pt idx="4">
                  <c:v>2</c:v>
                </c:pt>
              </c:numCache>
            </c:numRef>
          </c:val>
          <c:extLst>
            <c:ext xmlns:c16="http://schemas.microsoft.com/office/drawing/2014/chart" uri="{C3380CC4-5D6E-409C-BE32-E72D297353CC}">
              <c16:uniqueId val="{00000000-863D-47EF-8CFB-C7CCEE15C6A0}"/>
            </c:ext>
          </c:extLst>
        </c:ser>
        <c:dLbls>
          <c:dLblPos val="outEnd"/>
          <c:showLegendKey val="0"/>
          <c:showVal val="1"/>
          <c:showCatName val="0"/>
          <c:showSerName val="0"/>
          <c:showPercent val="0"/>
          <c:showBubbleSize val="0"/>
        </c:dLbls>
        <c:gapWidth val="40"/>
        <c:axId val="659257504"/>
        <c:axId val="659257088"/>
      </c:barChart>
      <c:catAx>
        <c:axId val="6592575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9257088"/>
        <c:crosses val="autoZero"/>
        <c:auto val="1"/>
        <c:lblAlgn val="ctr"/>
        <c:lblOffset val="100"/>
        <c:noMultiLvlLbl val="0"/>
      </c:catAx>
      <c:valAx>
        <c:axId val="65925708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92575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[Inventory From Manager February.xlsx]Pivot Tables!PivotTable6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a:t>
            </a:r>
            <a:r>
              <a:rPr lang="en-US" baseline="0"/>
              <a:t> of cars by warranty plan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6">
                <a:lumMod val="75000"/>
              </a:schemeClr>
            </a:solidFill>
            <a:round/>
          </a:ln>
          <a:effectLst/>
        </c:spPr>
        <c:marker>
          <c:symbol val="none"/>
        </c:marker>
      </c:pivotFmt>
      <c:pivotFmt>
        <c:idx val="7"/>
        <c:spPr>
          <a:ln w="28575" cap="rnd">
            <a:solidFill>
              <a:schemeClr val="accent6">
                <a:lumMod val="75000"/>
              </a:schemeClr>
            </a:solidFill>
            <a:round/>
          </a:ln>
          <a:effectLst/>
        </c:spPr>
        <c:marker>
          <c:symbol val="none"/>
        </c:marker>
      </c:pivotFmt>
      <c:pivotFmt>
        <c:idx val="8"/>
        <c:spPr>
          <a:ln w="28575" cap="rnd">
            <a:solidFill>
              <a:schemeClr val="accent6">
                <a:lumMod val="75000"/>
              </a:schemeClr>
            </a:solidFill>
            <a:round/>
          </a:ln>
          <a:effectLst/>
        </c:spPr>
        <c:marker>
          <c:symbol val="none"/>
        </c:marker>
      </c:pivotFmt>
    </c:pivotFmts>
    <c:plotArea>
      <c:layout/>
      <c:lineChart>
        <c:grouping val="standard"/>
        <c:varyColors val="0"/>
        <c:ser>
          <c:idx val="0"/>
          <c:order val="0"/>
          <c:tx>
            <c:strRef>
              <c:f>'Pivot Tables'!$B$74</c:f>
              <c:strCache>
                <c:ptCount val="1"/>
                <c:pt idx="0">
                  <c:v>Total</c:v>
                </c:pt>
              </c:strCache>
            </c:strRef>
          </c:tx>
          <c:spPr>
            <a:ln w="28575" cap="rnd">
              <a:solidFill>
                <a:schemeClr val="accent6">
                  <a:lumMod val="75000"/>
                </a:schemeClr>
              </a:solidFill>
              <a:round/>
            </a:ln>
            <a:effectLst/>
          </c:spPr>
          <c:marker>
            <c:symbol val="none"/>
          </c:marker>
          <c:dPt>
            <c:idx val="0"/>
            <c:marker>
              <c:symbol val="none"/>
            </c:marker>
            <c:bubble3D val="0"/>
            <c:spPr>
              <a:ln w="28575" cap="rnd">
                <a:solidFill>
                  <a:schemeClr val="accent6">
                    <a:lumMod val="75000"/>
                  </a:schemeClr>
                </a:solidFill>
                <a:round/>
              </a:ln>
              <a:effectLst/>
            </c:spPr>
            <c:extLst>
              <c:ext xmlns:c16="http://schemas.microsoft.com/office/drawing/2014/chart" uri="{C3380CC4-5D6E-409C-BE32-E72D297353CC}">
                <c16:uniqueId val="{00000001-17B5-4584-A9DD-C51BA02EEA3B}"/>
              </c:ext>
            </c:extLst>
          </c:dPt>
          <c:dPt>
            <c:idx val="1"/>
            <c:marker>
              <c:symbol val="none"/>
            </c:marker>
            <c:bubble3D val="0"/>
            <c:spPr>
              <a:ln w="28575" cap="rnd">
                <a:solidFill>
                  <a:schemeClr val="accent6">
                    <a:lumMod val="75000"/>
                  </a:schemeClr>
                </a:solidFill>
                <a:round/>
              </a:ln>
              <a:effectLst/>
            </c:spPr>
            <c:extLst>
              <c:ext xmlns:c16="http://schemas.microsoft.com/office/drawing/2014/chart" uri="{C3380CC4-5D6E-409C-BE32-E72D297353CC}">
                <c16:uniqueId val="{00000003-17B5-4584-A9DD-C51BA02EEA3B}"/>
              </c:ext>
            </c:extLst>
          </c:dPt>
          <c:dPt>
            <c:idx val="2"/>
            <c:marker>
              <c:symbol val="none"/>
            </c:marker>
            <c:bubble3D val="0"/>
            <c:spPr>
              <a:ln w="28575" cap="rnd">
                <a:solidFill>
                  <a:schemeClr val="accent6">
                    <a:lumMod val="75000"/>
                  </a:schemeClr>
                </a:solidFill>
                <a:round/>
              </a:ln>
              <a:effectLst/>
            </c:spPr>
            <c:extLst>
              <c:ext xmlns:c16="http://schemas.microsoft.com/office/drawing/2014/chart" uri="{C3380CC4-5D6E-409C-BE32-E72D297353CC}">
                <c16:uniqueId val="{00000005-17B5-4584-A9DD-C51BA02EEA3B}"/>
              </c:ext>
            </c:extLst>
          </c:dPt>
          <c:cat>
            <c:strRef>
              <c:f>'Pivot Tables'!$A$75:$A$78</c:f>
              <c:strCache>
                <c:ptCount val="3"/>
                <c:pt idx="0">
                  <c:v>50,000</c:v>
                </c:pt>
                <c:pt idx="1">
                  <c:v>75,000</c:v>
                </c:pt>
                <c:pt idx="2">
                  <c:v>100,000</c:v>
                </c:pt>
              </c:strCache>
            </c:strRef>
          </c:cat>
          <c:val>
            <c:numRef>
              <c:f>'Pivot Tables'!$B$75:$B$78</c:f>
              <c:numCache>
                <c:formatCode>General</c:formatCode>
                <c:ptCount val="3"/>
                <c:pt idx="0">
                  <c:v>5</c:v>
                </c:pt>
                <c:pt idx="1">
                  <c:v>22</c:v>
                </c:pt>
                <c:pt idx="2">
                  <c:v>25</c:v>
                </c:pt>
              </c:numCache>
            </c:numRef>
          </c:val>
          <c:smooth val="0"/>
          <c:extLst>
            <c:ext xmlns:c16="http://schemas.microsoft.com/office/drawing/2014/chart" uri="{C3380CC4-5D6E-409C-BE32-E72D297353CC}">
              <c16:uniqueId val="{00000006-17B5-4584-A9DD-C51BA02EEA3B}"/>
            </c:ext>
          </c:extLst>
        </c:ser>
        <c:dLbls>
          <c:showLegendKey val="0"/>
          <c:showVal val="0"/>
          <c:showCatName val="0"/>
          <c:showSerName val="0"/>
          <c:showPercent val="0"/>
          <c:showBubbleSize val="0"/>
        </c:dLbls>
        <c:smooth val="0"/>
        <c:axId val="658089152"/>
        <c:axId val="658091232"/>
      </c:lineChart>
      <c:catAx>
        <c:axId val="65808915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8091232"/>
        <c:crosses val="autoZero"/>
        <c:auto val="1"/>
        <c:lblAlgn val="ctr"/>
        <c:lblOffset val="100"/>
        <c:noMultiLvlLbl val="0"/>
      </c:catAx>
      <c:valAx>
        <c:axId val="658091232"/>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80891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 id="19">
  <a:schemeClr val="accent6"/>
</cs:colorStyle>
</file>

<file path=xl/charts/colors7.xml><?xml version="1.0" encoding="utf-8"?>
<cs:colorStyle xmlns:cs="http://schemas.microsoft.com/office/drawing/2012/chartStyle" xmlns:a="http://schemas.openxmlformats.org/drawingml/2006/main" meth="withinLinear" id="19">
  <a:schemeClr val="accent6"/>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4</xdr:col>
      <xdr:colOff>438150</xdr:colOff>
      <xdr:row>1</xdr:row>
      <xdr:rowOff>14287</xdr:rowOff>
    </xdr:from>
    <xdr:to>
      <xdr:col>12</xdr:col>
      <xdr:colOff>133350</xdr:colOff>
      <xdr:row>15</xdr:row>
      <xdr:rowOff>90487</xdr:rowOff>
    </xdr:to>
    <xdr:graphicFrame macro="">
      <xdr:nvGraphicFramePr>
        <xdr:cNvPr id="2" name="Chart 1">
          <a:extLst>
            <a:ext uri="{FF2B5EF4-FFF2-40B4-BE49-F238E27FC236}">
              <a16:creationId xmlns:a16="http://schemas.microsoft.com/office/drawing/2014/main" id="{55BAA6DB-AA7F-D360-C969-50979B2464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495300</xdr:colOff>
      <xdr:row>18</xdr:row>
      <xdr:rowOff>100012</xdr:rowOff>
    </xdr:from>
    <xdr:to>
      <xdr:col>12</xdr:col>
      <xdr:colOff>190500</xdr:colOff>
      <xdr:row>32</xdr:row>
      <xdr:rowOff>176212</xdr:rowOff>
    </xdr:to>
    <xdr:graphicFrame macro="">
      <xdr:nvGraphicFramePr>
        <xdr:cNvPr id="3" name="Chart 2">
          <a:extLst>
            <a:ext uri="{FF2B5EF4-FFF2-40B4-BE49-F238E27FC236}">
              <a16:creationId xmlns:a16="http://schemas.microsoft.com/office/drawing/2014/main" id="{59282AB6-C1E7-D066-454C-8D8216C540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600075</xdr:colOff>
      <xdr:row>40</xdr:row>
      <xdr:rowOff>176212</xdr:rowOff>
    </xdr:from>
    <xdr:to>
      <xdr:col>15</xdr:col>
      <xdr:colOff>295275</xdr:colOff>
      <xdr:row>55</xdr:row>
      <xdr:rowOff>61912</xdr:rowOff>
    </xdr:to>
    <xdr:graphicFrame macro="">
      <xdr:nvGraphicFramePr>
        <xdr:cNvPr id="4" name="Chart 3">
          <a:extLst>
            <a:ext uri="{FF2B5EF4-FFF2-40B4-BE49-F238E27FC236}">
              <a16:creationId xmlns:a16="http://schemas.microsoft.com/office/drawing/2014/main" id="{BB657CB0-C6B5-6F07-4105-E7A24F48FF5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466725</xdr:colOff>
      <xdr:row>59</xdr:row>
      <xdr:rowOff>14287</xdr:rowOff>
    </xdr:from>
    <xdr:to>
      <xdr:col>15</xdr:col>
      <xdr:colOff>161925</xdr:colOff>
      <xdr:row>73</xdr:row>
      <xdr:rowOff>90487</xdr:rowOff>
    </xdr:to>
    <xdr:graphicFrame macro="">
      <xdr:nvGraphicFramePr>
        <xdr:cNvPr id="5" name="Chart 4">
          <a:extLst>
            <a:ext uri="{FF2B5EF4-FFF2-40B4-BE49-F238E27FC236}">
              <a16:creationId xmlns:a16="http://schemas.microsoft.com/office/drawing/2014/main" id="{CB09A8A7-F0C2-9E39-A483-2C23FE171A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152400</xdr:colOff>
      <xdr:row>74</xdr:row>
      <xdr:rowOff>119062</xdr:rowOff>
    </xdr:from>
    <xdr:to>
      <xdr:col>11</xdr:col>
      <xdr:colOff>457200</xdr:colOff>
      <xdr:row>89</xdr:row>
      <xdr:rowOff>4762</xdr:rowOff>
    </xdr:to>
    <xdr:graphicFrame macro="">
      <xdr:nvGraphicFramePr>
        <xdr:cNvPr id="6" name="Chart 5">
          <a:extLst>
            <a:ext uri="{FF2B5EF4-FFF2-40B4-BE49-F238E27FC236}">
              <a16:creationId xmlns:a16="http://schemas.microsoft.com/office/drawing/2014/main" id="{D8F5678A-C5B6-0BAD-5C2B-0E95128EE2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161925</xdr:colOff>
      <xdr:row>3</xdr:row>
      <xdr:rowOff>9526</xdr:rowOff>
    </xdr:from>
    <xdr:to>
      <xdr:col>11</xdr:col>
      <xdr:colOff>561975</xdr:colOff>
      <xdr:row>16</xdr:row>
      <xdr:rowOff>9526</xdr:rowOff>
    </xdr:to>
    <xdr:graphicFrame macro="">
      <xdr:nvGraphicFramePr>
        <xdr:cNvPr id="3" name="Total miles by car brand">
          <a:extLst>
            <a:ext uri="{FF2B5EF4-FFF2-40B4-BE49-F238E27FC236}">
              <a16:creationId xmlns:a16="http://schemas.microsoft.com/office/drawing/2014/main" id="{10AD4081-7B35-466E-8E85-0593B84E33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85724</xdr:colOff>
      <xdr:row>20</xdr:row>
      <xdr:rowOff>19050</xdr:rowOff>
    </xdr:from>
    <xdr:to>
      <xdr:col>13</xdr:col>
      <xdr:colOff>981076</xdr:colOff>
      <xdr:row>32</xdr:row>
      <xdr:rowOff>123825</xdr:rowOff>
    </xdr:to>
    <xdr:graphicFrame macro="">
      <xdr:nvGraphicFramePr>
        <xdr:cNvPr id="5" name="Total miles by car model">
          <a:extLst>
            <a:ext uri="{FF2B5EF4-FFF2-40B4-BE49-F238E27FC236}">
              <a16:creationId xmlns:a16="http://schemas.microsoft.com/office/drawing/2014/main" id="{8A460A9C-28C0-4A46-AF1E-0E58757874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190500</xdr:colOff>
      <xdr:row>2</xdr:row>
      <xdr:rowOff>114300</xdr:rowOff>
    </xdr:from>
    <xdr:to>
      <xdr:col>3</xdr:col>
      <xdr:colOff>190500</xdr:colOff>
      <xdr:row>15</xdr:row>
      <xdr:rowOff>161925</xdr:rowOff>
    </xdr:to>
    <mc:AlternateContent xmlns:mc="http://schemas.openxmlformats.org/markup-compatibility/2006" xmlns:a14="http://schemas.microsoft.com/office/drawing/2010/main">
      <mc:Choice Requires="a14">
        <xdr:graphicFrame macro="">
          <xdr:nvGraphicFramePr>
            <xdr:cNvPr id="13" name="Make (Full Name)">
              <a:extLst>
                <a:ext uri="{FF2B5EF4-FFF2-40B4-BE49-F238E27FC236}">
                  <a16:creationId xmlns:a16="http://schemas.microsoft.com/office/drawing/2014/main" id="{6D38A3E8-D82C-F882-2ECB-3E2C7691C886}"/>
                </a:ext>
              </a:extLst>
            </xdr:cNvPr>
            <xdr:cNvGraphicFramePr/>
          </xdr:nvGraphicFramePr>
          <xdr:xfrm>
            <a:off x="0" y="0"/>
            <a:ext cx="0" cy="0"/>
          </xdr:xfrm>
          <a:graphic>
            <a:graphicData uri="http://schemas.microsoft.com/office/drawing/2010/slicer">
              <sle:slicer xmlns:sle="http://schemas.microsoft.com/office/drawing/2010/slicer" name="Make (Full Name)"/>
            </a:graphicData>
          </a:graphic>
        </xdr:graphicFrame>
      </mc:Choice>
      <mc:Fallback xmlns="">
        <xdr:sp macro="" textlink="">
          <xdr:nvSpPr>
            <xdr:cNvPr id="0" name=""/>
            <xdr:cNvSpPr>
              <a:spLocks noTextEdit="1"/>
            </xdr:cNvSpPr>
          </xdr:nvSpPr>
          <xdr:spPr>
            <a:xfrm>
              <a:off x="190500" y="12382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152400</xdr:colOff>
      <xdr:row>15</xdr:row>
      <xdr:rowOff>180975</xdr:rowOff>
    </xdr:from>
    <xdr:to>
      <xdr:col>3</xdr:col>
      <xdr:colOff>152400</xdr:colOff>
      <xdr:row>29</xdr:row>
      <xdr:rowOff>38100</xdr:rowOff>
    </xdr:to>
    <mc:AlternateContent xmlns:mc="http://schemas.openxmlformats.org/markup-compatibility/2006" xmlns:a14="http://schemas.microsoft.com/office/drawing/2010/main">
      <mc:Choice Requires="a14">
        <xdr:graphicFrame macro="">
          <xdr:nvGraphicFramePr>
            <xdr:cNvPr id="14" name="Model">
              <a:extLst>
                <a:ext uri="{FF2B5EF4-FFF2-40B4-BE49-F238E27FC236}">
                  <a16:creationId xmlns:a16="http://schemas.microsoft.com/office/drawing/2014/main" id="{28A48808-27A6-1FAB-F488-436454081FC5}"/>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152400" y="37814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133350</xdr:colOff>
      <xdr:row>29</xdr:row>
      <xdr:rowOff>57150</xdr:rowOff>
    </xdr:from>
    <xdr:to>
      <xdr:col>3</xdr:col>
      <xdr:colOff>133350</xdr:colOff>
      <xdr:row>42</xdr:row>
      <xdr:rowOff>104775</xdr:rowOff>
    </xdr:to>
    <mc:AlternateContent xmlns:mc="http://schemas.openxmlformats.org/markup-compatibility/2006" xmlns:a14="http://schemas.microsoft.com/office/drawing/2010/main">
      <mc:Choice Requires="a14">
        <xdr:graphicFrame macro="">
          <xdr:nvGraphicFramePr>
            <xdr:cNvPr id="15" name="Age">
              <a:extLst>
                <a:ext uri="{FF2B5EF4-FFF2-40B4-BE49-F238E27FC236}">
                  <a16:creationId xmlns:a16="http://schemas.microsoft.com/office/drawing/2014/main" id="{E1D8A15E-E169-D5B9-A813-DCA78DF8B236}"/>
                </a:ext>
              </a:extLst>
            </xdr:cNvPr>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mlns="">
        <xdr:sp macro="" textlink="">
          <xdr:nvSpPr>
            <xdr:cNvPr id="0" name=""/>
            <xdr:cNvSpPr>
              <a:spLocks noTextEdit="1"/>
            </xdr:cNvSpPr>
          </xdr:nvSpPr>
          <xdr:spPr>
            <a:xfrm>
              <a:off x="133350" y="63246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142875</xdr:colOff>
      <xdr:row>21</xdr:row>
      <xdr:rowOff>171450</xdr:rowOff>
    </xdr:from>
    <xdr:to>
      <xdr:col>22</xdr:col>
      <xdr:colOff>57150</xdr:colOff>
      <xdr:row>38</xdr:row>
      <xdr:rowOff>57150</xdr:rowOff>
    </xdr:to>
    <xdr:graphicFrame macro="">
      <xdr:nvGraphicFramePr>
        <xdr:cNvPr id="4" name="Chart 3">
          <a:extLst>
            <a:ext uri="{FF2B5EF4-FFF2-40B4-BE49-F238E27FC236}">
              <a16:creationId xmlns:a16="http://schemas.microsoft.com/office/drawing/2014/main" id="{053E99DE-39E4-4358-BEA9-72575038DB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0</xdr:colOff>
      <xdr:row>4</xdr:row>
      <xdr:rowOff>0</xdr:rowOff>
    </xdr:from>
    <xdr:to>
      <xdr:col>21</xdr:col>
      <xdr:colOff>523875</xdr:colOff>
      <xdr:row>18</xdr:row>
      <xdr:rowOff>76200</xdr:rowOff>
    </xdr:to>
    <xdr:graphicFrame macro="">
      <xdr:nvGraphicFramePr>
        <xdr:cNvPr id="8" name="Chart 7">
          <a:extLst>
            <a:ext uri="{FF2B5EF4-FFF2-40B4-BE49-F238E27FC236}">
              <a16:creationId xmlns:a16="http://schemas.microsoft.com/office/drawing/2014/main" id="{A6760DFF-A705-4C37-B4D9-8F76F02B26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wner" refreshedDate="44920.759121527779" createdVersion="8" refreshedVersion="8" minRefreshableVersion="3" recordCount="52" xr:uid="{00000000-000A-0000-FFFF-FFFF0D000000}">
  <cacheSource type="worksheet">
    <worksheetSource ref="A1:N53" sheet="Master Inventory From Manager"/>
  </cacheSource>
  <cacheFields count="14">
    <cacheField name="Car ID" numFmtId="0">
      <sharedItems count="52">
        <s v="FD06MTG001"/>
        <s v="FD06MTG002"/>
        <s v="FD08MTG003"/>
        <s v="FD08MTG004"/>
        <s v="FD08MTG005"/>
        <s v="FD06FCS006"/>
        <s v="FD06FCS007"/>
        <s v="FD09FCS008"/>
        <s v="FD13FCS009"/>
        <s v="FD13FCS010"/>
        <s v="FD12FCS011"/>
        <s v="FD13FCS012"/>
        <s v="FD13FCS013"/>
        <s v="GM09CMR014"/>
        <s v="GM12CMR015"/>
        <s v="GM14CMR016"/>
        <s v="GM10SLV017"/>
        <s v="GM98SLV018"/>
        <s v="GM00SLV019"/>
        <s v="TY96CAM020"/>
        <s v="TY98CAM021"/>
        <s v="TY00CAM022"/>
        <s v="TY02CAM023"/>
        <s v="TY09CAM024"/>
        <s v="TY02COR025"/>
        <s v="TY03COR026"/>
        <s v="TY14COR027"/>
        <s v="TY12COR028"/>
        <s v="TY12CAM029"/>
        <s v="HO99CIV030"/>
        <s v="HO01CIV031"/>
        <s v="HO10CIV032"/>
        <s v="HO10CIV033"/>
        <s v="HO11CIV034"/>
        <s v="HO12CIV035"/>
        <s v="HO13CIV036"/>
        <s v="HO05ODY037"/>
        <s v="HO07ODY038"/>
        <s v="HO08ODY039"/>
        <s v="HO01ODY040"/>
        <s v="HO14ODY041"/>
        <s v="CR04PTC042"/>
        <s v="CR07PTC043"/>
        <s v="CR11PTC044"/>
        <s v="CR99CAR045"/>
        <s v="CR00CAR046"/>
        <s v="CR04CAR047"/>
        <s v="CR04CAR048"/>
        <s v="HY11ELA049"/>
        <s v="HY12ELA050"/>
        <s v="HY13ELA051"/>
        <s v="HY13ELA052"/>
      </sharedItems>
    </cacheField>
    <cacheField name="Make" numFmtId="0">
      <sharedItems count="6">
        <s v="FD"/>
        <s v="GM"/>
        <s v="TY"/>
        <s v="HO"/>
        <s v="CR"/>
        <s v="HY"/>
      </sharedItems>
    </cacheField>
    <cacheField name="Make (Full Name)" numFmtId="0">
      <sharedItems count="6">
        <s v="Ford"/>
        <s v="General Motors"/>
        <s v="Toyota"/>
        <s v="Honda"/>
        <s v="Chrysler"/>
        <s v="Hyundai"/>
      </sharedItems>
    </cacheField>
    <cacheField name="Model" numFmtId="0">
      <sharedItems count="11">
        <s v="MTG"/>
        <s v="FCS"/>
        <s v="CMR"/>
        <s v="SLV"/>
        <s v="CAM"/>
        <s v="COR"/>
        <s v="CIV"/>
        <s v="ODY"/>
        <s v="PTC"/>
        <s v="CAR"/>
        <s v="ELA"/>
      </sharedItems>
    </cacheField>
    <cacheField name="Model (Full Name)" numFmtId="0">
      <sharedItems count="11">
        <s v="Mustang"/>
        <s v="Focus"/>
        <s v="Camaro"/>
        <s v="Silverado"/>
        <s v="Camry"/>
        <s v="Corolla"/>
        <s v="Civic"/>
        <s v="Odyssey"/>
        <s v="PT Cruiser"/>
        <s v="Caravan"/>
        <s v="Elantra"/>
      </sharedItems>
    </cacheField>
    <cacheField name="Manufacture Year" numFmtId="0">
      <sharedItems count="18">
        <s v="06"/>
        <s v="08"/>
        <s v="09"/>
        <s v="13"/>
        <s v="12"/>
        <s v="14"/>
        <s v="10"/>
        <s v="98"/>
        <s v="00"/>
        <s v="96"/>
        <s v="02"/>
        <s v="03"/>
        <s v="99"/>
        <s v="01"/>
        <s v="11"/>
        <s v="05"/>
        <s v="07"/>
        <s v="04"/>
      </sharedItems>
    </cacheField>
    <cacheField name="Age" numFmtId="0">
      <sharedItems containsSemiMixedTypes="0" containsString="0" containsNumber="1" containsInteger="1" minValue="8" maxValue="26" count="18">
        <n v="16"/>
        <n v="14"/>
        <n v="13"/>
        <n v="9"/>
        <n v="10"/>
        <n v="8"/>
        <n v="12"/>
        <n v="24"/>
        <n v="22"/>
        <n v="26"/>
        <n v="20"/>
        <n v="19"/>
        <n v="23"/>
        <n v="21"/>
        <n v="11"/>
        <n v="17"/>
        <n v="15"/>
        <n v="18"/>
      </sharedItems>
    </cacheField>
    <cacheField name="Miles" numFmtId="3">
      <sharedItems containsSemiMixedTypes="0" containsString="0" containsNumber="1" minValue="3708.1" maxValue="114660.6" count="52">
        <n v="40326.800000000003"/>
        <n v="44974.8"/>
        <n v="44946.5"/>
        <n v="37558.800000000003"/>
        <n v="36438.5"/>
        <n v="46311.4"/>
        <n v="52229.5"/>
        <n v="35137"/>
        <n v="27637.1"/>
        <n v="27534.799999999999"/>
        <n v="19341.7"/>
        <n v="22521.599999999999"/>
        <n v="13682.9"/>
        <n v="28464.799999999999"/>
        <n v="19421.099999999999"/>
        <n v="14289.6"/>
        <n v="31144.400000000001"/>
        <n v="83162.7"/>
        <n v="80685.8"/>
        <n v="114660.6"/>
        <n v="93382.6"/>
        <n v="85928"/>
        <n v="67829.100000000006"/>
        <n v="48114.2"/>
        <n v="64467.4"/>
        <n v="73444.399999999994"/>
        <n v="17556.3"/>
        <n v="29601.9"/>
        <n v="22128.2"/>
        <n v="82374"/>
        <n v="69891.899999999994"/>
        <n v="22573"/>
        <n v="33477.199999999997"/>
        <n v="30555.3"/>
        <n v="24513.200000000001"/>
        <n v="13867.6"/>
        <n v="60389.5"/>
        <n v="50854.1"/>
        <n v="42504.6"/>
        <n v="68658.899999999994"/>
        <n v="3708.1"/>
        <n v="64542"/>
        <n v="42074.2"/>
        <n v="27394.2"/>
        <n v="79420.600000000006"/>
        <n v="77243.100000000006"/>
        <n v="72527.199999999997"/>
        <n v="52699.4"/>
        <n v="29102.3"/>
        <n v="22282"/>
        <n v="20223.900000000001"/>
        <n v="22188.5"/>
      </sharedItems>
    </cacheField>
    <cacheField name="Miles / Year" numFmtId="3">
      <sharedItems containsSemiMixedTypes="0" containsString="0" containsNumber="1" minValue="463.51249999999999" maxValue="4410.0230769230775" count="52">
        <n v="2520.4250000000002"/>
        <n v="2810.9250000000002"/>
        <n v="3210.4642857142858"/>
        <n v="2682.7714285714287"/>
        <n v="2602.75"/>
        <n v="2894.4625000000001"/>
        <n v="3264.34375"/>
        <n v="2702.8461538461538"/>
        <n v="3070.7888888888888"/>
        <n v="3059.422222222222"/>
        <n v="1934.17"/>
        <n v="2502.3999999999996"/>
        <n v="1520.3222222222221"/>
        <n v="2189.6"/>
        <n v="1942.11"/>
        <n v="1786.2"/>
        <n v="2595.3666666666668"/>
        <n v="3465.1124999999997"/>
        <n v="3667.5363636363636"/>
        <n v="4410.0230769230775"/>
        <n v="3890.9416666666671"/>
        <n v="3905.818181818182"/>
        <n v="3391.4550000000004"/>
        <n v="3701.0923076923073"/>
        <n v="3223.37"/>
        <n v="3865.4947368421049"/>
        <n v="2194.5374999999999"/>
        <n v="2960.19"/>
        <n v="2212.8200000000002"/>
        <n v="3581.478260869565"/>
        <n v="3328.1857142857139"/>
        <n v="1881.0833333333333"/>
        <n v="2789.7666666666664"/>
        <n v="2777.7545454545452"/>
        <n v="2451.3200000000002"/>
        <n v="1540.8444444444444"/>
        <n v="3552.3235294117649"/>
        <n v="3390.2733333333331"/>
        <n v="3036.042857142857"/>
        <n v="3269.4714285714281"/>
        <n v="463.51249999999999"/>
        <n v="3585.6666666666665"/>
        <n v="2804.9466666666663"/>
        <n v="2490.3818181818183"/>
        <n v="3453.0695652173918"/>
        <n v="3511.05"/>
        <n v="4029.2888888888888"/>
        <n v="2927.7444444444445"/>
        <n v="2645.6636363636362"/>
        <n v="2228.1999999999998"/>
        <n v="2247.1000000000004"/>
        <n v="2465.3888888888887"/>
      </sharedItems>
    </cacheField>
    <cacheField name="Color" numFmtId="0">
      <sharedItems count="5">
        <s v="Black"/>
        <s v="White"/>
        <s v="Green"/>
        <s v="Blue"/>
        <s v="Red"/>
      </sharedItems>
    </cacheField>
    <cacheField name="Driver" numFmtId="0">
      <sharedItems count="17">
        <s v="Smith"/>
        <s v="McCall"/>
        <s v="Lyon"/>
        <s v="Jones"/>
        <s v="Ewenty"/>
        <s v="Howard"/>
        <s v="Praulty"/>
        <s v="Yousef"/>
        <s v="Vizzini"/>
        <s v="Rodriguez"/>
        <s v="Santos"/>
        <s v="Bard"/>
        <s v="Torrens"/>
        <s v="Hulinski"/>
        <s v="Chan"/>
        <s v="Swartz"/>
        <s v="Gaul"/>
      </sharedItems>
    </cacheField>
    <cacheField name="Waranteed Miles" numFmtId="3">
      <sharedItems containsSemiMixedTypes="0" containsString="0" containsNumber="1" containsInteger="1" minValue="50000" maxValue="100000" count="3">
        <n v="50000"/>
        <n v="75000"/>
        <n v="100000"/>
      </sharedItems>
    </cacheField>
    <cacheField name="Covered?" numFmtId="0">
      <sharedItems count="2">
        <s v="Covered"/>
        <s v="Not Covered"/>
      </sharedItems>
    </cacheField>
    <cacheField name="Car-Modey-Year" numFmtId="0">
      <sharedItems/>
    </cacheField>
  </cacheFields>
  <extLst>
    <ext xmlns:x14="http://schemas.microsoft.com/office/spreadsheetml/2009/9/main" uri="{725AE2AE-9491-48be-B2B4-4EB974FC3084}">
      <x14:pivotCacheDefinition pivotCacheId="158912566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
  <r>
    <x v="0"/>
    <x v="0"/>
    <x v="0"/>
    <x v="0"/>
    <x v="0"/>
    <x v="0"/>
    <x v="0"/>
    <x v="0"/>
    <x v="0"/>
    <x v="0"/>
    <x v="0"/>
    <x v="0"/>
    <x v="0"/>
    <s v="Ford-MTG-06"/>
  </r>
  <r>
    <x v="1"/>
    <x v="0"/>
    <x v="0"/>
    <x v="0"/>
    <x v="0"/>
    <x v="0"/>
    <x v="0"/>
    <x v="1"/>
    <x v="1"/>
    <x v="1"/>
    <x v="1"/>
    <x v="0"/>
    <x v="0"/>
    <s v="Ford-MTG-06"/>
  </r>
  <r>
    <x v="2"/>
    <x v="0"/>
    <x v="0"/>
    <x v="0"/>
    <x v="0"/>
    <x v="1"/>
    <x v="1"/>
    <x v="2"/>
    <x v="2"/>
    <x v="2"/>
    <x v="2"/>
    <x v="0"/>
    <x v="0"/>
    <s v="Ford-MTG-08"/>
  </r>
  <r>
    <x v="3"/>
    <x v="0"/>
    <x v="0"/>
    <x v="0"/>
    <x v="0"/>
    <x v="1"/>
    <x v="1"/>
    <x v="3"/>
    <x v="3"/>
    <x v="0"/>
    <x v="3"/>
    <x v="0"/>
    <x v="0"/>
    <s v="Ford-MTG-08"/>
  </r>
  <r>
    <x v="4"/>
    <x v="0"/>
    <x v="0"/>
    <x v="0"/>
    <x v="0"/>
    <x v="1"/>
    <x v="1"/>
    <x v="4"/>
    <x v="4"/>
    <x v="1"/>
    <x v="0"/>
    <x v="0"/>
    <x v="0"/>
    <s v="Ford-MTG-08"/>
  </r>
  <r>
    <x v="5"/>
    <x v="0"/>
    <x v="0"/>
    <x v="1"/>
    <x v="1"/>
    <x v="0"/>
    <x v="0"/>
    <x v="5"/>
    <x v="5"/>
    <x v="2"/>
    <x v="4"/>
    <x v="1"/>
    <x v="0"/>
    <s v="Ford-FCS-06"/>
  </r>
  <r>
    <x v="6"/>
    <x v="0"/>
    <x v="0"/>
    <x v="1"/>
    <x v="1"/>
    <x v="0"/>
    <x v="0"/>
    <x v="6"/>
    <x v="6"/>
    <x v="2"/>
    <x v="2"/>
    <x v="1"/>
    <x v="0"/>
    <s v="Ford-FCS-06"/>
  </r>
  <r>
    <x v="7"/>
    <x v="0"/>
    <x v="0"/>
    <x v="1"/>
    <x v="1"/>
    <x v="2"/>
    <x v="2"/>
    <x v="7"/>
    <x v="7"/>
    <x v="0"/>
    <x v="5"/>
    <x v="1"/>
    <x v="0"/>
    <s v="Ford-FCS-09"/>
  </r>
  <r>
    <x v="8"/>
    <x v="0"/>
    <x v="0"/>
    <x v="1"/>
    <x v="1"/>
    <x v="3"/>
    <x v="3"/>
    <x v="8"/>
    <x v="8"/>
    <x v="0"/>
    <x v="0"/>
    <x v="1"/>
    <x v="0"/>
    <s v="Ford-FCS-13"/>
  </r>
  <r>
    <x v="9"/>
    <x v="0"/>
    <x v="0"/>
    <x v="1"/>
    <x v="1"/>
    <x v="3"/>
    <x v="3"/>
    <x v="9"/>
    <x v="9"/>
    <x v="1"/>
    <x v="6"/>
    <x v="1"/>
    <x v="0"/>
    <s v="Ford-FCS-13"/>
  </r>
  <r>
    <x v="10"/>
    <x v="0"/>
    <x v="0"/>
    <x v="1"/>
    <x v="1"/>
    <x v="4"/>
    <x v="4"/>
    <x v="10"/>
    <x v="10"/>
    <x v="1"/>
    <x v="7"/>
    <x v="1"/>
    <x v="0"/>
    <s v="Ford-FCS-12"/>
  </r>
  <r>
    <x v="11"/>
    <x v="0"/>
    <x v="0"/>
    <x v="1"/>
    <x v="1"/>
    <x v="3"/>
    <x v="3"/>
    <x v="11"/>
    <x v="11"/>
    <x v="0"/>
    <x v="8"/>
    <x v="1"/>
    <x v="0"/>
    <s v="Ford-FCS-13"/>
  </r>
  <r>
    <x v="12"/>
    <x v="0"/>
    <x v="0"/>
    <x v="1"/>
    <x v="1"/>
    <x v="3"/>
    <x v="3"/>
    <x v="12"/>
    <x v="12"/>
    <x v="0"/>
    <x v="9"/>
    <x v="1"/>
    <x v="0"/>
    <s v="Ford-FCS-13"/>
  </r>
  <r>
    <x v="13"/>
    <x v="1"/>
    <x v="1"/>
    <x v="2"/>
    <x v="2"/>
    <x v="2"/>
    <x v="2"/>
    <x v="13"/>
    <x v="13"/>
    <x v="1"/>
    <x v="10"/>
    <x v="2"/>
    <x v="0"/>
    <s v="General Motors-CMR-09"/>
  </r>
  <r>
    <x v="14"/>
    <x v="1"/>
    <x v="1"/>
    <x v="2"/>
    <x v="2"/>
    <x v="4"/>
    <x v="4"/>
    <x v="14"/>
    <x v="14"/>
    <x v="0"/>
    <x v="11"/>
    <x v="2"/>
    <x v="0"/>
    <s v="General Motors-CMR-12"/>
  </r>
  <r>
    <x v="15"/>
    <x v="1"/>
    <x v="1"/>
    <x v="2"/>
    <x v="2"/>
    <x v="5"/>
    <x v="5"/>
    <x v="15"/>
    <x v="15"/>
    <x v="1"/>
    <x v="12"/>
    <x v="2"/>
    <x v="0"/>
    <s v="General Motors-CMR-14"/>
  </r>
  <r>
    <x v="16"/>
    <x v="1"/>
    <x v="1"/>
    <x v="3"/>
    <x v="3"/>
    <x v="6"/>
    <x v="6"/>
    <x v="16"/>
    <x v="16"/>
    <x v="0"/>
    <x v="13"/>
    <x v="2"/>
    <x v="0"/>
    <s v="General Motors-SLV-10"/>
  </r>
  <r>
    <x v="17"/>
    <x v="1"/>
    <x v="1"/>
    <x v="3"/>
    <x v="3"/>
    <x v="7"/>
    <x v="7"/>
    <x v="17"/>
    <x v="17"/>
    <x v="0"/>
    <x v="10"/>
    <x v="2"/>
    <x v="0"/>
    <s v="General Motors-SLV-98"/>
  </r>
  <r>
    <x v="18"/>
    <x v="1"/>
    <x v="1"/>
    <x v="3"/>
    <x v="3"/>
    <x v="8"/>
    <x v="8"/>
    <x v="18"/>
    <x v="18"/>
    <x v="3"/>
    <x v="8"/>
    <x v="2"/>
    <x v="0"/>
    <s v="General Motors-SLV-00"/>
  </r>
  <r>
    <x v="19"/>
    <x v="2"/>
    <x v="2"/>
    <x v="4"/>
    <x v="4"/>
    <x v="9"/>
    <x v="9"/>
    <x v="19"/>
    <x v="19"/>
    <x v="2"/>
    <x v="14"/>
    <x v="2"/>
    <x v="1"/>
    <s v="Toyota-CAM-96"/>
  </r>
  <r>
    <x v="20"/>
    <x v="2"/>
    <x v="2"/>
    <x v="4"/>
    <x v="4"/>
    <x v="7"/>
    <x v="7"/>
    <x v="20"/>
    <x v="20"/>
    <x v="0"/>
    <x v="15"/>
    <x v="2"/>
    <x v="0"/>
    <s v="Toyota-CAM-98"/>
  </r>
  <r>
    <x v="21"/>
    <x v="2"/>
    <x v="2"/>
    <x v="4"/>
    <x v="4"/>
    <x v="8"/>
    <x v="8"/>
    <x v="21"/>
    <x v="21"/>
    <x v="2"/>
    <x v="4"/>
    <x v="2"/>
    <x v="0"/>
    <s v="Toyota-CAM-00"/>
  </r>
  <r>
    <x v="22"/>
    <x v="2"/>
    <x v="2"/>
    <x v="4"/>
    <x v="4"/>
    <x v="10"/>
    <x v="10"/>
    <x v="22"/>
    <x v="22"/>
    <x v="0"/>
    <x v="0"/>
    <x v="2"/>
    <x v="0"/>
    <s v="Toyota-CAM-02"/>
  </r>
  <r>
    <x v="23"/>
    <x v="2"/>
    <x v="2"/>
    <x v="4"/>
    <x v="4"/>
    <x v="2"/>
    <x v="2"/>
    <x v="23"/>
    <x v="23"/>
    <x v="1"/>
    <x v="5"/>
    <x v="2"/>
    <x v="0"/>
    <s v="Toyota-CAM-09"/>
  </r>
  <r>
    <x v="24"/>
    <x v="2"/>
    <x v="2"/>
    <x v="5"/>
    <x v="5"/>
    <x v="10"/>
    <x v="10"/>
    <x v="24"/>
    <x v="24"/>
    <x v="4"/>
    <x v="16"/>
    <x v="2"/>
    <x v="0"/>
    <s v="Toyota-COR-02"/>
  </r>
  <r>
    <x v="25"/>
    <x v="2"/>
    <x v="2"/>
    <x v="5"/>
    <x v="5"/>
    <x v="11"/>
    <x v="11"/>
    <x v="25"/>
    <x v="25"/>
    <x v="0"/>
    <x v="16"/>
    <x v="2"/>
    <x v="0"/>
    <s v="Toyota-COR-03"/>
  </r>
  <r>
    <x v="26"/>
    <x v="2"/>
    <x v="2"/>
    <x v="5"/>
    <x v="5"/>
    <x v="5"/>
    <x v="5"/>
    <x v="26"/>
    <x v="26"/>
    <x v="3"/>
    <x v="6"/>
    <x v="2"/>
    <x v="0"/>
    <s v="Toyota-COR-14"/>
  </r>
  <r>
    <x v="27"/>
    <x v="2"/>
    <x v="2"/>
    <x v="5"/>
    <x v="5"/>
    <x v="4"/>
    <x v="4"/>
    <x v="27"/>
    <x v="27"/>
    <x v="0"/>
    <x v="10"/>
    <x v="2"/>
    <x v="0"/>
    <s v="Toyota-COR-12"/>
  </r>
  <r>
    <x v="28"/>
    <x v="2"/>
    <x v="2"/>
    <x v="4"/>
    <x v="4"/>
    <x v="4"/>
    <x v="4"/>
    <x v="28"/>
    <x v="28"/>
    <x v="3"/>
    <x v="14"/>
    <x v="2"/>
    <x v="0"/>
    <s v="Toyota-CAM-12"/>
  </r>
  <r>
    <x v="29"/>
    <x v="3"/>
    <x v="3"/>
    <x v="6"/>
    <x v="6"/>
    <x v="12"/>
    <x v="12"/>
    <x v="29"/>
    <x v="29"/>
    <x v="1"/>
    <x v="9"/>
    <x v="1"/>
    <x v="1"/>
    <s v="Honda-CIV-99"/>
  </r>
  <r>
    <x v="30"/>
    <x v="3"/>
    <x v="3"/>
    <x v="6"/>
    <x v="6"/>
    <x v="13"/>
    <x v="13"/>
    <x v="30"/>
    <x v="30"/>
    <x v="3"/>
    <x v="3"/>
    <x v="1"/>
    <x v="0"/>
    <s v="Honda-CIV-01"/>
  </r>
  <r>
    <x v="31"/>
    <x v="3"/>
    <x v="3"/>
    <x v="6"/>
    <x v="6"/>
    <x v="6"/>
    <x v="6"/>
    <x v="31"/>
    <x v="31"/>
    <x v="3"/>
    <x v="12"/>
    <x v="1"/>
    <x v="0"/>
    <s v="Honda-CIV-10"/>
  </r>
  <r>
    <x v="32"/>
    <x v="3"/>
    <x v="3"/>
    <x v="6"/>
    <x v="6"/>
    <x v="6"/>
    <x v="6"/>
    <x v="32"/>
    <x v="32"/>
    <x v="0"/>
    <x v="15"/>
    <x v="1"/>
    <x v="0"/>
    <s v="Honda-CIV-10"/>
  </r>
  <r>
    <x v="33"/>
    <x v="3"/>
    <x v="3"/>
    <x v="6"/>
    <x v="6"/>
    <x v="14"/>
    <x v="14"/>
    <x v="33"/>
    <x v="33"/>
    <x v="0"/>
    <x v="2"/>
    <x v="1"/>
    <x v="0"/>
    <s v="Honda-CIV-11"/>
  </r>
  <r>
    <x v="34"/>
    <x v="3"/>
    <x v="3"/>
    <x v="6"/>
    <x v="6"/>
    <x v="4"/>
    <x v="4"/>
    <x v="34"/>
    <x v="34"/>
    <x v="0"/>
    <x v="13"/>
    <x v="1"/>
    <x v="0"/>
    <s v="Honda-CIV-12"/>
  </r>
  <r>
    <x v="35"/>
    <x v="3"/>
    <x v="3"/>
    <x v="6"/>
    <x v="6"/>
    <x v="3"/>
    <x v="3"/>
    <x v="35"/>
    <x v="35"/>
    <x v="0"/>
    <x v="14"/>
    <x v="1"/>
    <x v="0"/>
    <s v="Honda-CIV-13"/>
  </r>
  <r>
    <x v="36"/>
    <x v="3"/>
    <x v="3"/>
    <x v="7"/>
    <x v="7"/>
    <x v="15"/>
    <x v="15"/>
    <x v="36"/>
    <x v="36"/>
    <x v="1"/>
    <x v="5"/>
    <x v="2"/>
    <x v="0"/>
    <s v="Honda-ODY-05"/>
  </r>
  <r>
    <x v="37"/>
    <x v="3"/>
    <x v="3"/>
    <x v="7"/>
    <x v="7"/>
    <x v="16"/>
    <x v="16"/>
    <x v="37"/>
    <x v="37"/>
    <x v="0"/>
    <x v="15"/>
    <x v="2"/>
    <x v="0"/>
    <s v="Honda-ODY-07"/>
  </r>
  <r>
    <x v="38"/>
    <x v="3"/>
    <x v="3"/>
    <x v="7"/>
    <x v="7"/>
    <x v="1"/>
    <x v="1"/>
    <x v="38"/>
    <x v="38"/>
    <x v="1"/>
    <x v="9"/>
    <x v="2"/>
    <x v="0"/>
    <s v="Honda-ODY-08"/>
  </r>
  <r>
    <x v="39"/>
    <x v="3"/>
    <x v="3"/>
    <x v="7"/>
    <x v="7"/>
    <x v="13"/>
    <x v="13"/>
    <x v="39"/>
    <x v="39"/>
    <x v="0"/>
    <x v="0"/>
    <x v="2"/>
    <x v="0"/>
    <s v="Honda-ODY-01"/>
  </r>
  <r>
    <x v="40"/>
    <x v="3"/>
    <x v="3"/>
    <x v="7"/>
    <x v="7"/>
    <x v="5"/>
    <x v="5"/>
    <x v="40"/>
    <x v="40"/>
    <x v="0"/>
    <x v="1"/>
    <x v="2"/>
    <x v="0"/>
    <s v="Honda-ODY-14"/>
  </r>
  <r>
    <x v="41"/>
    <x v="4"/>
    <x v="4"/>
    <x v="8"/>
    <x v="8"/>
    <x v="17"/>
    <x v="17"/>
    <x v="41"/>
    <x v="41"/>
    <x v="3"/>
    <x v="0"/>
    <x v="1"/>
    <x v="0"/>
    <s v="Chrysler-PTC-04"/>
  </r>
  <r>
    <x v="42"/>
    <x v="4"/>
    <x v="4"/>
    <x v="8"/>
    <x v="8"/>
    <x v="16"/>
    <x v="16"/>
    <x v="42"/>
    <x v="42"/>
    <x v="2"/>
    <x v="16"/>
    <x v="1"/>
    <x v="0"/>
    <s v="Chrysler-PTC-07"/>
  </r>
  <r>
    <x v="43"/>
    <x v="4"/>
    <x v="4"/>
    <x v="8"/>
    <x v="8"/>
    <x v="14"/>
    <x v="14"/>
    <x v="43"/>
    <x v="43"/>
    <x v="0"/>
    <x v="8"/>
    <x v="1"/>
    <x v="0"/>
    <s v="Chrysler-PTC-11"/>
  </r>
  <r>
    <x v="44"/>
    <x v="4"/>
    <x v="4"/>
    <x v="9"/>
    <x v="9"/>
    <x v="12"/>
    <x v="12"/>
    <x v="44"/>
    <x v="44"/>
    <x v="2"/>
    <x v="13"/>
    <x v="1"/>
    <x v="1"/>
    <s v="Chrysler-CAR-99"/>
  </r>
  <r>
    <x v="45"/>
    <x v="4"/>
    <x v="4"/>
    <x v="9"/>
    <x v="9"/>
    <x v="8"/>
    <x v="8"/>
    <x v="45"/>
    <x v="45"/>
    <x v="0"/>
    <x v="3"/>
    <x v="1"/>
    <x v="1"/>
    <s v="Chrysler-CAR-00"/>
  </r>
  <r>
    <x v="46"/>
    <x v="4"/>
    <x v="4"/>
    <x v="9"/>
    <x v="9"/>
    <x v="17"/>
    <x v="17"/>
    <x v="46"/>
    <x v="46"/>
    <x v="1"/>
    <x v="11"/>
    <x v="1"/>
    <x v="0"/>
    <s v="Chrysler-CAR-04"/>
  </r>
  <r>
    <x v="47"/>
    <x v="4"/>
    <x v="4"/>
    <x v="9"/>
    <x v="9"/>
    <x v="17"/>
    <x v="17"/>
    <x v="47"/>
    <x v="47"/>
    <x v="4"/>
    <x v="11"/>
    <x v="1"/>
    <x v="0"/>
    <s v="Chrysler-CAR-04"/>
  </r>
  <r>
    <x v="48"/>
    <x v="5"/>
    <x v="5"/>
    <x v="10"/>
    <x v="10"/>
    <x v="14"/>
    <x v="14"/>
    <x v="48"/>
    <x v="48"/>
    <x v="0"/>
    <x v="12"/>
    <x v="2"/>
    <x v="0"/>
    <s v="Hyundai-ELA-11"/>
  </r>
  <r>
    <x v="49"/>
    <x v="5"/>
    <x v="5"/>
    <x v="10"/>
    <x v="10"/>
    <x v="4"/>
    <x v="4"/>
    <x v="49"/>
    <x v="49"/>
    <x v="3"/>
    <x v="1"/>
    <x v="2"/>
    <x v="0"/>
    <s v="Hyundai-ELA-12"/>
  </r>
  <r>
    <x v="50"/>
    <x v="5"/>
    <x v="5"/>
    <x v="10"/>
    <x v="10"/>
    <x v="3"/>
    <x v="3"/>
    <x v="50"/>
    <x v="50"/>
    <x v="0"/>
    <x v="6"/>
    <x v="2"/>
    <x v="0"/>
    <s v="Hyundai-ELA-13"/>
  </r>
  <r>
    <x v="51"/>
    <x v="5"/>
    <x v="5"/>
    <x v="10"/>
    <x v="10"/>
    <x v="3"/>
    <x v="3"/>
    <x v="51"/>
    <x v="51"/>
    <x v="3"/>
    <x v="4"/>
    <x v="2"/>
    <x v="0"/>
    <s v="Hyundai-ELA-1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1000000}"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21:B33" firstHeaderRow="1" firstDataRow="1" firstDataCol="1"/>
  <pivotFields count="14">
    <pivotField showAll="0"/>
    <pivotField showAll="0">
      <items count="7">
        <item x="4"/>
        <item x="0"/>
        <item x="1"/>
        <item x="3"/>
        <item x="5"/>
        <item x="2"/>
        <item t="default"/>
      </items>
    </pivotField>
    <pivotField showAll="0">
      <items count="7">
        <item x="4"/>
        <item x="0"/>
        <item x="1"/>
        <item x="3"/>
        <item x="5"/>
        <item x="2"/>
        <item t="default"/>
      </items>
    </pivotField>
    <pivotField showAll="0">
      <items count="12">
        <item x="4"/>
        <item x="9"/>
        <item x="6"/>
        <item x="2"/>
        <item x="5"/>
        <item x="10"/>
        <item x="1"/>
        <item x="0"/>
        <item x="7"/>
        <item x="8"/>
        <item x="3"/>
        <item t="default"/>
      </items>
    </pivotField>
    <pivotField axis="axisRow" showAll="0" sortType="ascending">
      <items count="12">
        <item x="2"/>
        <item x="4"/>
        <item x="9"/>
        <item x="6"/>
        <item x="5"/>
        <item x="10"/>
        <item x="1"/>
        <item x="0"/>
        <item x="7"/>
        <item x="8"/>
        <item x="3"/>
        <item t="default"/>
      </items>
      <autoSortScope>
        <pivotArea dataOnly="0" outline="0" fieldPosition="0">
          <references count="1">
            <reference field="4294967294" count="1" selected="0">
              <x v="0"/>
            </reference>
          </references>
        </pivotArea>
      </autoSortScope>
    </pivotField>
    <pivotField showAll="0"/>
    <pivotField showAll="0">
      <items count="19">
        <item x="5"/>
        <item x="3"/>
        <item x="4"/>
        <item x="14"/>
        <item x="6"/>
        <item x="2"/>
        <item x="1"/>
        <item x="16"/>
        <item x="0"/>
        <item x="15"/>
        <item x="17"/>
        <item x="11"/>
        <item x="10"/>
        <item x="13"/>
        <item x="8"/>
        <item x="12"/>
        <item x="7"/>
        <item x="9"/>
        <item t="default"/>
      </items>
    </pivotField>
    <pivotField dataField="1" numFmtId="3" showAll="0"/>
    <pivotField numFmtId="3" showAll="0"/>
    <pivotField showAll="0"/>
    <pivotField showAll="0"/>
    <pivotField numFmtId="3" showAll="0"/>
    <pivotField showAll="0"/>
    <pivotField showAll="0"/>
  </pivotFields>
  <rowFields count="1">
    <field x="4"/>
  </rowFields>
  <rowItems count="12">
    <i>
      <x/>
    </i>
    <i>
      <x v="5"/>
    </i>
    <i>
      <x v="9"/>
    </i>
    <i>
      <x v="4"/>
    </i>
    <i>
      <x v="10"/>
    </i>
    <i>
      <x v="7"/>
    </i>
    <i>
      <x v="8"/>
    </i>
    <i>
      <x v="6"/>
    </i>
    <i>
      <x v="3"/>
    </i>
    <i>
      <x v="2"/>
    </i>
    <i>
      <x v="1"/>
    </i>
    <i t="grand">
      <x/>
    </i>
  </rowItems>
  <colItems count="1">
    <i/>
  </colItems>
  <dataFields count="1">
    <dataField name="Sum of Miles" fld="7" baseField="0" baseItem="0" numFmtId="3"/>
  </dataFields>
  <formats count="1">
    <format dxfId="0">
      <pivotArea outline="0" collapsedLevelsAreSubtotals="1" fieldPosition="0"/>
    </format>
  </formats>
  <chartFormats count="2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4" format="4" series="1">
      <pivotArea type="data" outline="0" fieldPosition="0">
        <references count="2">
          <reference field="4294967294" count="1" selected="0">
            <x v="0"/>
          </reference>
          <reference field="4" count="1" selected="0">
            <x v="1"/>
          </reference>
        </references>
      </pivotArea>
    </chartFormat>
    <chartFormat chart="4" format="5" series="1">
      <pivotArea type="data" outline="0" fieldPosition="0">
        <references count="2">
          <reference field="4294967294" count="1" selected="0">
            <x v="0"/>
          </reference>
          <reference field="4" count="1" selected="0">
            <x v="2"/>
          </reference>
        </references>
      </pivotArea>
    </chartFormat>
    <chartFormat chart="4" format="6" series="1">
      <pivotArea type="data" outline="0" fieldPosition="0">
        <references count="2">
          <reference field="4294967294" count="1" selected="0">
            <x v="0"/>
          </reference>
          <reference field="4" count="1" selected="0">
            <x v="3"/>
          </reference>
        </references>
      </pivotArea>
    </chartFormat>
    <chartFormat chart="4" format="7" series="1">
      <pivotArea type="data" outline="0" fieldPosition="0">
        <references count="2">
          <reference field="4294967294" count="1" selected="0">
            <x v="0"/>
          </reference>
          <reference field="4" count="1" selected="0">
            <x v="4"/>
          </reference>
        </references>
      </pivotArea>
    </chartFormat>
    <chartFormat chart="4" format="8" series="1">
      <pivotArea type="data" outline="0" fieldPosition="0">
        <references count="2">
          <reference field="4294967294" count="1" selected="0">
            <x v="0"/>
          </reference>
          <reference field="4" count="1" selected="0">
            <x v="5"/>
          </reference>
        </references>
      </pivotArea>
    </chartFormat>
    <chartFormat chart="4" format="9" series="1">
      <pivotArea type="data" outline="0" fieldPosition="0">
        <references count="2">
          <reference field="4294967294" count="1" selected="0">
            <x v="0"/>
          </reference>
          <reference field="4" count="1" selected="0">
            <x v="6"/>
          </reference>
        </references>
      </pivotArea>
    </chartFormat>
    <chartFormat chart="4" format="10" series="1">
      <pivotArea type="data" outline="0" fieldPosition="0">
        <references count="2">
          <reference field="4294967294" count="1" selected="0">
            <x v="0"/>
          </reference>
          <reference field="4" count="1" selected="0">
            <x v="7"/>
          </reference>
        </references>
      </pivotArea>
    </chartFormat>
    <chartFormat chart="4" format="11" series="1">
      <pivotArea type="data" outline="0" fieldPosition="0">
        <references count="2">
          <reference field="4294967294" count="1" selected="0">
            <x v="0"/>
          </reference>
          <reference field="4" count="1" selected="0">
            <x v="8"/>
          </reference>
        </references>
      </pivotArea>
    </chartFormat>
    <chartFormat chart="4" format="12" series="1">
      <pivotArea type="data" outline="0" fieldPosition="0">
        <references count="2">
          <reference field="4294967294" count="1" selected="0">
            <x v="0"/>
          </reference>
          <reference field="4" count="1" selected="0">
            <x v="9"/>
          </reference>
        </references>
      </pivotArea>
    </chartFormat>
    <chartFormat chart="4" format="13" series="1">
      <pivotArea type="data" outline="0" fieldPosition="0">
        <references count="2">
          <reference field="4294967294" count="1" selected="0">
            <x v="0"/>
          </reference>
          <reference field="4" count="1" selected="0">
            <x v="10"/>
          </reference>
        </references>
      </pivotArea>
    </chartFormat>
    <chartFormat chart="0" format="2" series="1">
      <pivotArea type="data" outline="0" fieldPosition="0">
        <references count="2">
          <reference field="4294967294" count="1" selected="0">
            <x v="0"/>
          </reference>
          <reference field="4" count="1" selected="0">
            <x v="1"/>
          </reference>
        </references>
      </pivotArea>
    </chartFormat>
    <chartFormat chart="0" format="3" series="1">
      <pivotArea type="data" outline="0" fieldPosition="0">
        <references count="2">
          <reference field="4294967294" count="1" selected="0">
            <x v="0"/>
          </reference>
          <reference field="4" count="1" selected="0">
            <x v="2"/>
          </reference>
        </references>
      </pivotArea>
    </chartFormat>
    <chartFormat chart="0" format="4" series="1">
      <pivotArea type="data" outline="0" fieldPosition="0">
        <references count="2">
          <reference field="4294967294" count="1" selected="0">
            <x v="0"/>
          </reference>
          <reference field="4" count="1" selected="0">
            <x v="3"/>
          </reference>
        </references>
      </pivotArea>
    </chartFormat>
    <chartFormat chart="0" format="5" series="1">
      <pivotArea type="data" outline="0" fieldPosition="0">
        <references count="2">
          <reference field="4294967294" count="1" selected="0">
            <x v="0"/>
          </reference>
          <reference field="4" count="1" selected="0">
            <x v="4"/>
          </reference>
        </references>
      </pivotArea>
    </chartFormat>
    <chartFormat chart="0" format="6" series="1">
      <pivotArea type="data" outline="0" fieldPosition="0">
        <references count="2">
          <reference field="4294967294" count="1" selected="0">
            <x v="0"/>
          </reference>
          <reference field="4" count="1" selected="0">
            <x v="5"/>
          </reference>
        </references>
      </pivotArea>
    </chartFormat>
    <chartFormat chart="0" format="7" series="1">
      <pivotArea type="data" outline="0" fieldPosition="0">
        <references count="2">
          <reference field="4294967294" count="1" selected="0">
            <x v="0"/>
          </reference>
          <reference field="4" count="1" selected="0">
            <x v="6"/>
          </reference>
        </references>
      </pivotArea>
    </chartFormat>
    <chartFormat chart="0" format="8" series="1">
      <pivotArea type="data" outline="0" fieldPosition="0">
        <references count="2">
          <reference field="4294967294" count="1" selected="0">
            <x v="0"/>
          </reference>
          <reference field="4" count="1" selected="0">
            <x v="7"/>
          </reference>
        </references>
      </pivotArea>
    </chartFormat>
    <chartFormat chart="0" format="9" series="1">
      <pivotArea type="data" outline="0" fieldPosition="0">
        <references count="2">
          <reference field="4294967294" count="1" selected="0">
            <x v="0"/>
          </reference>
          <reference field="4" count="1" selected="0">
            <x v="8"/>
          </reference>
        </references>
      </pivotArea>
    </chartFormat>
    <chartFormat chart="0" format="10" series="1">
      <pivotArea type="data" outline="0" fieldPosition="0">
        <references count="2">
          <reference field="4294967294" count="1" selected="0">
            <x v="0"/>
          </reference>
          <reference field="4" count="1" selected="0">
            <x v="9"/>
          </reference>
        </references>
      </pivotArea>
    </chartFormat>
    <chartFormat chart="0" format="11" series="1">
      <pivotArea type="data" outline="0" fieldPosition="0">
        <references count="2">
          <reference field="4294967294" count="1" selected="0">
            <x v="0"/>
          </reference>
          <reference field="4" count="1" selected="0">
            <x v="1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10" firstHeaderRow="1" firstDataRow="1" firstDataCol="1"/>
  <pivotFields count="14">
    <pivotField showAll="0">
      <items count="53">
        <item x="45"/>
        <item x="46"/>
        <item x="47"/>
        <item x="41"/>
        <item x="42"/>
        <item x="43"/>
        <item x="44"/>
        <item x="5"/>
        <item x="6"/>
        <item x="0"/>
        <item x="1"/>
        <item x="2"/>
        <item x="3"/>
        <item x="4"/>
        <item x="7"/>
        <item x="10"/>
        <item x="8"/>
        <item x="9"/>
        <item x="11"/>
        <item x="12"/>
        <item x="18"/>
        <item x="13"/>
        <item x="16"/>
        <item x="14"/>
        <item x="15"/>
        <item x="17"/>
        <item x="30"/>
        <item x="39"/>
        <item x="36"/>
        <item x="37"/>
        <item x="38"/>
        <item x="31"/>
        <item x="32"/>
        <item x="33"/>
        <item x="34"/>
        <item x="35"/>
        <item x="40"/>
        <item x="29"/>
        <item x="48"/>
        <item x="49"/>
        <item x="50"/>
        <item x="51"/>
        <item x="21"/>
        <item x="22"/>
        <item x="24"/>
        <item x="25"/>
        <item x="23"/>
        <item x="28"/>
        <item x="27"/>
        <item x="26"/>
        <item x="19"/>
        <item x="20"/>
        <item t="default"/>
      </items>
    </pivotField>
    <pivotField showAll="0">
      <items count="7">
        <item x="4"/>
        <item x="0"/>
        <item x="1"/>
        <item x="3"/>
        <item x="5"/>
        <item x="2"/>
        <item t="default"/>
      </items>
    </pivotField>
    <pivotField axis="axisRow" showAll="0" sortType="descending">
      <items count="7">
        <item x="4"/>
        <item x="0"/>
        <item x="1"/>
        <item x="3"/>
        <item x="5"/>
        <item x="2"/>
        <item t="default"/>
      </items>
      <autoSortScope>
        <pivotArea dataOnly="0" outline="0" fieldPosition="0">
          <references count="1">
            <reference field="4294967294" count="1" selected="0">
              <x v="0"/>
            </reference>
          </references>
        </pivotArea>
      </autoSortScope>
    </pivotField>
    <pivotField showAll="0">
      <items count="12">
        <item x="4"/>
        <item x="9"/>
        <item x="6"/>
        <item x="2"/>
        <item x="5"/>
        <item x="10"/>
        <item x="1"/>
        <item x="0"/>
        <item x="7"/>
        <item x="8"/>
        <item x="3"/>
        <item t="default"/>
      </items>
    </pivotField>
    <pivotField showAll="0"/>
    <pivotField showAll="0"/>
    <pivotField showAll="0">
      <items count="19">
        <item x="5"/>
        <item x="3"/>
        <item x="4"/>
        <item x="14"/>
        <item x="6"/>
        <item x="2"/>
        <item x="1"/>
        <item x="16"/>
        <item x="0"/>
        <item x="15"/>
        <item x="17"/>
        <item x="11"/>
        <item x="10"/>
        <item x="13"/>
        <item x="8"/>
        <item x="12"/>
        <item x="7"/>
        <item x="9"/>
        <item t="default"/>
      </items>
    </pivotField>
    <pivotField dataField="1" numFmtId="3" showAll="0"/>
    <pivotField numFmtId="3" showAll="0"/>
    <pivotField showAll="0"/>
    <pivotField showAll="0"/>
    <pivotField numFmtId="3" showAll="0"/>
    <pivotField showAll="0"/>
    <pivotField showAll="0"/>
  </pivotFields>
  <rowFields count="1">
    <field x="2"/>
  </rowFields>
  <rowItems count="7">
    <i>
      <x v="5"/>
    </i>
    <i>
      <x v="3"/>
    </i>
    <i>
      <x v="1"/>
    </i>
    <i>
      <x/>
    </i>
    <i>
      <x v="2"/>
    </i>
    <i>
      <x v="4"/>
    </i>
    <i t="grand">
      <x/>
    </i>
  </rowItems>
  <colItems count="1">
    <i/>
  </colItems>
  <dataFields count="1">
    <dataField name="Sum of Miles" fld="7" baseField="0" baseItem="0" numFmtId="3"/>
  </dataFields>
  <formats count="1">
    <format dxfId="1">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AF0A836-C4B2-4309-A934-3E006406A63B}"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93:A157" firstHeaderRow="1" firstDataRow="1" firstDataCol="1"/>
  <pivotFields count="14">
    <pivotField showAll="0"/>
    <pivotField showAll="0">
      <items count="7">
        <item x="4"/>
        <item x="0"/>
        <item x="1"/>
        <item x="3"/>
        <item x="5"/>
        <item x="2"/>
        <item t="default"/>
      </items>
    </pivotField>
    <pivotField showAll="0" sortType="ascending">
      <items count="7">
        <item x="4"/>
        <item x="0"/>
        <item x="1"/>
        <item x="3"/>
        <item x="5"/>
        <item x="2"/>
        <item t="default"/>
      </items>
    </pivotField>
    <pivotField showAll="0">
      <items count="12">
        <item x="4"/>
        <item x="9"/>
        <item x="6"/>
        <item x="2"/>
        <item x="5"/>
        <item x="10"/>
        <item x="1"/>
        <item x="0"/>
        <item x="7"/>
        <item x="8"/>
        <item x="3"/>
        <item t="default"/>
      </items>
    </pivotField>
    <pivotField axis="axisRow" showAll="0">
      <items count="12">
        <item x="2"/>
        <item x="4"/>
        <item x="9"/>
        <item x="6"/>
        <item x="5"/>
        <item x="10"/>
        <item x="1"/>
        <item x="0"/>
        <item x="7"/>
        <item x="8"/>
        <item x="3"/>
        <item t="default"/>
      </items>
    </pivotField>
    <pivotField showAll="0"/>
    <pivotField showAll="0">
      <items count="19">
        <item x="5"/>
        <item x="3"/>
        <item x="4"/>
        <item x="14"/>
        <item x="6"/>
        <item x="2"/>
        <item x="1"/>
        <item x="16"/>
        <item x="0"/>
        <item x="15"/>
        <item x="17"/>
        <item x="11"/>
        <item x="10"/>
        <item x="13"/>
        <item x="8"/>
        <item x="12"/>
        <item x="7"/>
        <item x="9"/>
        <item t="default"/>
      </items>
    </pivotField>
    <pivotField axis="axisRow" numFmtId="3" showAll="0">
      <items count="53">
        <item x="40"/>
        <item x="12"/>
        <item x="35"/>
        <item x="15"/>
        <item x="26"/>
        <item x="10"/>
        <item x="14"/>
        <item x="50"/>
        <item x="28"/>
        <item x="51"/>
        <item x="49"/>
        <item x="11"/>
        <item x="31"/>
        <item x="34"/>
        <item x="43"/>
        <item x="9"/>
        <item x="8"/>
        <item x="13"/>
        <item x="48"/>
        <item x="27"/>
        <item x="33"/>
        <item x="16"/>
        <item x="32"/>
        <item x="7"/>
        <item x="4"/>
        <item x="3"/>
        <item x="0"/>
        <item x="42"/>
        <item x="38"/>
        <item x="2"/>
        <item x="1"/>
        <item x="5"/>
        <item x="23"/>
        <item x="37"/>
        <item x="6"/>
        <item x="47"/>
        <item x="36"/>
        <item x="24"/>
        <item x="41"/>
        <item x="22"/>
        <item x="39"/>
        <item x="30"/>
        <item x="46"/>
        <item x="25"/>
        <item x="45"/>
        <item x="44"/>
        <item x="18"/>
        <item x="29"/>
        <item x="17"/>
        <item x="21"/>
        <item x="20"/>
        <item x="19"/>
        <item t="default"/>
      </items>
    </pivotField>
    <pivotField numFmtId="3" showAll="0"/>
    <pivotField showAll="0"/>
    <pivotField showAll="0"/>
    <pivotField numFmtId="3" showAll="0"/>
    <pivotField showAll="0"/>
    <pivotField showAll="0"/>
  </pivotFields>
  <rowFields count="2">
    <field x="4"/>
    <field x="7"/>
  </rowFields>
  <rowItems count="64">
    <i>
      <x/>
    </i>
    <i r="1">
      <x v="3"/>
    </i>
    <i r="1">
      <x v="6"/>
    </i>
    <i r="1">
      <x v="17"/>
    </i>
    <i>
      <x v="1"/>
    </i>
    <i r="1">
      <x v="8"/>
    </i>
    <i r="1">
      <x v="32"/>
    </i>
    <i r="1">
      <x v="39"/>
    </i>
    <i r="1">
      <x v="49"/>
    </i>
    <i r="1">
      <x v="50"/>
    </i>
    <i r="1">
      <x v="51"/>
    </i>
    <i>
      <x v="2"/>
    </i>
    <i r="1">
      <x v="35"/>
    </i>
    <i r="1">
      <x v="42"/>
    </i>
    <i r="1">
      <x v="44"/>
    </i>
    <i r="1">
      <x v="45"/>
    </i>
    <i>
      <x v="3"/>
    </i>
    <i r="1">
      <x v="2"/>
    </i>
    <i r="1">
      <x v="12"/>
    </i>
    <i r="1">
      <x v="13"/>
    </i>
    <i r="1">
      <x v="20"/>
    </i>
    <i r="1">
      <x v="22"/>
    </i>
    <i r="1">
      <x v="41"/>
    </i>
    <i r="1">
      <x v="47"/>
    </i>
    <i>
      <x v="4"/>
    </i>
    <i r="1">
      <x v="4"/>
    </i>
    <i r="1">
      <x v="19"/>
    </i>
    <i r="1">
      <x v="37"/>
    </i>
    <i r="1">
      <x v="43"/>
    </i>
    <i>
      <x v="5"/>
    </i>
    <i r="1">
      <x v="7"/>
    </i>
    <i r="1">
      <x v="9"/>
    </i>
    <i r="1">
      <x v="10"/>
    </i>
    <i r="1">
      <x v="18"/>
    </i>
    <i>
      <x v="6"/>
    </i>
    <i r="1">
      <x v="1"/>
    </i>
    <i r="1">
      <x v="5"/>
    </i>
    <i r="1">
      <x v="11"/>
    </i>
    <i r="1">
      <x v="15"/>
    </i>
    <i r="1">
      <x v="16"/>
    </i>
    <i r="1">
      <x v="23"/>
    </i>
    <i r="1">
      <x v="31"/>
    </i>
    <i r="1">
      <x v="34"/>
    </i>
    <i>
      <x v="7"/>
    </i>
    <i r="1">
      <x v="24"/>
    </i>
    <i r="1">
      <x v="25"/>
    </i>
    <i r="1">
      <x v="26"/>
    </i>
    <i r="1">
      <x v="29"/>
    </i>
    <i r="1">
      <x v="30"/>
    </i>
    <i>
      <x v="8"/>
    </i>
    <i r="1">
      <x/>
    </i>
    <i r="1">
      <x v="28"/>
    </i>
    <i r="1">
      <x v="33"/>
    </i>
    <i r="1">
      <x v="36"/>
    </i>
    <i r="1">
      <x v="40"/>
    </i>
    <i>
      <x v="9"/>
    </i>
    <i r="1">
      <x v="14"/>
    </i>
    <i r="1">
      <x v="27"/>
    </i>
    <i r="1">
      <x v="38"/>
    </i>
    <i>
      <x v="10"/>
    </i>
    <i r="1">
      <x v="21"/>
    </i>
    <i r="1">
      <x v="46"/>
    </i>
    <i r="1">
      <x v="48"/>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F81F1AC-5CE0-4F24-BDAA-C2D3C7D04745}"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74:B78" firstHeaderRow="1" firstDataRow="1" firstDataCol="1"/>
  <pivotFields count="14">
    <pivotField showAll="0"/>
    <pivotField showAll="0"/>
    <pivotField showAll="0">
      <items count="7">
        <item x="4"/>
        <item x="0"/>
        <item x="1"/>
        <item x="3"/>
        <item x="5"/>
        <item x="2"/>
        <item t="default"/>
      </items>
    </pivotField>
    <pivotField dataField="1" showAll="0">
      <items count="12">
        <item x="4"/>
        <item x="9"/>
        <item x="6"/>
        <item x="2"/>
        <item x="5"/>
        <item x="10"/>
        <item x="1"/>
        <item x="0"/>
        <item x="7"/>
        <item x="8"/>
        <item x="3"/>
        <item t="default"/>
      </items>
    </pivotField>
    <pivotField showAll="0"/>
    <pivotField showAll="0">
      <items count="19">
        <item x="8"/>
        <item x="13"/>
        <item x="10"/>
        <item x="11"/>
        <item x="17"/>
        <item x="15"/>
        <item x="0"/>
        <item x="16"/>
        <item x="1"/>
        <item x="2"/>
        <item x="6"/>
        <item x="14"/>
        <item x="4"/>
        <item x="3"/>
        <item x="5"/>
        <item x="9"/>
        <item x="7"/>
        <item x="12"/>
        <item t="default"/>
      </items>
    </pivotField>
    <pivotField showAll="0">
      <items count="19">
        <item x="5"/>
        <item x="3"/>
        <item x="4"/>
        <item x="14"/>
        <item x="6"/>
        <item x="2"/>
        <item x="1"/>
        <item x="16"/>
        <item x="0"/>
        <item x="15"/>
        <item x="17"/>
        <item x="11"/>
        <item x="10"/>
        <item x="13"/>
        <item x="8"/>
        <item x="12"/>
        <item x="7"/>
        <item x="9"/>
        <item t="default"/>
      </items>
    </pivotField>
    <pivotField numFmtId="3" showAll="0"/>
    <pivotField numFmtId="3" showAll="0"/>
    <pivotField showAll="0">
      <items count="6">
        <item x="0"/>
        <item x="3"/>
        <item x="2"/>
        <item x="4"/>
        <item x="1"/>
        <item t="default"/>
      </items>
    </pivotField>
    <pivotField showAll="0">
      <items count="18">
        <item x="11"/>
        <item x="14"/>
        <item x="4"/>
        <item x="16"/>
        <item x="5"/>
        <item x="13"/>
        <item x="3"/>
        <item x="2"/>
        <item x="1"/>
        <item x="6"/>
        <item x="9"/>
        <item x="10"/>
        <item x="0"/>
        <item x="15"/>
        <item x="12"/>
        <item x="8"/>
        <item x="7"/>
        <item t="default"/>
      </items>
    </pivotField>
    <pivotField axis="axisRow" numFmtId="3" showAll="0">
      <items count="4">
        <item x="0"/>
        <item x="1"/>
        <item x="2"/>
        <item t="default"/>
      </items>
    </pivotField>
    <pivotField showAll="0">
      <items count="3">
        <item x="0"/>
        <item x="1"/>
        <item t="default"/>
      </items>
    </pivotField>
    <pivotField showAll="0"/>
  </pivotFields>
  <rowFields count="1">
    <field x="11"/>
  </rowFields>
  <rowItems count="4">
    <i>
      <x/>
    </i>
    <i>
      <x v="1"/>
    </i>
    <i>
      <x v="2"/>
    </i>
    <i t="grand">
      <x/>
    </i>
  </rowItems>
  <colItems count="1">
    <i/>
  </colItems>
  <dataFields count="1">
    <dataField name="Count of Model" fld="3" subtotal="count" baseField="0" baseItem="0"/>
  </dataFields>
  <chartFormats count="8">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11" count="1" selected="0">
            <x v="0"/>
          </reference>
        </references>
      </pivotArea>
    </chartFormat>
    <chartFormat chart="3" format="7">
      <pivotArea type="data" outline="0" fieldPosition="0">
        <references count="2">
          <reference field="4294967294" count="1" selected="0">
            <x v="0"/>
          </reference>
          <reference field="11" count="1" selected="0">
            <x v="1"/>
          </reference>
        </references>
      </pivotArea>
    </chartFormat>
    <chartFormat chart="3" format="8">
      <pivotArea type="data" outline="0" fieldPosition="0">
        <references count="2">
          <reference field="4294967294" count="1" selected="0">
            <x v="0"/>
          </reference>
          <reference field="11" count="1" selected="0">
            <x v="2"/>
          </reference>
        </references>
      </pivotArea>
    </chartFormat>
    <chartFormat chart="0" format="1">
      <pivotArea type="data" outline="0" fieldPosition="0">
        <references count="2">
          <reference field="4294967294" count="1" selected="0">
            <x v="0"/>
          </reference>
          <reference field="11" count="1" selected="0">
            <x v="0"/>
          </reference>
        </references>
      </pivotArea>
    </chartFormat>
    <chartFormat chart="0" format="2">
      <pivotArea type="data" outline="0" fieldPosition="0">
        <references count="2">
          <reference field="4294967294" count="1" selected="0">
            <x v="0"/>
          </reference>
          <reference field="11" count="1" selected="0">
            <x v="1"/>
          </reference>
        </references>
      </pivotArea>
    </chartFormat>
    <chartFormat chart="0" format="3">
      <pivotArea type="data" outline="0" fieldPosition="0">
        <references count="2">
          <reference field="4294967294" count="1" selected="0">
            <x v="0"/>
          </reference>
          <reference field="1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F9265A3-F0B7-4617-A121-A96AAE1ED385}"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64:B70" firstHeaderRow="1" firstDataRow="1" firstDataCol="1"/>
  <pivotFields count="14">
    <pivotField showAll="0"/>
    <pivotField showAll="0"/>
    <pivotField showAll="0">
      <items count="7">
        <item x="4"/>
        <item x="0"/>
        <item x="1"/>
        <item x="3"/>
        <item x="5"/>
        <item x="2"/>
        <item t="default"/>
      </items>
    </pivotField>
    <pivotField showAll="0">
      <items count="12">
        <item x="4"/>
        <item x="9"/>
        <item x="6"/>
        <item x="2"/>
        <item x="5"/>
        <item x="10"/>
        <item x="1"/>
        <item x="0"/>
        <item x="7"/>
        <item x="8"/>
        <item x="3"/>
        <item t="default"/>
      </items>
    </pivotField>
    <pivotField showAll="0"/>
    <pivotField showAll="0"/>
    <pivotField showAll="0">
      <items count="19">
        <item x="5"/>
        <item x="3"/>
        <item x="4"/>
        <item x="14"/>
        <item x="6"/>
        <item x="2"/>
        <item x="1"/>
        <item x="16"/>
        <item x="0"/>
        <item x="15"/>
        <item x="17"/>
        <item x="11"/>
        <item x="10"/>
        <item x="13"/>
        <item x="8"/>
        <item x="12"/>
        <item x="7"/>
        <item x="9"/>
        <item t="default"/>
      </items>
    </pivotField>
    <pivotField numFmtId="3" showAll="0"/>
    <pivotField numFmtId="3" showAll="0"/>
    <pivotField axis="axisRow" dataField="1" showAll="0" sortType="descending">
      <items count="6">
        <item x="0"/>
        <item x="3"/>
        <item x="2"/>
        <item x="4"/>
        <item x="1"/>
        <item t="default"/>
      </items>
      <autoSortScope>
        <pivotArea dataOnly="0" outline="0" fieldPosition="0">
          <references count="1">
            <reference field="4294967294" count="1" selected="0">
              <x v="0"/>
            </reference>
          </references>
        </pivotArea>
      </autoSortScope>
    </pivotField>
    <pivotField showAll="0"/>
    <pivotField numFmtId="3" showAll="0"/>
    <pivotField showAll="0"/>
    <pivotField showAll="0"/>
  </pivotFields>
  <rowFields count="1">
    <field x="9"/>
  </rowFields>
  <rowItems count="6">
    <i>
      <x/>
    </i>
    <i>
      <x v="4"/>
    </i>
    <i>
      <x v="1"/>
    </i>
    <i>
      <x v="2"/>
    </i>
    <i>
      <x v="3"/>
    </i>
    <i t="grand">
      <x/>
    </i>
  </rowItems>
  <colItems count="1">
    <i/>
  </colItems>
  <dataFields count="1">
    <dataField name="Count of Color" fld="9" subtotal="count" baseField="0" baseItem="0"/>
  </dataFields>
  <chartFormats count="3">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9"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000-000002000000}"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1:B60" firstHeaderRow="1" firstDataRow="1" firstDataCol="1"/>
  <pivotFields count="14">
    <pivotField showAll="0"/>
    <pivotField showAll="0"/>
    <pivotField showAll="0"/>
    <pivotField showAll="0"/>
    <pivotField showAll="0"/>
    <pivotField showAll="0"/>
    <pivotField axis="axisRow" showAll="0">
      <items count="19">
        <item x="5"/>
        <item x="3"/>
        <item x="4"/>
        <item x="14"/>
        <item x="6"/>
        <item x="2"/>
        <item x="1"/>
        <item x="16"/>
        <item x="0"/>
        <item x="15"/>
        <item x="17"/>
        <item x="11"/>
        <item x="10"/>
        <item x="13"/>
        <item x="8"/>
        <item x="12"/>
        <item x="7"/>
        <item x="9"/>
        <item t="default"/>
      </items>
    </pivotField>
    <pivotField dataField="1" numFmtId="3" showAll="0"/>
    <pivotField numFmtId="3" showAll="0"/>
    <pivotField showAll="0"/>
    <pivotField showAll="0">
      <items count="18">
        <item x="11"/>
        <item x="14"/>
        <item x="4"/>
        <item x="16"/>
        <item x="5"/>
        <item x="13"/>
        <item x="3"/>
        <item x="2"/>
        <item x="1"/>
        <item x="6"/>
        <item x="9"/>
        <item x="10"/>
        <item x="0"/>
        <item x="15"/>
        <item x="12"/>
        <item x="8"/>
        <item x="7"/>
        <item t="default"/>
      </items>
    </pivotField>
    <pivotField numFmtId="3" showAll="0"/>
    <pivotField showAll="0"/>
    <pivotField showAll="0"/>
  </pivotFields>
  <rowFields count="1">
    <field x="6"/>
  </rowFields>
  <rowItems count="19">
    <i>
      <x/>
    </i>
    <i>
      <x v="1"/>
    </i>
    <i>
      <x v="2"/>
    </i>
    <i>
      <x v="3"/>
    </i>
    <i>
      <x v="4"/>
    </i>
    <i>
      <x v="5"/>
    </i>
    <i>
      <x v="6"/>
    </i>
    <i>
      <x v="7"/>
    </i>
    <i>
      <x v="8"/>
    </i>
    <i>
      <x v="9"/>
    </i>
    <i>
      <x v="10"/>
    </i>
    <i>
      <x v="11"/>
    </i>
    <i>
      <x v="12"/>
    </i>
    <i>
      <x v="13"/>
    </i>
    <i>
      <x v="14"/>
    </i>
    <i>
      <x v="15"/>
    </i>
    <i>
      <x v="16"/>
    </i>
    <i>
      <x v="17"/>
    </i>
    <i t="grand">
      <x/>
    </i>
  </rowItems>
  <colItems count="1">
    <i/>
  </colItems>
  <dataFields count="1">
    <dataField name="Sum of Miles" fld="7" baseField="0" baseItem="0"/>
  </dataFields>
  <formats count="1">
    <format dxfId="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ke__Full_Name" xr10:uid="{00000000-0013-0000-FFFF-FFFF01000000}" sourceName="Make (Full Name)">
  <pivotTables>
    <pivotTable tabId="3" name="PivotTable1"/>
    <pivotTable tabId="3" name="PivotTable2"/>
    <pivotTable tabId="3" name="PivotTable7"/>
    <pivotTable tabId="3" name="PivotTable6"/>
    <pivotTable tabId="3" name="PivotTable5"/>
  </pivotTables>
  <data>
    <tabular pivotCacheId="1589125661">
      <items count="6">
        <i x="4" s="1"/>
        <i x="0" s="1"/>
        <i x="1" s="1"/>
        <i x="3" s="1"/>
        <i x="5"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00000000-0013-0000-FFFF-FFFF02000000}" sourceName="Model">
  <pivotTables>
    <pivotTable tabId="3" name="PivotTable1"/>
    <pivotTable tabId="3" name="PivotTable2"/>
    <pivotTable tabId="3" name="PivotTable7"/>
    <pivotTable tabId="3" name="PivotTable6"/>
    <pivotTable tabId="3" name="PivotTable5"/>
  </pivotTables>
  <data>
    <tabular pivotCacheId="1589125661" sortOrder="descending">
      <items count="11">
        <i x="3" s="1"/>
        <i x="8" s="1"/>
        <i x="7" s="1"/>
        <i x="0" s="1"/>
        <i x="1" s="1"/>
        <i x="10" s="1"/>
        <i x="5" s="1"/>
        <i x="2" s="1"/>
        <i x="6" s="1"/>
        <i x="9"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 xr10:uid="{00000000-0013-0000-FFFF-FFFF03000000}" sourceName="Age">
  <pivotTables>
    <pivotTable tabId="3" name="PivotTable1"/>
    <pivotTable tabId="3" name="PivotTable2"/>
    <pivotTable tabId="3" name="PivotTable7"/>
    <pivotTable tabId="3" name="PivotTable6"/>
    <pivotTable tabId="3" name="PivotTable5"/>
  </pivotTables>
  <data>
    <tabular pivotCacheId="1589125661">
      <items count="18">
        <i x="5" s="1"/>
        <i x="3" s="1"/>
        <i x="4" s="1"/>
        <i x="14" s="1"/>
        <i x="6" s="1"/>
        <i x="2" s="1"/>
        <i x="1" s="1"/>
        <i x="16" s="1"/>
        <i x="0" s="1"/>
        <i x="15" s="1"/>
        <i x="17" s="1"/>
        <i x="11" s="1"/>
        <i x="10" s="1"/>
        <i x="13" s="1"/>
        <i x="8" s="1"/>
        <i x="12" s="1"/>
        <i x="7" s="1"/>
        <i x="9"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ke (Full Name)" xr10:uid="{00000000-0014-0000-FFFF-FFFF01000000}" cache="Slicer_Make__Full_Name" caption="Make (Full Name)" style="SlicerStyleDark6" rowHeight="241300"/>
  <slicer name="Model" xr10:uid="{00000000-0014-0000-FFFF-FFFF02000000}" cache="Slicer_Model" caption="Model" style="SlicerStyleDark6" rowHeight="241300"/>
  <slicer name="Age" xr10:uid="{00000000-0014-0000-FFFF-FFFF03000000}" cache="Slicer_Age" caption="Age" style="SlicerStyleDark6"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68"/>
  <sheetViews>
    <sheetView tabSelected="1" workbookViewId="0">
      <selection activeCell="F17" sqref="F17"/>
    </sheetView>
  </sheetViews>
  <sheetFormatPr defaultRowHeight="15" x14ac:dyDescent="0.25"/>
  <cols>
    <col min="1" max="1" width="13.5703125" bestFit="1" customWidth="1"/>
    <col min="2" max="2" width="5.85546875" bestFit="1" customWidth="1"/>
    <col min="3" max="3" width="16.85546875" bestFit="1" customWidth="1"/>
    <col min="5" max="5" width="19" bestFit="1" customWidth="1"/>
    <col min="6" max="6" width="16.7109375" bestFit="1" customWidth="1"/>
    <col min="9" max="9" width="14.140625" customWidth="1"/>
    <col min="12" max="12" width="16.5703125" bestFit="1" customWidth="1"/>
    <col min="13" max="13" width="12.140625" bestFit="1" customWidth="1"/>
    <col min="14" max="14" width="16" customWidth="1"/>
  </cols>
  <sheetData>
    <row r="1" spans="1:14" s="1" customFormat="1" x14ac:dyDescent="0.25">
      <c r="A1" s="1" t="s">
        <v>0</v>
      </c>
      <c r="B1" s="1" t="s">
        <v>1</v>
      </c>
      <c r="C1" s="1" t="s">
        <v>2</v>
      </c>
      <c r="D1" s="1" t="s">
        <v>3</v>
      </c>
      <c r="E1" s="1" t="s">
        <v>4</v>
      </c>
      <c r="F1" s="1" t="s">
        <v>5</v>
      </c>
      <c r="G1" s="1" t="s">
        <v>6</v>
      </c>
      <c r="H1" s="1" t="s">
        <v>7</v>
      </c>
      <c r="I1" s="1" t="s">
        <v>8</v>
      </c>
      <c r="J1" s="1" t="s">
        <v>9</v>
      </c>
      <c r="K1" s="1" t="s">
        <v>10</v>
      </c>
      <c r="L1" s="1" t="s">
        <v>122</v>
      </c>
      <c r="M1" s="1" t="s">
        <v>11</v>
      </c>
      <c r="N1" s="1" t="s">
        <v>131</v>
      </c>
    </row>
    <row r="2" spans="1:14" x14ac:dyDescent="0.25">
      <c r="A2" t="s">
        <v>12</v>
      </c>
      <c r="B2" t="str">
        <f>LEFT(A2,2)</f>
        <v>FD</v>
      </c>
      <c r="C2" t="str">
        <f t="shared" ref="C2:C33" si="0">VLOOKUP(B2,A$58:B$63,2)</f>
        <v>Ford</v>
      </c>
      <c r="D2" t="str" cm="1">
        <f t="array" ref="D2:D53">MID(A2:A53,5,3)</f>
        <v>MTG</v>
      </c>
      <c r="E2" t="str" cm="1">
        <f t="array" ref="E2:E53">_xlfn.XLOOKUP(D2:D53,E58:E68,F58:F68)</f>
        <v>Mustang</v>
      </c>
      <c r="F2" t="str">
        <f t="shared" ref="F2:F33" si="1">MID(A2,3,2)</f>
        <v>06</v>
      </c>
      <c r="G2">
        <f>IF(22-F2 &lt; 0, 100 -F2 + 22, 22-F2)</f>
        <v>16</v>
      </c>
      <c r="H2" s="2">
        <v>40326.800000000003</v>
      </c>
      <c r="I2" s="2">
        <f>H2/G2</f>
        <v>2520.4250000000002</v>
      </c>
      <c r="J2" t="s">
        <v>13</v>
      </c>
      <c r="K2" t="s">
        <v>14</v>
      </c>
      <c r="L2" s="2">
        <v>50000</v>
      </c>
      <c r="M2" t="str">
        <f>IF(H2 &lt;=L2, "Covered", "Not Covered")</f>
        <v>Covered</v>
      </c>
      <c r="N2" t="str">
        <f>CONCATENATE(C2,"-",D2, "-",F2)</f>
        <v>Ford-MTG-06</v>
      </c>
    </row>
    <row r="3" spans="1:14" x14ac:dyDescent="0.25">
      <c r="A3" t="s">
        <v>15</v>
      </c>
      <c r="B3" t="str">
        <f t="shared" ref="B3:B53" si="2">LEFT(A3,2)</f>
        <v>FD</v>
      </c>
      <c r="C3" t="str">
        <f t="shared" si="0"/>
        <v>Ford</v>
      </c>
      <c r="D3" t="str">
        <v>MTG</v>
      </c>
      <c r="E3" t="str">
        <v>Mustang</v>
      </c>
      <c r="F3" t="str">
        <f t="shared" si="1"/>
        <v>06</v>
      </c>
      <c r="G3">
        <f t="shared" ref="G3:G53" si="3">IF(22-F3 &lt; 0, 100 -F3 + 22, 22-F3)</f>
        <v>16</v>
      </c>
      <c r="H3" s="2">
        <v>44974.8</v>
      </c>
      <c r="I3" s="2">
        <f t="shared" ref="I3:I53" si="4">H3/G3</f>
        <v>2810.9250000000002</v>
      </c>
      <c r="J3" t="s">
        <v>16</v>
      </c>
      <c r="K3" t="s">
        <v>17</v>
      </c>
      <c r="L3" s="2">
        <v>50000</v>
      </c>
      <c r="M3" t="str">
        <f t="shared" ref="M3:M53" si="5">IF(H3 &lt;=L3, "Covered", "Not Covered")</f>
        <v>Covered</v>
      </c>
      <c r="N3" t="str">
        <f t="shared" ref="N2:N33" si="6">CONCATENATE(C3,"-",D3, "-",F3)</f>
        <v>Ford-MTG-06</v>
      </c>
    </row>
    <row r="4" spans="1:14" x14ac:dyDescent="0.25">
      <c r="A4" t="s">
        <v>18</v>
      </c>
      <c r="B4" t="str">
        <f t="shared" si="2"/>
        <v>FD</v>
      </c>
      <c r="C4" t="str">
        <f t="shared" si="0"/>
        <v>Ford</v>
      </c>
      <c r="D4" t="str">
        <v>MTG</v>
      </c>
      <c r="E4" t="str">
        <v>Mustang</v>
      </c>
      <c r="F4" t="str">
        <f t="shared" si="1"/>
        <v>08</v>
      </c>
      <c r="G4">
        <f t="shared" si="3"/>
        <v>14</v>
      </c>
      <c r="H4" s="2">
        <v>44946.5</v>
      </c>
      <c r="I4" s="2">
        <f t="shared" si="4"/>
        <v>3210.4642857142858</v>
      </c>
      <c r="J4" t="s">
        <v>19</v>
      </c>
      <c r="K4" t="s">
        <v>20</v>
      </c>
      <c r="L4" s="2">
        <v>50000</v>
      </c>
      <c r="M4" t="str">
        <f t="shared" si="5"/>
        <v>Covered</v>
      </c>
      <c r="N4" t="str">
        <f t="shared" si="6"/>
        <v>Ford-MTG-08</v>
      </c>
    </row>
    <row r="5" spans="1:14" x14ac:dyDescent="0.25">
      <c r="A5" t="s">
        <v>21</v>
      </c>
      <c r="B5" t="str">
        <f t="shared" si="2"/>
        <v>FD</v>
      </c>
      <c r="C5" t="str">
        <f t="shared" si="0"/>
        <v>Ford</v>
      </c>
      <c r="D5" t="str">
        <v>MTG</v>
      </c>
      <c r="E5" t="str">
        <v>Mustang</v>
      </c>
      <c r="F5" t="str">
        <f t="shared" si="1"/>
        <v>08</v>
      </c>
      <c r="G5">
        <f t="shared" si="3"/>
        <v>14</v>
      </c>
      <c r="H5" s="2">
        <v>37558.800000000003</v>
      </c>
      <c r="I5" s="2">
        <f t="shared" si="4"/>
        <v>2682.7714285714287</v>
      </c>
      <c r="J5" t="s">
        <v>13</v>
      </c>
      <c r="K5" t="s">
        <v>22</v>
      </c>
      <c r="L5" s="2">
        <v>50000</v>
      </c>
      <c r="M5" t="str">
        <f t="shared" si="5"/>
        <v>Covered</v>
      </c>
      <c r="N5" t="str">
        <f t="shared" si="6"/>
        <v>Ford-MTG-08</v>
      </c>
    </row>
    <row r="6" spans="1:14" x14ac:dyDescent="0.25">
      <c r="A6" t="s">
        <v>23</v>
      </c>
      <c r="B6" t="str">
        <f t="shared" si="2"/>
        <v>FD</v>
      </c>
      <c r="C6" t="str">
        <f t="shared" si="0"/>
        <v>Ford</v>
      </c>
      <c r="D6" t="str">
        <v>MTG</v>
      </c>
      <c r="E6" t="str">
        <v>Mustang</v>
      </c>
      <c r="F6" t="str">
        <f t="shared" si="1"/>
        <v>08</v>
      </c>
      <c r="G6">
        <f t="shared" si="3"/>
        <v>14</v>
      </c>
      <c r="H6" s="2">
        <v>36438.5</v>
      </c>
      <c r="I6" s="2">
        <f t="shared" si="4"/>
        <v>2602.75</v>
      </c>
      <c r="J6" t="s">
        <v>16</v>
      </c>
      <c r="K6" t="s">
        <v>14</v>
      </c>
      <c r="L6" s="2">
        <v>50000</v>
      </c>
      <c r="M6" t="str">
        <f t="shared" si="5"/>
        <v>Covered</v>
      </c>
      <c r="N6" t="str">
        <f t="shared" si="6"/>
        <v>Ford-MTG-08</v>
      </c>
    </row>
    <row r="7" spans="1:14" x14ac:dyDescent="0.25">
      <c r="A7" t="s">
        <v>120</v>
      </c>
      <c r="B7" t="str">
        <f t="shared" si="2"/>
        <v>FD</v>
      </c>
      <c r="C7" t="str">
        <f t="shared" si="0"/>
        <v>Ford</v>
      </c>
      <c r="D7" t="str">
        <v>FCS</v>
      </c>
      <c r="E7" t="str">
        <v>Focus</v>
      </c>
      <c r="F7" t="str">
        <f t="shared" si="1"/>
        <v>06</v>
      </c>
      <c r="G7">
        <f t="shared" si="3"/>
        <v>16</v>
      </c>
      <c r="H7" s="2">
        <v>46311.4</v>
      </c>
      <c r="I7" s="2">
        <f t="shared" si="4"/>
        <v>2894.4625000000001</v>
      </c>
      <c r="J7" t="s">
        <v>19</v>
      </c>
      <c r="K7" t="s">
        <v>24</v>
      </c>
      <c r="L7" s="2">
        <v>75000</v>
      </c>
      <c r="M7" t="str">
        <f t="shared" si="5"/>
        <v>Covered</v>
      </c>
      <c r="N7" t="str">
        <f t="shared" si="6"/>
        <v>Ford-FCS-06</v>
      </c>
    </row>
    <row r="8" spans="1:14" x14ac:dyDescent="0.25">
      <c r="A8" t="s">
        <v>25</v>
      </c>
      <c r="B8" t="str">
        <f t="shared" si="2"/>
        <v>FD</v>
      </c>
      <c r="C8" t="str">
        <f t="shared" si="0"/>
        <v>Ford</v>
      </c>
      <c r="D8" t="str">
        <v>FCS</v>
      </c>
      <c r="E8" t="str">
        <v>Focus</v>
      </c>
      <c r="F8" t="str">
        <f t="shared" si="1"/>
        <v>06</v>
      </c>
      <c r="G8">
        <f t="shared" si="3"/>
        <v>16</v>
      </c>
      <c r="H8" s="2">
        <v>52229.5</v>
      </c>
      <c r="I8" s="2">
        <f t="shared" si="4"/>
        <v>3264.34375</v>
      </c>
      <c r="J8" t="s">
        <v>19</v>
      </c>
      <c r="K8" t="s">
        <v>20</v>
      </c>
      <c r="L8" s="2">
        <v>75000</v>
      </c>
      <c r="M8" t="str">
        <f t="shared" si="5"/>
        <v>Covered</v>
      </c>
      <c r="N8" t="str">
        <f t="shared" si="6"/>
        <v>Ford-FCS-06</v>
      </c>
    </row>
    <row r="9" spans="1:14" x14ac:dyDescent="0.25">
      <c r="A9" t="s">
        <v>26</v>
      </c>
      <c r="B9" t="str">
        <f t="shared" si="2"/>
        <v>FD</v>
      </c>
      <c r="C9" t="str">
        <f t="shared" si="0"/>
        <v>Ford</v>
      </c>
      <c r="D9" t="str">
        <v>FCS</v>
      </c>
      <c r="E9" t="str">
        <v>Focus</v>
      </c>
      <c r="F9" t="str">
        <f t="shared" si="1"/>
        <v>09</v>
      </c>
      <c r="G9">
        <f t="shared" si="3"/>
        <v>13</v>
      </c>
      <c r="H9" s="2">
        <v>35137</v>
      </c>
      <c r="I9" s="2">
        <f t="shared" si="4"/>
        <v>2702.8461538461538</v>
      </c>
      <c r="J9" t="s">
        <v>13</v>
      </c>
      <c r="K9" t="s">
        <v>27</v>
      </c>
      <c r="L9" s="2">
        <v>75000</v>
      </c>
      <c r="M9" t="str">
        <f t="shared" si="5"/>
        <v>Covered</v>
      </c>
      <c r="N9" t="str">
        <f t="shared" si="6"/>
        <v>Ford-FCS-09</v>
      </c>
    </row>
    <row r="10" spans="1:14" x14ac:dyDescent="0.25">
      <c r="A10" t="s">
        <v>28</v>
      </c>
      <c r="B10" t="str">
        <f t="shared" si="2"/>
        <v>FD</v>
      </c>
      <c r="C10" t="str">
        <f t="shared" si="0"/>
        <v>Ford</v>
      </c>
      <c r="D10" t="str">
        <v>FCS</v>
      </c>
      <c r="E10" t="str">
        <v>Focus</v>
      </c>
      <c r="F10" t="str">
        <f t="shared" si="1"/>
        <v>13</v>
      </c>
      <c r="G10">
        <f t="shared" si="3"/>
        <v>9</v>
      </c>
      <c r="H10" s="2">
        <v>27637.1</v>
      </c>
      <c r="I10" s="2">
        <f t="shared" si="4"/>
        <v>3070.7888888888888</v>
      </c>
      <c r="J10" t="s">
        <v>13</v>
      </c>
      <c r="K10" t="s">
        <v>14</v>
      </c>
      <c r="L10" s="2">
        <v>75000</v>
      </c>
      <c r="M10" t="str">
        <f t="shared" si="5"/>
        <v>Covered</v>
      </c>
      <c r="N10" t="str">
        <f t="shared" si="6"/>
        <v>Ford-FCS-13</v>
      </c>
    </row>
    <row r="11" spans="1:14" x14ac:dyDescent="0.25">
      <c r="A11" t="s">
        <v>29</v>
      </c>
      <c r="B11" t="str">
        <f t="shared" si="2"/>
        <v>FD</v>
      </c>
      <c r="C11" t="str">
        <f t="shared" si="0"/>
        <v>Ford</v>
      </c>
      <c r="D11" t="str">
        <v>FCS</v>
      </c>
      <c r="E11" t="str">
        <v>Focus</v>
      </c>
      <c r="F11" t="str">
        <f t="shared" si="1"/>
        <v>13</v>
      </c>
      <c r="G11">
        <f t="shared" si="3"/>
        <v>9</v>
      </c>
      <c r="H11" s="2">
        <v>27534.799999999999</v>
      </c>
      <c r="I11" s="2">
        <f t="shared" si="4"/>
        <v>3059.422222222222</v>
      </c>
      <c r="J11" t="s">
        <v>16</v>
      </c>
      <c r="K11" t="s">
        <v>30</v>
      </c>
      <c r="L11" s="2">
        <v>75000</v>
      </c>
      <c r="M11" t="str">
        <f t="shared" si="5"/>
        <v>Covered</v>
      </c>
      <c r="N11" t="str">
        <f t="shared" si="6"/>
        <v>Ford-FCS-13</v>
      </c>
    </row>
    <row r="12" spans="1:14" x14ac:dyDescent="0.25">
      <c r="A12" t="s">
        <v>31</v>
      </c>
      <c r="B12" t="str">
        <f t="shared" si="2"/>
        <v>FD</v>
      </c>
      <c r="C12" t="str">
        <f t="shared" si="0"/>
        <v>Ford</v>
      </c>
      <c r="D12" t="str">
        <v>FCS</v>
      </c>
      <c r="E12" t="str">
        <v>Focus</v>
      </c>
      <c r="F12" t="str">
        <f t="shared" si="1"/>
        <v>12</v>
      </c>
      <c r="G12">
        <f t="shared" si="3"/>
        <v>10</v>
      </c>
      <c r="H12" s="2">
        <v>19341.7</v>
      </c>
      <c r="I12" s="2">
        <f t="shared" si="4"/>
        <v>1934.17</v>
      </c>
      <c r="J12" t="s">
        <v>16</v>
      </c>
      <c r="K12" t="s">
        <v>32</v>
      </c>
      <c r="L12" s="2">
        <v>75000</v>
      </c>
      <c r="M12" t="str">
        <f t="shared" si="5"/>
        <v>Covered</v>
      </c>
      <c r="N12" t="str">
        <f t="shared" si="6"/>
        <v>Ford-FCS-12</v>
      </c>
    </row>
    <row r="13" spans="1:14" x14ac:dyDescent="0.25">
      <c r="A13" t="s">
        <v>33</v>
      </c>
      <c r="B13" t="str">
        <f t="shared" si="2"/>
        <v>FD</v>
      </c>
      <c r="C13" t="str">
        <f t="shared" si="0"/>
        <v>Ford</v>
      </c>
      <c r="D13" t="str">
        <v>FCS</v>
      </c>
      <c r="E13" t="str">
        <v>Focus</v>
      </c>
      <c r="F13" t="str">
        <f t="shared" si="1"/>
        <v>13</v>
      </c>
      <c r="G13">
        <f t="shared" si="3"/>
        <v>9</v>
      </c>
      <c r="H13" s="2">
        <v>22521.599999999999</v>
      </c>
      <c r="I13" s="2">
        <f t="shared" si="4"/>
        <v>2502.3999999999996</v>
      </c>
      <c r="J13" t="s">
        <v>13</v>
      </c>
      <c r="K13" t="s">
        <v>34</v>
      </c>
      <c r="L13" s="2">
        <v>75000</v>
      </c>
      <c r="M13" t="str">
        <f t="shared" si="5"/>
        <v>Covered</v>
      </c>
      <c r="N13" t="str">
        <f t="shared" si="6"/>
        <v>Ford-FCS-13</v>
      </c>
    </row>
    <row r="14" spans="1:14" x14ac:dyDescent="0.25">
      <c r="A14" t="s">
        <v>35</v>
      </c>
      <c r="B14" t="str">
        <f t="shared" si="2"/>
        <v>FD</v>
      </c>
      <c r="C14" t="str">
        <f t="shared" si="0"/>
        <v>Ford</v>
      </c>
      <c r="D14" t="str">
        <v>FCS</v>
      </c>
      <c r="E14" t="str">
        <v>Focus</v>
      </c>
      <c r="F14" t="str">
        <f t="shared" si="1"/>
        <v>13</v>
      </c>
      <c r="G14">
        <f t="shared" si="3"/>
        <v>9</v>
      </c>
      <c r="H14" s="2">
        <v>13682.9</v>
      </c>
      <c r="I14" s="2">
        <f t="shared" si="4"/>
        <v>1520.3222222222221</v>
      </c>
      <c r="J14" t="s">
        <v>13</v>
      </c>
      <c r="K14" t="s">
        <v>36</v>
      </c>
      <c r="L14" s="2">
        <v>75000</v>
      </c>
      <c r="M14" t="str">
        <f t="shared" si="5"/>
        <v>Covered</v>
      </c>
      <c r="N14" t="str">
        <f t="shared" si="6"/>
        <v>Ford-FCS-13</v>
      </c>
    </row>
    <row r="15" spans="1:14" x14ac:dyDescent="0.25">
      <c r="A15" t="s">
        <v>119</v>
      </c>
      <c r="B15" t="str">
        <f t="shared" si="2"/>
        <v>GM</v>
      </c>
      <c r="C15" t="str">
        <f t="shared" si="0"/>
        <v>General Motors</v>
      </c>
      <c r="D15" t="str">
        <v>CMR</v>
      </c>
      <c r="E15" t="str">
        <v>Camaro</v>
      </c>
      <c r="F15" t="str">
        <f t="shared" si="1"/>
        <v>09</v>
      </c>
      <c r="G15">
        <f t="shared" si="3"/>
        <v>13</v>
      </c>
      <c r="H15" s="2">
        <v>28464.799999999999</v>
      </c>
      <c r="I15" s="2">
        <f t="shared" si="4"/>
        <v>2189.6</v>
      </c>
      <c r="J15" t="s">
        <v>16</v>
      </c>
      <c r="K15" t="s">
        <v>37</v>
      </c>
      <c r="L15" s="2">
        <v>100000</v>
      </c>
      <c r="M15" t="str">
        <f t="shared" si="5"/>
        <v>Covered</v>
      </c>
      <c r="N15" t="str">
        <f t="shared" si="6"/>
        <v>General Motors-CMR-09</v>
      </c>
    </row>
    <row r="16" spans="1:14" x14ac:dyDescent="0.25">
      <c r="A16" t="s">
        <v>38</v>
      </c>
      <c r="B16" t="str">
        <f t="shared" si="2"/>
        <v>GM</v>
      </c>
      <c r="C16" t="str">
        <f t="shared" si="0"/>
        <v>General Motors</v>
      </c>
      <c r="D16" t="str">
        <v>CMR</v>
      </c>
      <c r="E16" t="str">
        <v>Camaro</v>
      </c>
      <c r="F16" t="str">
        <f t="shared" si="1"/>
        <v>12</v>
      </c>
      <c r="G16">
        <f t="shared" si="3"/>
        <v>10</v>
      </c>
      <c r="H16" s="2">
        <v>19421.099999999999</v>
      </c>
      <c r="I16" s="2">
        <f t="shared" si="4"/>
        <v>1942.11</v>
      </c>
      <c r="J16" t="s">
        <v>13</v>
      </c>
      <c r="K16" t="s">
        <v>39</v>
      </c>
      <c r="L16" s="2">
        <v>100000</v>
      </c>
      <c r="M16" t="str">
        <f t="shared" si="5"/>
        <v>Covered</v>
      </c>
      <c r="N16" t="str">
        <f t="shared" si="6"/>
        <v>General Motors-CMR-12</v>
      </c>
    </row>
    <row r="17" spans="1:14" x14ac:dyDescent="0.25">
      <c r="A17" t="s">
        <v>40</v>
      </c>
      <c r="B17" t="str">
        <f t="shared" si="2"/>
        <v>GM</v>
      </c>
      <c r="C17" t="str">
        <f t="shared" si="0"/>
        <v>General Motors</v>
      </c>
      <c r="D17" t="str">
        <v>CMR</v>
      </c>
      <c r="E17" t="str">
        <v>Camaro</v>
      </c>
      <c r="F17" t="str">
        <f t="shared" si="1"/>
        <v>14</v>
      </c>
      <c r="G17">
        <f t="shared" si="3"/>
        <v>8</v>
      </c>
      <c r="H17" s="2">
        <v>14289.6</v>
      </c>
      <c r="I17" s="2">
        <f t="shared" si="4"/>
        <v>1786.2</v>
      </c>
      <c r="J17" t="s">
        <v>16</v>
      </c>
      <c r="K17" t="s">
        <v>41</v>
      </c>
      <c r="L17" s="2">
        <v>100000</v>
      </c>
      <c r="M17" t="str">
        <f t="shared" si="5"/>
        <v>Covered</v>
      </c>
      <c r="N17" t="str">
        <f t="shared" si="6"/>
        <v>General Motors-CMR-14</v>
      </c>
    </row>
    <row r="18" spans="1:14" x14ac:dyDescent="0.25">
      <c r="A18" t="s">
        <v>42</v>
      </c>
      <c r="B18" t="str">
        <f t="shared" si="2"/>
        <v>GM</v>
      </c>
      <c r="C18" t="str">
        <f t="shared" si="0"/>
        <v>General Motors</v>
      </c>
      <c r="D18" t="str">
        <v>SLV</v>
      </c>
      <c r="E18" t="str">
        <v>Silverado</v>
      </c>
      <c r="F18" t="str">
        <f t="shared" si="1"/>
        <v>10</v>
      </c>
      <c r="G18">
        <f t="shared" si="3"/>
        <v>12</v>
      </c>
      <c r="H18" s="2">
        <v>31144.400000000001</v>
      </c>
      <c r="I18" s="2">
        <f t="shared" si="4"/>
        <v>2595.3666666666668</v>
      </c>
      <c r="J18" t="s">
        <v>13</v>
      </c>
      <c r="K18" t="s">
        <v>43</v>
      </c>
      <c r="L18" s="2">
        <v>100000</v>
      </c>
      <c r="M18" t="str">
        <f t="shared" si="5"/>
        <v>Covered</v>
      </c>
      <c r="N18" t="str">
        <f t="shared" si="6"/>
        <v>General Motors-SLV-10</v>
      </c>
    </row>
    <row r="19" spans="1:14" x14ac:dyDescent="0.25">
      <c r="A19" t="s">
        <v>44</v>
      </c>
      <c r="B19" t="str">
        <f t="shared" si="2"/>
        <v>GM</v>
      </c>
      <c r="C19" t="str">
        <f t="shared" si="0"/>
        <v>General Motors</v>
      </c>
      <c r="D19" t="str">
        <v>SLV</v>
      </c>
      <c r="E19" t="str">
        <v>Silverado</v>
      </c>
      <c r="F19" t="str">
        <f t="shared" si="1"/>
        <v>98</v>
      </c>
      <c r="G19">
        <f t="shared" si="3"/>
        <v>24</v>
      </c>
      <c r="H19" s="2">
        <v>83162.7</v>
      </c>
      <c r="I19" s="2">
        <f t="shared" si="4"/>
        <v>3465.1124999999997</v>
      </c>
      <c r="J19" t="s">
        <v>13</v>
      </c>
      <c r="K19" t="s">
        <v>37</v>
      </c>
      <c r="L19" s="2">
        <v>100000</v>
      </c>
      <c r="M19" t="str">
        <f t="shared" si="5"/>
        <v>Covered</v>
      </c>
      <c r="N19" t="str">
        <f t="shared" si="6"/>
        <v>General Motors-SLV-98</v>
      </c>
    </row>
    <row r="20" spans="1:14" x14ac:dyDescent="0.25">
      <c r="A20" t="s">
        <v>45</v>
      </c>
      <c r="B20" t="str">
        <f t="shared" si="2"/>
        <v>GM</v>
      </c>
      <c r="C20" t="str">
        <f t="shared" si="0"/>
        <v>General Motors</v>
      </c>
      <c r="D20" t="str">
        <v>SLV</v>
      </c>
      <c r="E20" t="str">
        <v>Silverado</v>
      </c>
      <c r="F20" t="str">
        <f t="shared" si="1"/>
        <v>00</v>
      </c>
      <c r="G20">
        <f t="shared" si="3"/>
        <v>22</v>
      </c>
      <c r="H20" s="2">
        <v>80685.8</v>
      </c>
      <c r="I20" s="2">
        <f t="shared" si="4"/>
        <v>3667.5363636363636</v>
      </c>
      <c r="J20" t="s">
        <v>46</v>
      </c>
      <c r="K20" t="s">
        <v>34</v>
      </c>
      <c r="L20" s="2">
        <v>100000</v>
      </c>
      <c r="M20" t="str">
        <f t="shared" si="5"/>
        <v>Covered</v>
      </c>
      <c r="N20" t="str">
        <f t="shared" si="6"/>
        <v>General Motors-SLV-00</v>
      </c>
    </row>
    <row r="21" spans="1:14" x14ac:dyDescent="0.25">
      <c r="A21" t="s">
        <v>47</v>
      </c>
      <c r="B21" t="str">
        <f t="shared" si="2"/>
        <v>TY</v>
      </c>
      <c r="C21" t="str">
        <f t="shared" si="0"/>
        <v>Toyota</v>
      </c>
      <c r="D21" t="str">
        <v>CAM</v>
      </c>
      <c r="E21" t="str">
        <v>Camry</v>
      </c>
      <c r="F21" t="str">
        <f t="shared" si="1"/>
        <v>96</v>
      </c>
      <c r="G21">
        <f t="shared" si="3"/>
        <v>26</v>
      </c>
      <c r="H21" s="2">
        <v>114660.6</v>
      </c>
      <c r="I21" s="2">
        <f t="shared" si="4"/>
        <v>4410.0230769230775</v>
      </c>
      <c r="J21" t="s">
        <v>19</v>
      </c>
      <c r="K21" t="s">
        <v>48</v>
      </c>
      <c r="L21" s="2">
        <v>100000</v>
      </c>
      <c r="M21" t="str">
        <f t="shared" si="5"/>
        <v>Not Covered</v>
      </c>
      <c r="N21" t="str">
        <f t="shared" si="6"/>
        <v>Toyota-CAM-96</v>
      </c>
    </row>
    <row r="22" spans="1:14" x14ac:dyDescent="0.25">
      <c r="A22" t="s">
        <v>49</v>
      </c>
      <c r="B22" t="str">
        <f t="shared" si="2"/>
        <v>TY</v>
      </c>
      <c r="C22" t="str">
        <f t="shared" si="0"/>
        <v>Toyota</v>
      </c>
      <c r="D22" t="str">
        <v>CAM</v>
      </c>
      <c r="E22" t="str">
        <v>Camry</v>
      </c>
      <c r="F22" t="str">
        <f t="shared" si="1"/>
        <v>98</v>
      </c>
      <c r="G22">
        <f t="shared" si="3"/>
        <v>24</v>
      </c>
      <c r="H22" s="2">
        <v>93382.6</v>
      </c>
      <c r="I22" s="2">
        <f t="shared" si="4"/>
        <v>3890.9416666666671</v>
      </c>
      <c r="J22" t="s">
        <v>13</v>
      </c>
      <c r="K22" t="s">
        <v>50</v>
      </c>
      <c r="L22" s="2">
        <v>100000</v>
      </c>
      <c r="M22" t="str">
        <f t="shared" si="5"/>
        <v>Covered</v>
      </c>
      <c r="N22" t="str">
        <f t="shared" si="6"/>
        <v>Toyota-CAM-98</v>
      </c>
    </row>
    <row r="23" spans="1:14" x14ac:dyDescent="0.25">
      <c r="A23" t="s">
        <v>51</v>
      </c>
      <c r="B23" t="str">
        <f t="shared" si="2"/>
        <v>TY</v>
      </c>
      <c r="C23" t="str">
        <f t="shared" si="0"/>
        <v>Toyota</v>
      </c>
      <c r="D23" t="str">
        <v>CAM</v>
      </c>
      <c r="E23" t="str">
        <v>Camry</v>
      </c>
      <c r="F23" t="str">
        <f t="shared" si="1"/>
        <v>00</v>
      </c>
      <c r="G23">
        <f t="shared" si="3"/>
        <v>22</v>
      </c>
      <c r="H23" s="2">
        <v>85928</v>
      </c>
      <c r="I23" s="2">
        <f t="shared" si="4"/>
        <v>3905.818181818182</v>
      </c>
      <c r="J23" t="s">
        <v>19</v>
      </c>
      <c r="K23" t="s">
        <v>24</v>
      </c>
      <c r="L23" s="2">
        <v>100000</v>
      </c>
      <c r="M23" t="str">
        <f t="shared" si="5"/>
        <v>Covered</v>
      </c>
      <c r="N23" t="str">
        <f t="shared" si="6"/>
        <v>Toyota-CAM-00</v>
      </c>
    </row>
    <row r="24" spans="1:14" x14ac:dyDescent="0.25">
      <c r="A24" t="s">
        <v>52</v>
      </c>
      <c r="B24" t="str">
        <f t="shared" si="2"/>
        <v>TY</v>
      </c>
      <c r="C24" t="str">
        <f t="shared" si="0"/>
        <v>Toyota</v>
      </c>
      <c r="D24" t="str">
        <v>CAM</v>
      </c>
      <c r="E24" t="str">
        <v>Camry</v>
      </c>
      <c r="F24" t="str">
        <f t="shared" si="1"/>
        <v>02</v>
      </c>
      <c r="G24">
        <f t="shared" si="3"/>
        <v>20</v>
      </c>
      <c r="H24" s="2">
        <v>67829.100000000006</v>
      </c>
      <c r="I24" s="2">
        <f t="shared" si="4"/>
        <v>3391.4550000000004</v>
      </c>
      <c r="J24" t="s">
        <v>13</v>
      </c>
      <c r="K24" t="s">
        <v>14</v>
      </c>
      <c r="L24" s="2">
        <v>100000</v>
      </c>
      <c r="M24" t="str">
        <f t="shared" si="5"/>
        <v>Covered</v>
      </c>
      <c r="N24" t="str">
        <f t="shared" si="6"/>
        <v>Toyota-CAM-02</v>
      </c>
    </row>
    <row r="25" spans="1:14" x14ac:dyDescent="0.25">
      <c r="A25" t="s">
        <v>53</v>
      </c>
      <c r="B25" t="str">
        <f t="shared" si="2"/>
        <v>TY</v>
      </c>
      <c r="C25" t="str">
        <f t="shared" si="0"/>
        <v>Toyota</v>
      </c>
      <c r="D25" t="str">
        <v>CAM</v>
      </c>
      <c r="E25" t="str">
        <v>Camry</v>
      </c>
      <c r="F25" t="str">
        <f t="shared" si="1"/>
        <v>09</v>
      </c>
      <c r="G25">
        <f t="shared" si="3"/>
        <v>13</v>
      </c>
      <c r="H25" s="2">
        <v>48114.2</v>
      </c>
      <c r="I25" s="2">
        <f t="shared" si="4"/>
        <v>3701.0923076923073</v>
      </c>
      <c r="J25" t="s">
        <v>16</v>
      </c>
      <c r="K25" t="s">
        <v>27</v>
      </c>
      <c r="L25" s="2">
        <v>100000</v>
      </c>
      <c r="M25" t="str">
        <f t="shared" si="5"/>
        <v>Covered</v>
      </c>
      <c r="N25" t="str">
        <f t="shared" si="6"/>
        <v>Toyota-CAM-09</v>
      </c>
    </row>
    <row r="26" spans="1:14" x14ac:dyDescent="0.25">
      <c r="A26" t="s">
        <v>54</v>
      </c>
      <c r="B26" t="str">
        <f t="shared" si="2"/>
        <v>TY</v>
      </c>
      <c r="C26" t="str">
        <f t="shared" si="0"/>
        <v>Toyota</v>
      </c>
      <c r="D26" t="str">
        <v>COR</v>
      </c>
      <c r="E26" t="str">
        <v>Corolla</v>
      </c>
      <c r="F26" t="str">
        <f t="shared" si="1"/>
        <v>02</v>
      </c>
      <c r="G26">
        <f t="shared" si="3"/>
        <v>20</v>
      </c>
      <c r="H26" s="2">
        <v>64467.4</v>
      </c>
      <c r="I26" s="2">
        <f t="shared" si="4"/>
        <v>3223.37</v>
      </c>
      <c r="J26" t="s">
        <v>55</v>
      </c>
      <c r="K26" t="s">
        <v>56</v>
      </c>
      <c r="L26" s="2">
        <v>100000</v>
      </c>
      <c r="M26" t="str">
        <f t="shared" si="5"/>
        <v>Covered</v>
      </c>
      <c r="N26" t="str">
        <f t="shared" si="6"/>
        <v>Toyota-COR-02</v>
      </c>
    </row>
    <row r="27" spans="1:14" x14ac:dyDescent="0.25">
      <c r="A27" t="s">
        <v>57</v>
      </c>
      <c r="B27" t="str">
        <f t="shared" si="2"/>
        <v>TY</v>
      </c>
      <c r="C27" t="str">
        <f t="shared" si="0"/>
        <v>Toyota</v>
      </c>
      <c r="D27" t="str">
        <v>COR</v>
      </c>
      <c r="E27" t="str">
        <v>Corolla</v>
      </c>
      <c r="F27" t="str">
        <f t="shared" si="1"/>
        <v>03</v>
      </c>
      <c r="G27">
        <f t="shared" si="3"/>
        <v>19</v>
      </c>
      <c r="H27" s="2">
        <v>73444.399999999994</v>
      </c>
      <c r="I27" s="2">
        <f t="shared" si="4"/>
        <v>3865.4947368421049</v>
      </c>
      <c r="J27" t="s">
        <v>13</v>
      </c>
      <c r="K27" t="s">
        <v>56</v>
      </c>
      <c r="L27" s="2">
        <v>100000</v>
      </c>
      <c r="M27" t="str">
        <f t="shared" si="5"/>
        <v>Covered</v>
      </c>
      <c r="N27" t="str">
        <f t="shared" si="6"/>
        <v>Toyota-COR-03</v>
      </c>
    </row>
    <row r="28" spans="1:14" x14ac:dyDescent="0.25">
      <c r="A28" t="s">
        <v>58</v>
      </c>
      <c r="B28" t="str">
        <f t="shared" si="2"/>
        <v>TY</v>
      </c>
      <c r="C28" t="str">
        <f t="shared" si="0"/>
        <v>Toyota</v>
      </c>
      <c r="D28" t="str">
        <v>COR</v>
      </c>
      <c r="E28" t="str">
        <v>Corolla</v>
      </c>
      <c r="F28" t="str">
        <f t="shared" si="1"/>
        <v>14</v>
      </c>
      <c r="G28">
        <f t="shared" si="3"/>
        <v>8</v>
      </c>
      <c r="H28" s="2">
        <v>17556.3</v>
      </c>
      <c r="I28" s="2">
        <f t="shared" si="4"/>
        <v>2194.5374999999999</v>
      </c>
      <c r="J28" t="s">
        <v>46</v>
      </c>
      <c r="K28" t="s">
        <v>30</v>
      </c>
      <c r="L28" s="2">
        <v>100000</v>
      </c>
      <c r="M28" t="str">
        <f t="shared" si="5"/>
        <v>Covered</v>
      </c>
      <c r="N28" t="str">
        <f t="shared" si="6"/>
        <v>Toyota-COR-14</v>
      </c>
    </row>
    <row r="29" spans="1:14" x14ac:dyDescent="0.25">
      <c r="A29" t="s">
        <v>59</v>
      </c>
      <c r="B29" t="str">
        <f t="shared" si="2"/>
        <v>TY</v>
      </c>
      <c r="C29" t="str">
        <f t="shared" si="0"/>
        <v>Toyota</v>
      </c>
      <c r="D29" t="str">
        <v>COR</v>
      </c>
      <c r="E29" t="str">
        <v>Corolla</v>
      </c>
      <c r="F29" t="str">
        <f t="shared" si="1"/>
        <v>12</v>
      </c>
      <c r="G29">
        <f t="shared" si="3"/>
        <v>10</v>
      </c>
      <c r="H29" s="2">
        <v>29601.9</v>
      </c>
      <c r="I29" s="2">
        <f t="shared" si="4"/>
        <v>2960.19</v>
      </c>
      <c r="J29" t="s">
        <v>13</v>
      </c>
      <c r="K29" t="s">
        <v>37</v>
      </c>
      <c r="L29" s="2">
        <v>100000</v>
      </c>
      <c r="M29" t="str">
        <f t="shared" si="5"/>
        <v>Covered</v>
      </c>
      <c r="N29" t="str">
        <f t="shared" si="6"/>
        <v>Toyota-COR-12</v>
      </c>
    </row>
    <row r="30" spans="1:14" x14ac:dyDescent="0.25">
      <c r="A30" t="s">
        <v>60</v>
      </c>
      <c r="B30" t="str">
        <f t="shared" si="2"/>
        <v>TY</v>
      </c>
      <c r="C30" t="str">
        <f t="shared" si="0"/>
        <v>Toyota</v>
      </c>
      <c r="D30" t="str">
        <v>CAM</v>
      </c>
      <c r="E30" t="str">
        <v>Camry</v>
      </c>
      <c r="F30" t="str">
        <f t="shared" si="1"/>
        <v>12</v>
      </c>
      <c r="G30">
        <f t="shared" si="3"/>
        <v>10</v>
      </c>
      <c r="H30" s="2">
        <v>22128.2</v>
      </c>
      <c r="I30" s="2">
        <f t="shared" si="4"/>
        <v>2212.8200000000002</v>
      </c>
      <c r="J30" t="s">
        <v>46</v>
      </c>
      <c r="K30" t="s">
        <v>48</v>
      </c>
      <c r="L30" s="2">
        <v>100000</v>
      </c>
      <c r="M30" t="str">
        <f t="shared" si="5"/>
        <v>Covered</v>
      </c>
      <c r="N30" t="str">
        <f t="shared" si="6"/>
        <v>Toyota-CAM-12</v>
      </c>
    </row>
    <row r="31" spans="1:14" x14ac:dyDescent="0.25">
      <c r="A31" t="s">
        <v>61</v>
      </c>
      <c r="B31" t="str">
        <f t="shared" si="2"/>
        <v>HO</v>
      </c>
      <c r="C31" t="str">
        <f t="shared" si="0"/>
        <v>Honda</v>
      </c>
      <c r="D31" t="str">
        <v>CIV</v>
      </c>
      <c r="E31" t="str">
        <v>Civic</v>
      </c>
      <c r="F31" t="str">
        <f t="shared" si="1"/>
        <v>99</v>
      </c>
      <c r="G31">
        <f t="shared" si="3"/>
        <v>23</v>
      </c>
      <c r="H31" s="2">
        <v>82374</v>
      </c>
      <c r="I31" s="2">
        <f t="shared" si="4"/>
        <v>3581.478260869565</v>
      </c>
      <c r="J31" t="s">
        <v>16</v>
      </c>
      <c r="K31" t="s">
        <v>36</v>
      </c>
      <c r="L31" s="2">
        <v>75000</v>
      </c>
      <c r="M31" t="str">
        <f t="shared" si="5"/>
        <v>Not Covered</v>
      </c>
      <c r="N31" t="str">
        <f t="shared" si="6"/>
        <v>Honda-CIV-99</v>
      </c>
    </row>
    <row r="32" spans="1:14" x14ac:dyDescent="0.25">
      <c r="A32" t="s">
        <v>62</v>
      </c>
      <c r="B32" t="str">
        <f t="shared" si="2"/>
        <v>HO</v>
      </c>
      <c r="C32" t="str">
        <f t="shared" si="0"/>
        <v>Honda</v>
      </c>
      <c r="D32" t="str">
        <v>CIV</v>
      </c>
      <c r="E32" t="str">
        <v>Civic</v>
      </c>
      <c r="F32" t="str">
        <f t="shared" si="1"/>
        <v>01</v>
      </c>
      <c r="G32">
        <f t="shared" si="3"/>
        <v>21</v>
      </c>
      <c r="H32" s="2">
        <v>69891.899999999994</v>
      </c>
      <c r="I32" s="2">
        <f t="shared" si="4"/>
        <v>3328.1857142857139</v>
      </c>
      <c r="J32" t="s">
        <v>46</v>
      </c>
      <c r="K32" t="s">
        <v>22</v>
      </c>
      <c r="L32" s="2">
        <v>75000</v>
      </c>
      <c r="M32" t="str">
        <f t="shared" si="5"/>
        <v>Covered</v>
      </c>
      <c r="N32" t="str">
        <f t="shared" si="6"/>
        <v>Honda-CIV-01</v>
      </c>
    </row>
    <row r="33" spans="1:14" x14ac:dyDescent="0.25">
      <c r="A33" t="s">
        <v>63</v>
      </c>
      <c r="B33" t="str">
        <f t="shared" si="2"/>
        <v>HO</v>
      </c>
      <c r="C33" t="str">
        <f t="shared" si="0"/>
        <v>Honda</v>
      </c>
      <c r="D33" t="str">
        <v>CIV</v>
      </c>
      <c r="E33" t="str">
        <v>Civic</v>
      </c>
      <c r="F33" t="str">
        <f t="shared" si="1"/>
        <v>10</v>
      </c>
      <c r="G33">
        <f t="shared" si="3"/>
        <v>12</v>
      </c>
      <c r="H33" s="2">
        <v>22573</v>
      </c>
      <c r="I33" s="2">
        <f t="shared" si="4"/>
        <v>1881.0833333333333</v>
      </c>
      <c r="J33" t="s">
        <v>46</v>
      </c>
      <c r="K33" t="s">
        <v>41</v>
      </c>
      <c r="L33" s="2">
        <v>75000</v>
      </c>
      <c r="M33" t="str">
        <f t="shared" si="5"/>
        <v>Covered</v>
      </c>
      <c r="N33" t="str">
        <f t="shared" si="6"/>
        <v>Honda-CIV-10</v>
      </c>
    </row>
    <row r="34" spans="1:14" x14ac:dyDescent="0.25">
      <c r="A34" t="s">
        <v>64</v>
      </c>
      <c r="B34" t="str">
        <f t="shared" si="2"/>
        <v>HO</v>
      </c>
      <c r="C34" t="str">
        <f t="shared" ref="C34:C53" si="7">VLOOKUP(B34,A$58:B$63,2)</f>
        <v>Honda</v>
      </c>
      <c r="D34" t="str">
        <v>CIV</v>
      </c>
      <c r="E34" t="str">
        <v>Civic</v>
      </c>
      <c r="F34" t="str">
        <f t="shared" ref="F34:F53" si="8">MID(A34,3,2)</f>
        <v>10</v>
      </c>
      <c r="G34">
        <f t="shared" si="3"/>
        <v>12</v>
      </c>
      <c r="H34" s="2">
        <v>33477.199999999997</v>
      </c>
      <c r="I34" s="2">
        <f t="shared" si="4"/>
        <v>2789.7666666666664</v>
      </c>
      <c r="J34" t="s">
        <v>13</v>
      </c>
      <c r="K34" t="s">
        <v>50</v>
      </c>
      <c r="L34" s="2">
        <v>75000</v>
      </c>
      <c r="M34" t="str">
        <f t="shared" si="5"/>
        <v>Covered</v>
      </c>
      <c r="N34" t="str">
        <f t="shared" ref="N34:N53" si="9">CONCATENATE(C34,"-",D34, "-",F34)</f>
        <v>Honda-CIV-10</v>
      </c>
    </row>
    <row r="35" spans="1:14" x14ac:dyDescent="0.25">
      <c r="A35" t="s">
        <v>65</v>
      </c>
      <c r="B35" t="str">
        <f t="shared" si="2"/>
        <v>HO</v>
      </c>
      <c r="C35" t="str">
        <f t="shared" si="7"/>
        <v>Honda</v>
      </c>
      <c r="D35" t="str">
        <v>CIV</v>
      </c>
      <c r="E35" t="str">
        <v>Civic</v>
      </c>
      <c r="F35" t="str">
        <f t="shared" si="8"/>
        <v>11</v>
      </c>
      <c r="G35">
        <f t="shared" si="3"/>
        <v>11</v>
      </c>
      <c r="H35" s="2">
        <v>30555.3</v>
      </c>
      <c r="I35" s="2">
        <f t="shared" si="4"/>
        <v>2777.7545454545452</v>
      </c>
      <c r="J35" t="s">
        <v>13</v>
      </c>
      <c r="K35" t="s">
        <v>20</v>
      </c>
      <c r="L35" s="2">
        <v>75000</v>
      </c>
      <c r="M35" t="str">
        <f t="shared" si="5"/>
        <v>Covered</v>
      </c>
      <c r="N35" t="str">
        <f t="shared" si="9"/>
        <v>Honda-CIV-11</v>
      </c>
    </row>
    <row r="36" spans="1:14" x14ac:dyDescent="0.25">
      <c r="A36" t="s">
        <v>66</v>
      </c>
      <c r="B36" t="str">
        <f t="shared" si="2"/>
        <v>HO</v>
      </c>
      <c r="C36" t="str">
        <f t="shared" si="7"/>
        <v>Honda</v>
      </c>
      <c r="D36" t="str">
        <v>CIV</v>
      </c>
      <c r="E36" t="str">
        <v>Civic</v>
      </c>
      <c r="F36" t="str">
        <f t="shared" si="8"/>
        <v>12</v>
      </c>
      <c r="G36">
        <f t="shared" si="3"/>
        <v>10</v>
      </c>
      <c r="H36" s="2">
        <v>24513.200000000001</v>
      </c>
      <c r="I36" s="2">
        <f t="shared" si="4"/>
        <v>2451.3200000000002</v>
      </c>
      <c r="J36" t="s">
        <v>13</v>
      </c>
      <c r="K36" t="s">
        <v>43</v>
      </c>
      <c r="L36" s="2">
        <v>75000</v>
      </c>
      <c r="M36" t="str">
        <f t="shared" si="5"/>
        <v>Covered</v>
      </c>
      <c r="N36" t="str">
        <f t="shared" si="9"/>
        <v>Honda-CIV-12</v>
      </c>
    </row>
    <row r="37" spans="1:14" x14ac:dyDescent="0.25">
      <c r="A37" t="s">
        <v>67</v>
      </c>
      <c r="B37" t="str">
        <f t="shared" si="2"/>
        <v>HO</v>
      </c>
      <c r="C37" t="str">
        <f t="shared" si="7"/>
        <v>Honda</v>
      </c>
      <c r="D37" t="str">
        <v>CIV</v>
      </c>
      <c r="E37" t="str">
        <v>Civic</v>
      </c>
      <c r="F37" t="str">
        <f t="shared" si="8"/>
        <v>13</v>
      </c>
      <c r="G37">
        <f t="shared" si="3"/>
        <v>9</v>
      </c>
      <c r="H37" s="2">
        <v>13867.6</v>
      </c>
      <c r="I37" s="2">
        <f t="shared" si="4"/>
        <v>1540.8444444444444</v>
      </c>
      <c r="J37" t="s">
        <v>13</v>
      </c>
      <c r="K37" t="s">
        <v>48</v>
      </c>
      <c r="L37" s="2">
        <v>75000</v>
      </c>
      <c r="M37" t="str">
        <f t="shared" si="5"/>
        <v>Covered</v>
      </c>
      <c r="N37" t="str">
        <f t="shared" si="9"/>
        <v>Honda-CIV-13</v>
      </c>
    </row>
    <row r="38" spans="1:14" x14ac:dyDescent="0.25">
      <c r="A38" t="s">
        <v>121</v>
      </c>
      <c r="B38" t="str">
        <f t="shared" si="2"/>
        <v>HO</v>
      </c>
      <c r="C38" t="str">
        <f t="shared" si="7"/>
        <v>Honda</v>
      </c>
      <c r="D38" t="str">
        <v>ODY</v>
      </c>
      <c r="E38" t="str">
        <v>Odyssey</v>
      </c>
      <c r="F38" t="str">
        <f t="shared" si="8"/>
        <v>05</v>
      </c>
      <c r="G38">
        <f t="shared" si="3"/>
        <v>17</v>
      </c>
      <c r="H38" s="2">
        <v>60389.5</v>
      </c>
      <c r="I38" s="2">
        <f t="shared" si="4"/>
        <v>3552.3235294117649</v>
      </c>
      <c r="J38" t="s">
        <v>16</v>
      </c>
      <c r="K38" t="s">
        <v>27</v>
      </c>
      <c r="L38" s="2">
        <v>100000</v>
      </c>
      <c r="M38" t="str">
        <f t="shared" si="5"/>
        <v>Covered</v>
      </c>
      <c r="N38" t="str">
        <f t="shared" si="9"/>
        <v>Honda-ODY-05</v>
      </c>
    </row>
    <row r="39" spans="1:14" x14ac:dyDescent="0.25">
      <c r="A39" t="s">
        <v>68</v>
      </c>
      <c r="B39" t="str">
        <f t="shared" si="2"/>
        <v>HO</v>
      </c>
      <c r="C39" t="str">
        <f t="shared" si="7"/>
        <v>Honda</v>
      </c>
      <c r="D39" t="str">
        <v>ODY</v>
      </c>
      <c r="E39" t="str">
        <v>Odyssey</v>
      </c>
      <c r="F39" t="str">
        <f t="shared" si="8"/>
        <v>07</v>
      </c>
      <c r="G39">
        <f t="shared" si="3"/>
        <v>15</v>
      </c>
      <c r="H39" s="2">
        <v>50854.1</v>
      </c>
      <c r="I39" s="2">
        <f t="shared" si="4"/>
        <v>3390.2733333333331</v>
      </c>
      <c r="J39" t="s">
        <v>13</v>
      </c>
      <c r="K39" t="s">
        <v>50</v>
      </c>
      <c r="L39" s="2">
        <v>100000</v>
      </c>
      <c r="M39" t="str">
        <f t="shared" si="5"/>
        <v>Covered</v>
      </c>
      <c r="N39" t="str">
        <f t="shared" si="9"/>
        <v>Honda-ODY-07</v>
      </c>
    </row>
    <row r="40" spans="1:14" x14ac:dyDescent="0.25">
      <c r="A40" t="s">
        <v>69</v>
      </c>
      <c r="B40" t="str">
        <f t="shared" si="2"/>
        <v>HO</v>
      </c>
      <c r="C40" t="str">
        <f t="shared" si="7"/>
        <v>Honda</v>
      </c>
      <c r="D40" t="str">
        <v>ODY</v>
      </c>
      <c r="E40" t="str">
        <v>Odyssey</v>
      </c>
      <c r="F40" t="str">
        <f t="shared" si="8"/>
        <v>08</v>
      </c>
      <c r="G40">
        <f t="shared" si="3"/>
        <v>14</v>
      </c>
      <c r="H40" s="2">
        <v>42504.6</v>
      </c>
      <c r="I40" s="2">
        <f t="shared" si="4"/>
        <v>3036.042857142857</v>
      </c>
      <c r="J40" t="s">
        <v>16</v>
      </c>
      <c r="K40" t="s">
        <v>36</v>
      </c>
      <c r="L40" s="2">
        <v>100000</v>
      </c>
      <c r="M40" t="str">
        <f t="shared" si="5"/>
        <v>Covered</v>
      </c>
      <c r="N40" t="str">
        <f t="shared" si="9"/>
        <v>Honda-ODY-08</v>
      </c>
    </row>
    <row r="41" spans="1:14" x14ac:dyDescent="0.25">
      <c r="A41" t="s">
        <v>118</v>
      </c>
      <c r="B41" t="str">
        <f t="shared" si="2"/>
        <v>HO</v>
      </c>
      <c r="C41" t="str">
        <f t="shared" si="7"/>
        <v>Honda</v>
      </c>
      <c r="D41" t="str">
        <v>ODY</v>
      </c>
      <c r="E41" t="str">
        <v>Odyssey</v>
      </c>
      <c r="F41" t="str">
        <f t="shared" si="8"/>
        <v>01</v>
      </c>
      <c r="G41">
        <f t="shared" si="3"/>
        <v>21</v>
      </c>
      <c r="H41" s="2">
        <v>68658.899999999994</v>
      </c>
      <c r="I41" s="2">
        <f t="shared" si="4"/>
        <v>3269.4714285714281</v>
      </c>
      <c r="J41" t="s">
        <v>13</v>
      </c>
      <c r="K41" t="s">
        <v>14</v>
      </c>
      <c r="L41" s="2">
        <v>100000</v>
      </c>
      <c r="M41" t="str">
        <f t="shared" si="5"/>
        <v>Covered</v>
      </c>
      <c r="N41" t="str">
        <f t="shared" si="9"/>
        <v>Honda-ODY-01</v>
      </c>
    </row>
    <row r="42" spans="1:14" x14ac:dyDescent="0.25">
      <c r="A42" t="s">
        <v>70</v>
      </c>
      <c r="B42" t="str">
        <f t="shared" si="2"/>
        <v>HO</v>
      </c>
      <c r="C42" t="str">
        <f t="shared" si="7"/>
        <v>Honda</v>
      </c>
      <c r="D42" t="str">
        <v>ODY</v>
      </c>
      <c r="E42" t="str">
        <v>Odyssey</v>
      </c>
      <c r="F42" t="str">
        <f t="shared" si="8"/>
        <v>14</v>
      </c>
      <c r="G42">
        <f t="shared" si="3"/>
        <v>8</v>
      </c>
      <c r="H42" s="2">
        <v>3708.1</v>
      </c>
      <c r="I42" s="2">
        <f t="shared" si="4"/>
        <v>463.51249999999999</v>
      </c>
      <c r="J42" t="s">
        <v>13</v>
      </c>
      <c r="K42" t="s">
        <v>17</v>
      </c>
      <c r="L42" s="2">
        <v>100000</v>
      </c>
      <c r="M42" t="str">
        <f t="shared" si="5"/>
        <v>Covered</v>
      </c>
      <c r="N42" t="str">
        <f t="shared" si="9"/>
        <v>Honda-ODY-14</v>
      </c>
    </row>
    <row r="43" spans="1:14" x14ac:dyDescent="0.25">
      <c r="A43" t="s">
        <v>71</v>
      </c>
      <c r="B43" t="str">
        <f t="shared" si="2"/>
        <v>CR</v>
      </c>
      <c r="C43" t="str">
        <f t="shared" si="7"/>
        <v>Chrysler</v>
      </c>
      <c r="D43" t="str">
        <v>PTC</v>
      </c>
      <c r="E43" t="str">
        <v>PT Cruiser</v>
      </c>
      <c r="F43" t="str">
        <f t="shared" si="8"/>
        <v>04</v>
      </c>
      <c r="G43">
        <f t="shared" si="3"/>
        <v>18</v>
      </c>
      <c r="H43" s="2">
        <v>64542</v>
      </c>
      <c r="I43" s="2">
        <f t="shared" si="4"/>
        <v>3585.6666666666665</v>
      </c>
      <c r="J43" t="s">
        <v>46</v>
      </c>
      <c r="K43" t="s">
        <v>14</v>
      </c>
      <c r="L43" s="2">
        <v>75000</v>
      </c>
      <c r="M43" t="str">
        <f t="shared" si="5"/>
        <v>Covered</v>
      </c>
      <c r="N43" t="str">
        <f t="shared" si="9"/>
        <v>Chrysler-PTC-04</v>
      </c>
    </row>
    <row r="44" spans="1:14" x14ac:dyDescent="0.25">
      <c r="A44" t="s">
        <v>72</v>
      </c>
      <c r="B44" t="str">
        <f t="shared" si="2"/>
        <v>CR</v>
      </c>
      <c r="C44" t="str">
        <f t="shared" si="7"/>
        <v>Chrysler</v>
      </c>
      <c r="D44" t="str">
        <v>PTC</v>
      </c>
      <c r="E44" t="str">
        <v>PT Cruiser</v>
      </c>
      <c r="F44" t="str">
        <f t="shared" si="8"/>
        <v>07</v>
      </c>
      <c r="G44">
        <f t="shared" si="3"/>
        <v>15</v>
      </c>
      <c r="H44" s="2">
        <v>42074.2</v>
      </c>
      <c r="I44" s="2">
        <f t="shared" si="4"/>
        <v>2804.9466666666663</v>
      </c>
      <c r="J44" t="s">
        <v>19</v>
      </c>
      <c r="K44" t="s">
        <v>56</v>
      </c>
      <c r="L44" s="2">
        <v>75000</v>
      </c>
      <c r="M44" t="str">
        <f t="shared" si="5"/>
        <v>Covered</v>
      </c>
      <c r="N44" t="str">
        <f t="shared" si="9"/>
        <v>Chrysler-PTC-07</v>
      </c>
    </row>
    <row r="45" spans="1:14" x14ac:dyDescent="0.25">
      <c r="A45" t="s">
        <v>73</v>
      </c>
      <c r="B45" t="str">
        <f t="shared" si="2"/>
        <v>CR</v>
      </c>
      <c r="C45" t="str">
        <f t="shared" si="7"/>
        <v>Chrysler</v>
      </c>
      <c r="D45" t="str">
        <v>PTC</v>
      </c>
      <c r="E45" t="str">
        <v>PT Cruiser</v>
      </c>
      <c r="F45" t="str">
        <f t="shared" si="8"/>
        <v>11</v>
      </c>
      <c r="G45">
        <f t="shared" si="3"/>
        <v>11</v>
      </c>
      <c r="H45" s="2">
        <v>27394.2</v>
      </c>
      <c r="I45" s="2">
        <f t="shared" si="4"/>
        <v>2490.3818181818183</v>
      </c>
      <c r="J45" t="s">
        <v>13</v>
      </c>
      <c r="K45" t="s">
        <v>34</v>
      </c>
      <c r="L45" s="2">
        <v>75000</v>
      </c>
      <c r="M45" t="str">
        <f t="shared" si="5"/>
        <v>Covered</v>
      </c>
      <c r="N45" t="str">
        <f t="shared" si="9"/>
        <v>Chrysler-PTC-11</v>
      </c>
    </row>
    <row r="46" spans="1:14" x14ac:dyDescent="0.25">
      <c r="A46" t="s">
        <v>74</v>
      </c>
      <c r="B46" t="str">
        <f t="shared" si="2"/>
        <v>CR</v>
      </c>
      <c r="C46" t="str">
        <f t="shared" si="7"/>
        <v>Chrysler</v>
      </c>
      <c r="D46" t="str">
        <v>CAR</v>
      </c>
      <c r="E46" t="str">
        <v>Caravan</v>
      </c>
      <c r="F46" t="str">
        <f t="shared" si="8"/>
        <v>99</v>
      </c>
      <c r="G46">
        <f t="shared" si="3"/>
        <v>23</v>
      </c>
      <c r="H46" s="2">
        <v>79420.600000000006</v>
      </c>
      <c r="I46" s="2">
        <f t="shared" si="4"/>
        <v>3453.0695652173918</v>
      </c>
      <c r="J46" t="s">
        <v>19</v>
      </c>
      <c r="K46" t="s">
        <v>43</v>
      </c>
      <c r="L46" s="2">
        <v>75000</v>
      </c>
      <c r="M46" t="str">
        <f t="shared" si="5"/>
        <v>Not Covered</v>
      </c>
      <c r="N46" t="str">
        <f t="shared" si="9"/>
        <v>Chrysler-CAR-99</v>
      </c>
    </row>
    <row r="47" spans="1:14" x14ac:dyDescent="0.25">
      <c r="A47" t="s">
        <v>75</v>
      </c>
      <c r="B47" t="str">
        <f t="shared" si="2"/>
        <v>CR</v>
      </c>
      <c r="C47" t="str">
        <f t="shared" si="7"/>
        <v>Chrysler</v>
      </c>
      <c r="D47" t="str">
        <v>CAR</v>
      </c>
      <c r="E47" t="str">
        <v>Caravan</v>
      </c>
      <c r="F47" t="str">
        <f t="shared" si="8"/>
        <v>00</v>
      </c>
      <c r="G47">
        <f t="shared" si="3"/>
        <v>22</v>
      </c>
      <c r="H47" s="2">
        <v>77243.100000000006</v>
      </c>
      <c r="I47" s="2">
        <f t="shared" si="4"/>
        <v>3511.05</v>
      </c>
      <c r="J47" t="s">
        <v>13</v>
      </c>
      <c r="K47" t="s">
        <v>22</v>
      </c>
      <c r="L47" s="2">
        <v>75000</v>
      </c>
      <c r="M47" t="str">
        <f t="shared" si="5"/>
        <v>Not Covered</v>
      </c>
      <c r="N47" t="str">
        <f t="shared" si="9"/>
        <v>Chrysler-CAR-00</v>
      </c>
    </row>
    <row r="48" spans="1:14" x14ac:dyDescent="0.25">
      <c r="A48" t="s">
        <v>76</v>
      </c>
      <c r="B48" t="str">
        <f t="shared" si="2"/>
        <v>CR</v>
      </c>
      <c r="C48" t="str">
        <f t="shared" si="7"/>
        <v>Chrysler</v>
      </c>
      <c r="D48" t="str">
        <v>CAR</v>
      </c>
      <c r="E48" t="str">
        <v>Caravan</v>
      </c>
      <c r="F48" t="str">
        <f t="shared" si="8"/>
        <v>04</v>
      </c>
      <c r="G48">
        <f t="shared" si="3"/>
        <v>18</v>
      </c>
      <c r="H48" s="2">
        <v>72527.199999999997</v>
      </c>
      <c r="I48" s="2">
        <f t="shared" si="4"/>
        <v>4029.2888888888888</v>
      </c>
      <c r="J48" t="s">
        <v>16</v>
      </c>
      <c r="K48" t="s">
        <v>39</v>
      </c>
      <c r="L48" s="2">
        <v>75000</v>
      </c>
      <c r="M48" t="str">
        <f t="shared" si="5"/>
        <v>Covered</v>
      </c>
      <c r="N48" t="str">
        <f t="shared" si="9"/>
        <v>Chrysler-CAR-04</v>
      </c>
    </row>
    <row r="49" spans="1:14" x14ac:dyDescent="0.25">
      <c r="A49" t="s">
        <v>77</v>
      </c>
      <c r="B49" t="str">
        <f t="shared" si="2"/>
        <v>CR</v>
      </c>
      <c r="C49" t="str">
        <f t="shared" si="7"/>
        <v>Chrysler</v>
      </c>
      <c r="D49" t="str">
        <v>CAR</v>
      </c>
      <c r="E49" t="str">
        <v>Caravan</v>
      </c>
      <c r="F49" t="str">
        <f t="shared" si="8"/>
        <v>04</v>
      </c>
      <c r="G49">
        <f t="shared" si="3"/>
        <v>18</v>
      </c>
      <c r="H49" s="2">
        <v>52699.4</v>
      </c>
      <c r="I49" s="2">
        <f t="shared" si="4"/>
        <v>2927.7444444444445</v>
      </c>
      <c r="J49" t="s">
        <v>55</v>
      </c>
      <c r="K49" t="s">
        <v>39</v>
      </c>
      <c r="L49" s="2">
        <v>75000</v>
      </c>
      <c r="M49" t="str">
        <f t="shared" si="5"/>
        <v>Covered</v>
      </c>
      <c r="N49" t="str">
        <f t="shared" si="9"/>
        <v>Chrysler-CAR-04</v>
      </c>
    </row>
    <row r="50" spans="1:14" x14ac:dyDescent="0.25">
      <c r="A50" t="s">
        <v>78</v>
      </c>
      <c r="B50" t="str">
        <f t="shared" si="2"/>
        <v>HY</v>
      </c>
      <c r="C50" t="str">
        <f t="shared" si="7"/>
        <v>Hyundai</v>
      </c>
      <c r="D50" t="str">
        <v>ELA</v>
      </c>
      <c r="E50" t="str">
        <v>Elantra</v>
      </c>
      <c r="F50" t="str">
        <f t="shared" si="8"/>
        <v>11</v>
      </c>
      <c r="G50">
        <f t="shared" si="3"/>
        <v>11</v>
      </c>
      <c r="H50" s="2">
        <v>29102.3</v>
      </c>
      <c r="I50" s="2">
        <f t="shared" si="4"/>
        <v>2645.6636363636362</v>
      </c>
      <c r="J50" t="s">
        <v>13</v>
      </c>
      <c r="K50" t="s">
        <v>41</v>
      </c>
      <c r="L50" s="2">
        <v>100000</v>
      </c>
      <c r="M50" t="str">
        <f t="shared" si="5"/>
        <v>Covered</v>
      </c>
      <c r="N50" t="str">
        <f t="shared" si="9"/>
        <v>Hyundai-ELA-11</v>
      </c>
    </row>
    <row r="51" spans="1:14" x14ac:dyDescent="0.25">
      <c r="A51" t="s">
        <v>79</v>
      </c>
      <c r="B51" t="str">
        <f t="shared" si="2"/>
        <v>HY</v>
      </c>
      <c r="C51" t="str">
        <f t="shared" si="7"/>
        <v>Hyundai</v>
      </c>
      <c r="D51" t="str">
        <v>ELA</v>
      </c>
      <c r="E51" t="str">
        <v>Elantra</v>
      </c>
      <c r="F51" t="str">
        <f t="shared" si="8"/>
        <v>12</v>
      </c>
      <c r="G51">
        <f t="shared" si="3"/>
        <v>10</v>
      </c>
      <c r="H51" s="2">
        <v>22282</v>
      </c>
      <c r="I51" s="2">
        <f t="shared" si="4"/>
        <v>2228.1999999999998</v>
      </c>
      <c r="J51" t="s">
        <v>46</v>
      </c>
      <c r="K51" t="s">
        <v>17</v>
      </c>
      <c r="L51" s="2">
        <v>100000</v>
      </c>
      <c r="M51" t="str">
        <f t="shared" si="5"/>
        <v>Covered</v>
      </c>
      <c r="N51" t="str">
        <f t="shared" si="9"/>
        <v>Hyundai-ELA-12</v>
      </c>
    </row>
    <row r="52" spans="1:14" x14ac:dyDescent="0.25">
      <c r="A52" t="s">
        <v>80</v>
      </c>
      <c r="B52" t="str">
        <f t="shared" si="2"/>
        <v>HY</v>
      </c>
      <c r="C52" t="str">
        <f t="shared" si="7"/>
        <v>Hyundai</v>
      </c>
      <c r="D52" t="str">
        <v>ELA</v>
      </c>
      <c r="E52" t="str">
        <v>Elantra</v>
      </c>
      <c r="F52" t="str">
        <f t="shared" si="8"/>
        <v>13</v>
      </c>
      <c r="G52">
        <f t="shared" si="3"/>
        <v>9</v>
      </c>
      <c r="H52" s="2">
        <v>20223.900000000001</v>
      </c>
      <c r="I52" s="2">
        <f t="shared" si="4"/>
        <v>2247.1000000000004</v>
      </c>
      <c r="J52" t="s">
        <v>13</v>
      </c>
      <c r="K52" t="s">
        <v>30</v>
      </c>
      <c r="L52" s="2">
        <v>100000</v>
      </c>
      <c r="M52" t="str">
        <f t="shared" si="5"/>
        <v>Covered</v>
      </c>
      <c r="N52" t="str">
        <f t="shared" si="9"/>
        <v>Hyundai-ELA-13</v>
      </c>
    </row>
    <row r="53" spans="1:14" x14ac:dyDescent="0.25">
      <c r="A53" t="s">
        <v>81</v>
      </c>
      <c r="B53" t="str">
        <f t="shared" si="2"/>
        <v>HY</v>
      </c>
      <c r="C53" t="str">
        <f t="shared" si="7"/>
        <v>Hyundai</v>
      </c>
      <c r="D53" t="str">
        <v>ELA</v>
      </c>
      <c r="E53" t="str">
        <v>Elantra</v>
      </c>
      <c r="F53" t="str">
        <f t="shared" si="8"/>
        <v>13</v>
      </c>
      <c r="G53">
        <f t="shared" si="3"/>
        <v>9</v>
      </c>
      <c r="H53" s="2">
        <v>22188.5</v>
      </c>
      <c r="I53" s="2">
        <f t="shared" si="4"/>
        <v>2465.3888888888887</v>
      </c>
      <c r="J53" t="s">
        <v>46</v>
      </c>
      <c r="K53" t="s">
        <v>24</v>
      </c>
      <c r="L53" s="2">
        <v>100000</v>
      </c>
      <c r="M53" t="str">
        <f t="shared" si="5"/>
        <v>Covered</v>
      </c>
      <c r="N53" t="str">
        <f t="shared" si="9"/>
        <v>Hyundai-ELA-13</v>
      </c>
    </row>
    <row r="57" spans="1:14" x14ac:dyDescent="0.25">
      <c r="A57" s="1" t="s">
        <v>83</v>
      </c>
      <c r="B57" s="1"/>
      <c r="C57" s="1"/>
      <c r="D57" s="1"/>
      <c r="E57" s="1" t="s">
        <v>95</v>
      </c>
      <c r="F57" s="1"/>
    </row>
    <row r="58" spans="1:14" x14ac:dyDescent="0.25">
      <c r="A58" t="s">
        <v>87</v>
      </c>
      <c r="B58" t="s">
        <v>93</v>
      </c>
      <c r="E58" t="s">
        <v>96</v>
      </c>
      <c r="F58" t="s">
        <v>107</v>
      </c>
    </row>
    <row r="59" spans="1:14" x14ac:dyDescent="0.25">
      <c r="A59" t="s">
        <v>82</v>
      </c>
      <c r="B59" t="s">
        <v>89</v>
      </c>
      <c r="E59" t="s">
        <v>97</v>
      </c>
      <c r="F59" t="s">
        <v>108</v>
      </c>
    </row>
    <row r="60" spans="1:14" x14ac:dyDescent="0.25">
      <c r="A60" t="s">
        <v>84</v>
      </c>
      <c r="B60" t="s">
        <v>90</v>
      </c>
      <c r="E60" t="s">
        <v>98</v>
      </c>
      <c r="F60" t="s">
        <v>111</v>
      </c>
    </row>
    <row r="61" spans="1:14" x14ac:dyDescent="0.25">
      <c r="A61" t="s">
        <v>86</v>
      </c>
      <c r="B61" t="s">
        <v>92</v>
      </c>
      <c r="E61" t="s">
        <v>99</v>
      </c>
      <c r="F61" t="s">
        <v>110</v>
      </c>
    </row>
    <row r="62" spans="1:14" x14ac:dyDescent="0.25">
      <c r="A62" t="s">
        <v>88</v>
      </c>
      <c r="B62" t="s">
        <v>94</v>
      </c>
      <c r="E62" t="s">
        <v>100</v>
      </c>
      <c r="F62" t="s">
        <v>109</v>
      </c>
    </row>
    <row r="63" spans="1:14" x14ac:dyDescent="0.25">
      <c r="A63" t="s">
        <v>85</v>
      </c>
      <c r="B63" t="s">
        <v>91</v>
      </c>
      <c r="E63" t="s">
        <v>101</v>
      </c>
      <c r="F63" t="s">
        <v>112</v>
      </c>
    </row>
    <row r="64" spans="1:14" x14ac:dyDescent="0.25">
      <c r="E64" t="s">
        <v>102</v>
      </c>
      <c r="F64" t="s">
        <v>113</v>
      </c>
    </row>
    <row r="65" spans="5:6" x14ac:dyDescent="0.25">
      <c r="E65" t="s">
        <v>103</v>
      </c>
      <c r="F65" t="s">
        <v>114</v>
      </c>
    </row>
    <row r="66" spans="5:6" x14ac:dyDescent="0.25">
      <c r="E66" t="s">
        <v>104</v>
      </c>
      <c r="F66" t="s">
        <v>115</v>
      </c>
    </row>
    <row r="67" spans="5:6" x14ac:dyDescent="0.25">
      <c r="E67" t="s">
        <v>105</v>
      </c>
      <c r="F67" t="s">
        <v>116</v>
      </c>
    </row>
    <row r="68" spans="5:6" x14ac:dyDescent="0.25">
      <c r="E68" t="s">
        <v>106</v>
      </c>
      <c r="F68" t="s">
        <v>117</v>
      </c>
    </row>
  </sheetData>
  <sortState xmlns:xlrd2="http://schemas.microsoft.com/office/spreadsheetml/2017/richdata2" ref="A58:C63">
    <sortCondition ref="A58:A63"/>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F157"/>
  <sheetViews>
    <sheetView workbookViewId="0">
      <selection activeCell="A3" sqref="A3"/>
    </sheetView>
  </sheetViews>
  <sheetFormatPr defaultRowHeight="15" x14ac:dyDescent="0.25"/>
  <cols>
    <col min="1" max="1" width="13.140625" bestFit="1" customWidth="1"/>
    <col min="2" max="2" width="13.85546875" bestFit="1" customWidth="1"/>
    <col min="3" max="3" width="7.5703125" bestFit="1" customWidth="1"/>
    <col min="4" max="4" width="8" bestFit="1" customWidth="1"/>
    <col min="5" max="6" width="7.5703125" bestFit="1" customWidth="1"/>
    <col min="7" max="7" width="7.140625" bestFit="1" customWidth="1"/>
    <col min="8" max="8" width="7.5703125" bestFit="1" customWidth="1"/>
    <col min="9" max="9" width="8.7109375" bestFit="1" customWidth="1"/>
    <col min="10" max="10" width="8.42578125" bestFit="1" customWidth="1"/>
    <col min="11" max="11" width="9.85546875" bestFit="1" customWidth="1"/>
    <col min="12" max="12" width="9.28515625" bestFit="1" customWidth="1"/>
    <col min="13" max="13" width="11.28515625" bestFit="1" customWidth="1"/>
    <col min="14" max="52" width="6.5703125" bestFit="1" customWidth="1"/>
    <col min="53" max="53" width="7.5703125" bestFit="1" customWidth="1"/>
    <col min="54" max="54" width="11.28515625" bestFit="1" customWidth="1"/>
    <col min="55" max="57" width="6.5703125" bestFit="1" customWidth="1"/>
    <col min="58" max="58" width="7.5703125" bestFit="1" customWidth="1"/>
    <col min="59" max="59" width="11.85546875" bestFit="1" customWidth="1"/>
    <col min="60" max="60" width="11.28515625" bestFit="1" customWidth="1"/>
  </cols>
  <sheetData>
    <row r="3" spans="1:2" x14ac:dyDescent="0.25">
      <c r="A3" s="4" t="s">
        <v>124</v>
      </c>
      <c r="B3" t="s">
        <v>126</v>
      </c>
    </row>
    <row r="4" spans="1:2" x14ac:dyDescent="0.25">
      <c r="A4" s="5" t="s">
        <v>91</v>
      </c>
      <c r="B4" s="2">
        <v>617112.70000000007</v>
      </c>
    </row>
    <row r="5" spans="1:2" x14ac:dyDescent="0.25">
      <c r="A5" s="5" t="s">
        <v>92</v>
      </c>
      <c r="B5" s="2">
        <v>503367.39999999991</v>
      </c>
    </row>
    <row r="6" spans="1:2" x14ac:dyDescent="0.25">
      <c r="A6" s="5" t="s">
        <v>89</v>
      </c>
      <c r="B6" s="2">
        <v>448641.4</v>
      </c>
    </row>
    <row r="7" spans="1:2" x14ac:dyDescent="0.25">
      <c r="A7" s="5" t="s">
        <v>93</v>
      </c>
      <c r="B7" s="2">
        <v>415900.7</v>
      </c>
    </row>
    <row r="8" spans="1:2" x14ac:dyDescent="0.25">
      <c r="A8" s="5" t="s">
        <v>90</v>
      </c>
      <c r="B8" s="2">
        <v>257168.39999999997</v>
      </c>
    </row>
    <row r="9" spans="1:2" x14ac:dyDescent="0.25">
      <c r="A9" s="5" t="s">
        <v>94</v>
      </c>
      <c r="B9" s="2">
        <v>93796.700000000012</v>
      </c>
    </row>
    <row r="10" spans="1:2" x14ac:dyDescent="0.25">
      <c r="A10" s="5" t="s">
        <v>125</v>
      </c>
      <c r="B10" s="2">
        <v>2335987.2999999998</v>
      </c>
    </row>
    <row r="21" spans="1:2" x14ac:dyDescent="0.25">
      <c r="A21" s="4" t="s">
        <v>124</v>
      </c>
      <c r="B21" t="s">
        <v>126</v>
      </c>
    </row>
    <row r="22" spans="1:2" x14ac:dyDescent="0.25">
      <c r="A22" s="5" t="s">
        <v>111</v>
      </c>
      <c r="B22" s="2">
        <v>62175.499999999993</v>
      </c>
    </row>
    <row r="23" spans="1:2" x14ac:dyDescent="0.25">
      <c r="A23" s="5" t="s">
        <v>117</v>
      </c>
      <c r="B23" s="2">
        <v>93796.700000000012</v>
      </c>
    </row>
    <row r="24" spans="1:2" x14ac:dyDescent="0.25">
      <c r="A24" s="5" t="s">
        <v>115</v>
      </c>
      <c r="B24" s="2">
        <v>134010.4</v>
      </c>
    </row>
    <row r="25" spans="1:2" x14ac:dyDescent="0.25">
      <c r="A25" s="5" t="s">
        <v>112</v>
      </c>
      <c r="B25" s="2">
        <v>185069.99999999997</v>
      </c>
    </row>
    <row r="26" spans="1:2" x14ac:dyDescent="0.25">
      <c r="A26" s="5" t="s">
        <v>110</v>
      </c>
      <c r="B26" s="2">
        <v>194992.90000000002</v>
      </c>
    </row>
    <row r="27" spans="1:2" x14ac:dyDescent="0.25">
      <c r="A27" s="5" t="s">
        <v>107</v>
      </c>
      <c r="B27" s="2">
        <v>204245.40000000002</v>
      </c>
    </row>
    <row r="28" spans="1:2" x14ac:dyDescent="0.25">
      <c r="A28" s="5" t="s">
        <v>114</v>
      </c>
      <c r="B28" s="2">
        <v>226115.20000000001</v>
      </c>
    </row>
    <row r="29" spans="1:2" x14ac:dyDescent="0.25">
      <c r="A29" s="5" t="s">
        <v>108</v>
      </c>
      <c r="B29" s="2">
        <v>244396</v>
      </c>
    </row>
    <row r="30" spans="1:2" x14ac:dyDescent="0.25">
      <c r="A30" s="5" t="s">
        <v>113</v>
      </c>
      <c r="B30" s="2">
        <v>277252.19999999995</v>
      </c>
    </row>
    <row r="31" spans="1:2" x14ac:dyDescent="0.25">
      <c r="A31" s="5" t="s">
        <v>116</v>
      </c>
      <c r="B31" s="2">
        <v>281890.30000000005</v>
      </c>
    </row>
    <row r="32" spans="1:2" x14ac:dyDescent="0.25">
      <c r="A32" s="5" t="s">
        <v>109</v>
      </c>
      <c r="B32" s="2">
        <v>432042.70000000007</v>
      </c>
    </row>
    <row r="33" spans="1:6" x14ac:dyDescent="0.25">
      <c r="A33" s="5" t="s">
        <v>125</v>
      </c>
      <c r="B33" s="2">
        <v>2335987.3000000003</v>
      </c>
    </row>
    <row r="41" spans="1:6" x14ac:dyDescent="0.25">
      <c r="A41" s="4" t="s">
        <v>124</v>
      </c>
      <c r="B41" t="s">
        <v>126</v>
      </c>
    </row>
    <row r="42" spans="1:6" x14ac:dyDescent="0.25">
      <c r="A42" s="5">
        <v>8</v>
      </c>
      <c r="B42" s="2">
        <v>35554</v>
      </c>
      <c r="E42">
        <f>A42</f>
        <v>8</v>
      </c>
      <c r="F42" s="2">
        <f>B42</f>
        <v>35554</v>
      </c>
    </row>
    <row r="43" spans="1:6" x14ac:dyDescent="0.25">
      <c r="A43" s="5">
        <v>9</v>
      </c>
      <c r="B43" s="2">
        <v>147656.4</v>
      </c>
      <c r="E43">
        <f t="shared" ref="E43:E59" si="0">A43</f>
        <v>9</v>
      </c>
      <c r="F43" s="2">
        <f t="shared" ref="F43:F59" si="1">B43</f>
        <v>147656.4</v>
      </c>
    </row>
    <row r="44" spans="1:6" x14ac:dyDescent="0.25">
      <c r="A44" s="5">
        <v>10</v>
      </c>
      <c r="B44" s="2">
        <v>137288.1</v>
      </c>
      <c r="E44">
        <f t="shared" si="0"/>
        <v>10</v>
      </c>
      <c r="F44" s="2">
        <f t="shared" si="1"/>
        <v>137288.1</v>
      </c>
    </row>
    <row r="45" spans="1:6" x14ac:dyDescent="0.25">
      <c r="A45" s="5">
        <v>11</v>
      </c>
      <c r="B45" s="2">
        <v>87051.8</v>
      </c>
      <c r="E45">
        <f t="shared" si="0"/>
        <v>11</v>
      </c>
      <c r="F45" s="2">
        <f t="shared" si="1"/>
        <v>87051.8</v>
      </c>
    </row>
    <row r="46" spans="1:6" x14ac:dyDescent="0.25">
      <c r="A46" s="5">
        <v>12</v>
      </c>
      <c r="B46" s="2">
        <v>87194.6</v>
      </c>
      <c r="E46">
        <f t="shared" si="0"/>
        <v>12</v>
      </c>
      <c r="F46" s="2">
        <f t="shared" si="1"/>
        <v>87194.6</v>
      </c>
    </row>
    <row r="47" spans="1:6" x14ac:dyDescent="0.25">
      <c r="A47" s="5">
        <v>13</v>
      </c>
      <c r="B47" s="2">
        <v>111716</v>
      </c>
      <c r="E47">
        <f t="shared" si="0"/>
        <v>13</v>
      </c>
      <c r="F47" s="2">
        <f t="shared" si="1"/>
        <v>111716</v>
      </c>
    </row>
    <row r="48" spans="1:6" x14ac:dyDescent="0.25">
      <c r="A48" s="5">
        <v>14</v>
      </c>
      <c r="B48" s="2">
        <v>161448.4</v>
      </c>
      <c r="E48">
        <f t="shared" si="0"/>
        <v>14</v>
      </c>
      <c r="F48" s="2">
        <f t="shared" si="1"/>
        <v>161448.4</v>
      </c>
    </row>
    <row r="49" spans="1:6" x14ac:dyDescent="0.25">
      <c r="A49" s="5">
        <v>15</v>
      </c>
      <c r="B49" s="2">
        <v>92928.299999999988</v>
      </c>
      <c r="E49">
        <f t="shared" si="0"/>
        <v>15</v>
      </c>
      <c r="F49" s="2">
        <f t="shared" si="1"/>
        <v>92928.299999999988</v>
      </c>
    </row>
    <row r="50" spans="1:6" x14ac:dyDescent="0.25">
      <c r="A50" s="5">
        <v>16</v>
      </c>
      <c r="B50" s="2">
        <v>183842.5</v>
      </c>
      <c r="E50">
        <f t="shared" si="0"/>
        <v>16</v>
      </c>
      <c r="F50" s="2">
        <f t="shared" si="1"/>
        <v>183842.5</v>
      </c>
    </row>
    <row r="51" spans="1:6" x14ac:dyDescent="0.25">
      <c r="A51" s="5">
        <v>17</v>
      </c>
      <c r="B51" s="2">
        <v>60389.5</v>
      </c>
      <c r="E51">
        <f t="shared" si="0"/>
        <v>17</v>
      </c>
      <c r="F51" s="2">
        <f t="shared" si="1"/>
        <v>60389.5</v>
      </c>
    </row>
    <row r="52" spans="1:6" x14ac:dyDescent="0.25">
      <c r="A52" s="5">
        <v>18</v>
      </c>
      <c r="B52" s="2">
        <v>189768.6</v>
      </c>
      <c r="E52">
        <f t="shared" si="0"/>
        <v>18</v>
      </c>
      <c r="F52" s="2">
        <f t="shared" si="1"/>
        <v>189768.6</v>
      </c>
    </row>
    <row r="53" spans="1:6" x14ac:dyDescent="0.25">
      <c r="A53" s="5">
        <v>19</v>
      </c>
      <c r="B53" s="2">
        <v>73444.399999999994</v>
      </c>
      <c r="E53">
        <f t="shared" si="0"/>
        <v>19</v>
      </c>
      <c r="F53" s="2">
        <f t="shared" si="1"/>
        <v>73444.399999999994</v>
      </c>
    </row>
    <row r="54" spans="1:6" x14ac:dyDescent="0.25">
      <c r="A54" s="5">
        <v>20</v>
      </c>
      <c r="B54" s="2">
        <v>132296.5</v>
      </c>
      <c r="E54">
        <f t="shared" si="0"/>
        <v>20</v>
      </c>
      <c r="F54" s="2">
        <f t="shared" si="1"/>
        <v>132296.5</v>
      </c>
    </row>
    <row r="55" spans="1:6" x14ac:dyDescent="0.25">
      <c r="A55" s="5">
        <v>21</v>
      </c>
      <c r="B55" s="2">
        <v>138550.79999999999</v>
      </c>
      <c r="E55">
        <f t="shared" si="0"/>
        <v>21</v>
      </c>
      <c r="F55" s="2">
        <f t="shared" si="1"/>
        <v>138550.79999999999</v>
      </c>
    </row>
    <row r="56" spans="1:6" x14ac:dyDescent="0.25">
      <c r="A56" s="5">
        <v>22</v>
      </c>
      <c r="B56" s="2">
        <v>243856.9</v>
      </c>
      <c r="E56">
        <f t="shared" si="0"/>
        <v>22</v>
      </c>
      <c r="F56" s="2">
        <f t="shared" si="1"/>
        <v>243856.9</v>
      </c>
    </row>
    <row r="57" spans="1:6" x14ac:dyDescent="0.25">
      <c r="A57" s="5">
        <v>23</v>
      </c>
      <c r="B57" s="2">
        <v>161794.6</v>
      </c>
      <c r="E57">
        <f t="shared" si="0"/>
        <v>23</v>
      </c>
      <c r="F57" s="2">
        <f t="shared" si="1"/>
        <v>161794.6</v>
      </c>
    </row>
    <row r="58" spans="1:6" x14ac:dyDescent="0.25">
      <c r="A58" s="5">
        <v>24</v>
      </c>
      <c r="B58" s="2">
        <v>176545.3</v>
      </c>
      <c r="E58">
        <f t="shared" si="0"/>
        <v>24</v>
      </c>
      <c r="F58" s="2">
        <f t="shared" si="1"/>
        <v>176545.3</v>
      </c>
    </row>
    <row r="59" spans="1:6" x14ac:dyDescent="0.25">
      <c r="A59" s="5">
        <v>26</v>
      </c>
      <c r="B59" s="2">
        <v>114660.6</v>
      </c>
      <c r="E59">
        <f t="shared" si="0"/>
        <v>26</v>
      </c>
      <c r="F59" s="2">
        <f t="shared" si="1"/>
        <v>114660.6</v>
      </c>
    </row>
    <row r="60" spans="1:6" x14ac:dyDescent="0.25">
      <c r="A60" s="5" t="s">
        <v>125</v>
      </c>
      <c r="B60" s="2">
        <v>2335987.3000000003</v>
      </c>
    </row>
    <row r="64" spans="1:6" x14ac:dyDescent="0.25">
      <c r="A64" s="4" t="s">
        <v>124</v>
      </c>
      <c r="B64" t="s">
        <v>127</v>
      </c>
    </row>
    <row r="65" spans="1:2" x14ac:dyDescent="0.25">
      <c r="A65" s="5" t="s">
        <v>13</v>
      </c>
      <c r="B65">
        <v>24</v>
      </c>
    </row>
    <row r="66" spans="1:2" x14ac:dyDescent="0.25">
      <c r="A66" s="5" t="s">
        <v>16</v>
      </c>
      <c r="B66">
        <v>11</v>
      </c>
    </row>
    <row r="67" spans="1:2" x14ac:dyDescent="0.25">
      <c r="A67" s="5" t="s">
        <v>46</v>
      </c>
      <c r="B67">
        <v>8</v>
      </c>
    </row>
    <row r="68" spans="1:2" x14ac:dyDescent="0.25">
      <c r="A68" s="5" t="s">
        <v>19</v>
      </c>
      <c r="B68">
        <v>7</v>
      </c>
    </row>
    <row r="69" spans="1:2" x14ac:dyDescent="0.25">
      <c r="A69" s="5" t="s">
        <v>55</v>
      </c>
      <c r="B69">
        <v>2</v>
      </c>
    </row>
    <row r="70" spans="1:2" x14ac:dyDescent="0.25">
      <c r="A70" s="5" t="s">
        <v>125</v>
      </c>
      <c r="B70">
        <v>52</v>
      </c>
    </row>
    <row r="74" spans="1:2" x14ac:dyDescent="0.25">
      <c r="A74" s="4" t="s">
        <v>124</v>
      </c>
      <c r="B74" t="s">
        <v>128</v>
      </c>
    </row>
    <row r="75" spans="1:2" x14ac:dyDescent="0.25">
      <c r="A75" s="11">
        <v>50000</v>
      </c>
      <c r="B75">
        <v>5</v>
      </c>
    </row>
    <row r="76" spans="1:2" x14ac:dyDescent="0.25">
      <c r="A76" s="11">
        <v>75000</v>
      </c>
      <c r="B76">
        <v>22</v>
      </c>
    </row>
    <row r="77" spans="1:2" x14ac:dyDescent="0.25">
      <c r="A77" s="11">
        <v>100000</v>
      </c>
      <c r="B77">
        <v>25</v>
      </c>
    </row>
    <row r="78" spans="1:2" x14ac:dyDescent="0.25">
      <c r="A78" s="11" t="s">
        <v>125</v>
      </c>
      <c r="B78">
        <v>52</v>
      </c>
    </row>
    <row r="93" spans="1:1" x14ac:dyDescent="0.25">
      <c r="A93" s="4" t="s">
        <v>124</v>
      </c>
    </row>
    <row r="94" spans="1:1" x14ac:dyDescent="0.25">
      <c r="A94" s="5" t="s">
        <v>111</v>
      </c>
    </row>
    <row r="95" spans="1:1" x14ac:dyDescent="0.25">
      <c r="A95" s="12">
        <v>14289.6</v>
      </c>
    </row>
    <row r="96" spans="1:1" x14ac:dyDescent="0.25">
      <c r="A96" s="12">
        <v>19421.099999999999</v>
      </c>
    </row>
    <row r="97" spans="1:1" x14ac:dyDescent="0.25">
      <c r="A97" s="12">
        <v>28464.799999999999</v>
      </c>
    </row>
    <row r="98" spans="1:1" x14ac:dyDescent="0.25">
      <c r="A98" s="5" t="s">
        <v>109</v>
      </c>
    </row>
    <row r="99" spans="1:1" x14ac:dyDescent="0.25">
      <c r="A99" s="12">
        <v>22128.2</v>
      </c>
    </row>
    <row r="100" spans="1:1" x14ac:dyDescent="0.25">
      <c r="A100" s="12">
        <v>48114.2</v>
      </c>
    </row>
    <row r="101" spans="1:1" x14ac:dyDescent="0.25">
      <c r="A101" s="12">
        <v>67829.100000000006</v>
      </c>
    </row>
    <row r="102" spans="1:1" x14ac:dyDescent="0.25">
      <c r="A102" s="12">
        <v>85928</v>
      </c>
    </row>
    <row r="103" spans="1:1" x14ac:dyDescent="0.25">
      <c r="A103" s="12">
        <v>93382.6</v>
      </c>
    </row>
    <row r="104" spans="1:1" x14ac:dyDescent="0.25">
      <c r="A104" s="12">
        <v>114660.6</v>
      </c>
    </row>
    <row r="105" spans="1:1" x14ac:dyDescent="0.25">
      <c r="A105" s="5" t="s">
        <v>116</v>
      </c>
    </row>
    <row r="106" spans="1:1" x14ac:dyDescent="0.25">
      <c r="A106" s="12">
        <v>52699.4</v>
      </c>
    </row>
    <row r="107" spans="1:1" x14ac:dyDescent="0.25">
      <c r="A107" s="12">
        <v>72527.199999999997</v>
      </c>
    </row>
    <row r="108" spans="1:1" x14ac:dyDescent="0.25">
      <c r="A108" s="12">
        <v>77243.100000000006</v>
      </c>
    </row>
    <row r="109" spans="1:1" x14ac:dyDescent="0.25">
      <c r="A109" s="12">
        <v>79420.600000000006</v>
      </c>
    </row>
    <row r="110" spans="1:1" x14ac:dyDescent="0.25">
      <c r="A110" s="5" t="s">
        <v>113</v>
      </c>
    </row>
    <row r="111" spans="1:1" x14ac:dyDescent="0.25">
      <c r="A111" s="12">
        <v>13867.6</v>
      </c>
    </row>
    <row r="112" spans="1:1" x14ac:dyDescent="0.25">
      <c r="A112" s="12">
        <v>22573</v>
      </c>
    </row>
    <row r="113" spans="1:1" x14ac:dyDescent="0.25">
      <c r="A113" s="12">
        <v>24513.200000000001</v>
      </c>
    </row>
    <row r="114" spans="1:1" x14ac:dyDescent="0.25">
      <c r="A114" s="12">
        <v>30555.3</v>
      </c>
    </row>
    <row r="115" spans="1:1" x14ac:dyDescent="0.25">
      <c r="A115" s="12">
        <v>33477.199999999997</v>
      </c>
    </row>
    <row r="116" spans="1:1" x14ac:dyDescent="0.25">
      <c r="A116" s="12">
        <v>69891.899999999994</v>
      </c>
    </row>
    <row r="117" spans="1:1" x14ac:dyDescent="0.25">
      <c r="A117" s="12">
        <v>82374</v>
      </c>
    </row>
    <row r="118" spans="1:1" x14ac:dyDescent="0.25">
      <c r="A118" s="5" t="s">
        <v>112</v>
      </c>
    </row>
    <row r="119" spans="1:1" x14ac:dyDescent="0.25">
      <c r="A119" s="12">
        <v>17556.3</v>
      </c>
    </row>
    <row r="120" spans="1:1" x14ac:dyDescent="0.25">
      <c r="A120" s="12">
        <v>29601.9</v>
      </c>
    </row>
    <row r="121" spans="1:1" x14ac:dyDescent="0.25">
      <c r="A121" s="12">
        <v>64467.4</v>
      </c>
    </row>
    <row r="122" spans="1:1" x14ac:dyDescent="0.25">
      <c r="A122" s="12">
        <v>73444.399999999994</v>
      </c>
    </row>
    <row r="123" spans="1:1" x14ac:dyDescent="0.25">
      <c r="A123" s="5" t="s">
        <v>117</v>
      </c>
    </row>
    <row r="124" spans="1:1" x14ac:dyDescent="0.25">
      <c r="A124" s="12">
        <v>20223.900000000001</v>
      </c>
    </row>
    <row r="125" spans="1:1" x14ac:dyDescent="0.25">
      <c r="A125" s="12">
        <v>22188.5</v>
      </c>
    </row>
    <row r="126" spans="1:1" x14ac:dyDescent="0.25">
      <c r="A126" s="12">
        <v>22282</v>
      </c>
    </row>
    <row r="127" spans="1:1" x14ac:dyDescent="0.25">
      <c r="A127" s="12">
        <v>29102.3</v>
      </c>
    </row>
    <row r="128" spans="1:1" x14ac:dyDescent="0.25">
      <c r="A128" s="5" t="s">
        <v>108</v>
      </c>
    </row>
    <row r="129" spans="1:1" x14ac:dyDescent="0.25">
      <c r="A129" s="12">
        <v>13682.9</v>
      </c>
    </row>
    <row r="130" spans="1:1" x14ac:dyDescent="0.25">
      <c r="A130" s="12">
        <v>19341.7</v>
      </c>
    </row>
    <row r="131" spans="1:1" x14ac:dyDescent="0.25">
      <c r="A131" s="12">
        <v>22521.599999999999</v>
      </c>
    </row>
    <row r="132" spans="1:1" x14ac:dyDescent="0.25">
      <c r="A132" s="12">
        <v>27534.799999999999</v>
      </c>
    </row>
    <row r="133" spans="1:1" x14ac:dyDescent="0.25">
      <c r="A133" s="12">
        <v>27637.1</v>
      </c>
    </row>
    <row r="134" spans="1:1" x14ac:dyDescent="0.25">
      <c r="A134" s="12">
        <v>35137</v>
      </c>
    </row>
    <row r="135" spans="1:1" x14ac:dyDescent="0.25">
      <c r="A135" s="12">
        <v>46311.4</v>
      </c>
    </row>
    <row r="136" spans="1:1" x14ac:dyDescent="0.25">
      <c r="A136" s="12">
        <v>52229.5</v>
      </c>
    </row>
    <row r="137" spans="1:1" x14ac:dyDescent="0.25">
      <c r="A137" s="5" t="s">
        <v>107</v>
      </c>
    </row>
    <row r="138" spans="1:1" x14ac:dyDescent="0.25">
      <c r="A138" s="12">
        <v>36438.5</v>
      </c>
    </row>
    <row r="139" spans="1:1" x14ac:dyDescent="0.25">
      <c r="A139" s="12">
        <v>37558.800000000003</v>
      </c>
    </row>
    <row r="140" spans="1:1" x14ac:dyDescent="0.25">
      <c r="A140" s="12">
        <v>40326.800000000003</v>
      </c>
    </row>
    <row r="141" spans="1:1" x14ac:dyDescent="0.25">
      <c r="A141" s="12">
        <v>44946.5</v>
      </c>
    </row>
    <row r="142" spans="1:1" x14ac:dyDescent="0.25">
      <c r="A142" s="12">
        <v>44974.8</v>
      </c>
    </row>
    <row r="143" spans="1:1" x14ac:dyDescent="0.25">
      <c r="A143" s="5" t="s">
        <v>114</v>
      </c>
    </row>
    <row r="144" spans="1:1" x14ac:dyDescent="0.25">
      <c r="A144" s="12">
        <v>3708.1</v>
      </c>
    </row>
    <row r="145" spans="1:1" x14ac:dyDescent="0.25">
      <c r="A145" s="12">
        <v>42504.6</v>
      </c>
    </row>
    <row r="146" spans="1:1" x14ac:dyDescent="0.25">
      <c r="A146" s="12">
        <v>50854.1</v>
      </c>
    </row>
    <row r="147" spans="1:1" x14ac:dyDescent="0.25">
      <c r="A147" s="12">
        <v>60389.5</v>
      </c>
    </row>
    <row r="148" spans="1:1" x14ac:dyDescent="0.25">
      <c r="A148" s="12">
        <v>68658.899999999994</v>
      </c>
    </row>
    <row r="149" spans="1:1" x14ac:dyDescent="0.25">
      <c r="A149" s="5" t="s">
        <v>115</v>
      </c>
    </row>
    <row r="150" spans="1:1" x14ac:dyDescent="0.25">
      <c r="A150" s="12">
        <v>27394.2</v>
      </c>
    </row>
    <row r="151" spans="1:1" x14ac:dyDescent="0.25">
      <c r="A151" s="12">
        <v>42074.2</v>
      </c>
    </row>
    <row r="152" spans="1:1" x14ac:dyDescent="0.25">
      <c r="A152" s="12">
        <v>64542</v>
      </c>
    </row>
    <row r="153" spans="1:1" x14ac:dyDescent="0.25">
      <c r="A153" s="5" t="s">
        <v>110</v>
      </c>
    </row>
    <row r="154" spans="1:1" x14ac:dyDescent="0.25">
      <c r="A154" s="12">
        <v>31144.400000000001</v>
      </c>
    </row>
    <row r="155" spans="1:1" x14ac:dyDescent="0.25">
      <c r="A155" s="12">
        <v>80685.8</v>
      </c>
    </row>
    <row r="156" spans="1:1" x14ac:dyDescent="0.25">
      <c r="A156" s="12">
        <v>83162.7</v>
      </c>
    </row>
    <row r="157" spans="1:1" x14ac:dyDescent="0.25">
      <c r="A157" s="5" t="s">
        <v>125</v>
      </c>
    </row>
  </sheetData>
  <pageMargins left="0.7" right="0.7" top="0.75" bottom="0.75" header="0.3" footer="0.3"/>
  <drawing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2"/>
  <sheetViews>
    <sheetView topLeftCell="A23" workbookViewId="0">
      <selection activeCell="M12" sqref="M12"/>
    </sheetView>
  </sheetViews>
  <sheetFormatPr defaultRowHeight="15" x14ac:dyDescent="0.25"/>
  <cols>
    <col min="1" max="12" width="9.140625" style="3"/>
    <col min="13" max="13" width="15.42578125" style="3" customWidth="1"/>
    <col min="14" max="14" width="24.28515625" style="3" bestFit="1" customWidth="1"/>
    <col min="15" max="15" width="9.140625" style="3"/>
    <col min="16" max="16" width="15" style="3" bestFit="1" customWidth="1"/>
    <col min="17" max="17" width="9.140625" style="3"/>
    <col min="18" max="18" width="17" style="3" bestFit="1" customWidth="1"/>
    <col min="19" max="16384" width="9.140625" style="3"/>
  </cols>
  <sheetData>
    <row r="1" spans="1:19" s="7" customFormat="1" ht="62.25" customHeight="1" x14ac:dyDescent="0.65">
      <c r="A1" s="6" t="s">
        <v>123</v>
      </c>
      <c r="N1" s="8" t="s">
        <v>130</v>
      </c>
      <c r="Q1" s="8" t="s">
        <v>129</v>
      </c>
      <c r="S1" s="8"/>
    </row>
    <row r="2" spans="1:19" s="9" customFormat="1" ht="26.25" x14ac:dyDescent="0.4">
      <c r="N2" s="10">
        <f>GETPIVOTDATA("Miles",'Pivot Tables'!$A$3,"Make (Full Name)","Toyota")</f>
        <v>617112.70000000007</v>
      </c>
      <c r="P2" s="10"/>
      <c r="R2" s="10">
        <f>'Pivot Tables'!A104</f>
        <v>114660.6</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Master Inventory From Manager</vt:lpstr>
      <vt:lpstr>Pivot Tables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Owner</cp:lastModifiedBy>
  <dcterms:created xsi:type="dcterms:W3CDTF">2022-12-26T01:44:44Z</dcterms:created>
  <dcterms:modified xsi:type="dcterms:W3CDTF">2023-02-22T16:45:17Z</dcterms:modified>
</cp:coreProperties>
</file>