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ropbox\OfficeGeek\Webinar\Excel_Lookup\"/>
    </mc:Choice>
  </mc:AlternateContent>
  <xr:revisionPtr revIDLastSave="0" documentId="13_ncr:1_{7FE0292C-CCD0-4875-B747-42D84A12A165}" xr6:coauthVersionLast="47" xr6:coauthVersionMax="47" xr10:uidLastSave="{00000000-0000-0000-0000-000000000000}"/>
  <bookViews>
    <workbookView xWindow="-120" yWindow="-120" windowWidth="29040" windowHeight="15840" firstSheet="2" activeTab="8" xr2:uid="{7EA13CFF-A4B7-4DF7-AC21-BEA1F5C5C0BC}"/>
  </bookViews>
  <sheets>
    <sheet name="Start" sheetId="1" r:id="rId1"/>
    <sheet name="LOPSLAG XLOOKUP Start" sheetId="2" r:id="rId2"/>
    <sheet name="LOPSLAG XLOOKUP Slut" sheetId="3" r:id="rId3"/>
    <sheet name="VOPSLAG Start" sheetId="6" r:id="rId4"/>
    <sheet name="VOPSLAG Slut" sheetId="7" r:id="rId5"/>
    <sheet name="Two-Way Start" sheetId="8" r:id="rId6"/>
    <sheet name="Two-Way Slut" sheetId="9" r:id="rId7"/>
    <sheet name="Lookup Filter Start" sheetId="4" r:id="rId8"/>
    <sheet name="Lookup Filter Slu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9" l="1" a="1"/>
  <c r="C33" i="9" s="1"/>
  <c r="C22" i="9"/>
  <c r="F22" i="9" s="1"/>
  <c r="F21" i="9"/>
  <c r="F20" i="9"/>
  <c r="F12" i="9"/>
  <c r="F11" i="9"/>
  <c r="C11" i="9"/>
  <c r="F10" i="9"/>
  <c r="C9" i="7"/>
  <c r="F11" i="5" a="1"/>
  <c r="F11" i="5" s="1"/>
  <c r="F6" i="5"/>
  <c r="F8" i="5" s="1"/>
  <c r="H14" i="3"/>
  <c r="H13" i="3"/>
  <c r="H12" i="3"/>
  <c r="H7" i="3"/>
  <c r="H6" i="3"/>
  <c r="G21" i="9"/>
  <c r="D8" i="6"/>
  <c r="D9" i="7"/>
  <c r="J14" i="3"/>
  <c r="J7" i="3"/>
  <c r="G10" i="9"/>
  <c r="E33" i="9"/>
  <c r="G12" i="9"/>
  <c r="H11" i="5"/>
  <c r="J12" i="3"/>
  <c r="J13" i="3"/>
  <c r="G20" i="9"/>
  <c r="G22" i="9"/>
  <c r="H8" i="5"/>
  <c r="J6" i="3"/>
  <c r="G11" i="9"/>
  <c r="H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<sst xmlns="http://schemas.openxmlformats.org/spreadsheetml/2006/main" count="285" uniqueCount="74">
  <si>
    <t>Firma-ID</t>
  </si>
  <si>
    <t>CPR</t>
  </si>
  <si>
    <t>Navn</t>
  </si>
  <si>
    <t>Afdeling</t>
  </si>
  <si>
    <t>190569-0713</t>
  </si>
  <si>
    <t>Kim Rasmussen</t>
  </si>
  <si>
    <t>Administration</t>
  </si>
  <si>
    <t>150234-7785</t>
  </si>
  <si>
    <t>Ib Hansen</t>
  </si>
  <si>
    <t>121034-4646</t>
  </si>
  <si>
    <t>Lars Larsen</t>
  </si>
  <si>
    <t>040861-0519</t>
  </si>
  <si>
    <t>Ole Jensen</t>
  </si>
  <si>
    <t>031289-1246</t>
  </si>
  <si>
    <t>Lise Olsen</t>
  </si>
  <si>
    <t>121277-1234</t>
  </si>
  <si>
    <t>Tue Hellstern</t>
  </si>
  <si>
    <t>Marketing</t>
  </si>
  <si>
    <t>190569-0714</t>
  </si>
  <si>
    <t>Kirsten Klausen</t>
  </si>
  <si>
    <t>050566-5678</t>
  </si>
  <si>
    <t>Lise Klausen</t>
  </si>
  <si>
    <t>150477-0314</t>
  </si>
  <si>
    <t>Pia Hansen</t>
  </si>
  <si>
    <t>031289-1247</t>
  </si>
  <si>
    <t>Peter Lund</t>
  </si>
  <si>
    <t>Point</t>
  </si>
  <si>
    <t>Find personen eller de personer 
der har det højeste antal point</t>
  </si>
  <si>
    <t>DK</t>
  </si>
  <si>
    <t>UK</t>
  </si>
  <si>
    <t>Navne</t>
  </si>
  <si>
    <t>MAKS</t>
  </si>
  <si>
    <t>MAX</t>
  </si>
  <si>
    <t>Ole</t>
  </si>
  <si>
    <t>XOPSALG</t>
  </si>
  <si>
    <t>Per</t>
  </si>
  <si>
    <t>FILTRER</t>
  </si>
  <si>
    <t>Lise</t>
  </si>
  <si>
    <t>XOPSLAG</t>
  </si>
  <si>
    <t>Kim</t>
  </si>
  <si>
    <t>Peter</t>
  </si>
  <si>
    <t>Freja</t>
  </si>
  <si>
    <t>Dorthe</t>
  </si>
  <si>
    <t>Claus</t>
  </si>
  <si>
    <t>Jan</t>
  </si>
  <si>
    <t>Ib</t>
  </si>
  <si>
    <t>Bo</t>
  </si>
  <si>
    <t>Lis</t>
  </si>
  <si>
    <t>LOPSLAG</t>
  </si>
  <si>
    <t>Medarbejder</t>
  </si>
  <si>
    <t>VLOOKUP</t>
  </si>
  <si>
    <t>Omsætning</t>
  </si>
  <si>
    <t>København</t>
  </si>
  <si>
    <t>Århus</t>
  </si>
  <si>
    <t>Roskilde</t>
  </si>
  <si>
    <t>Odense</t>
  </si>
  <si>
    <t>Ålborg</t>
  </si>
  <si>
    <t>Indtast By</t>
  </si>
  <si>
    <t>Omsætning/By</t>
  </si>
  <si>
    <t>År</t>
  </si>
  <si>
    <t>VOPSLAG</t>
  </si>
  <si>
    <t>INDEX</t>
  </si>
  <si>
    <t>MATCH</t>
  </si>
  <si>
    <t>SAMMENLIGN</t>
  </si>
  <si>
    <t>PointLøsning</t>
  </si>
  <si>
    <t>INDEKS/SAMMENLIGN</t>
  </si>
  <si>
    <t>XOPSLAG/XOPSLAG</t>
  </si>
  <si>
    <t>VOPSLAG/LOPSLAG/SAMMENLIGN</t>
  </si>
  <si>
    <t>INDEKS</t>
  </si>
  <si>
    <t>Two Way Opslag</t>
  </si>
  <si>
    <t>xopslag</t>
  </si>
  <si>
    <t>XLOOKUP</t>
  </si>
  <si>
    <t>HLOOKUP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</si>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</sst>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0" xfId="1" applyNumberFormat="1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164" fontId="2" fillId="0" borderId="0" xfId="1" applyNumberFormat="1" applyFont="1"/>
    <xf numFmtId="0" fontId="8" fillId="0" borderId="0" xfId="0" applyFont="1"/>
    <xf numFmtId="0" fontId="3" fillId="2" borderId="3" xfId="0" applyFont="1" applyFill="1" applyBorder="1"/>
    <xf numFmtId="0" fontId="2" fillId="0" borderId="3" xfId="0" applyFont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2" fillId="3" borderId="7" xfId="1" applyNumberFormat="1" applyFont="1" applyFill="1" applyBorder="1"/>
    <xf numFmtId="164" fontId="2" fillId="3" borderId="8" xfId="1" applyNumberFormat="1" applyFont="1" applyFill="1" applyBorder="1"/>
    <xf numFmtId="0" fontId="2" fillId="0" borderId="2" xfId="0" applyFont="1" applyBorder="1" applyAlignment="1">
      <alignment horizontal="center"/>
    </xf>
    <xf numFmtId="164" fontId="2" fillId="0" borderId="7" xfId="1" applyNumberFormat="1" applyFont="1" applyBorder="1"/>
    <xf numFmtId="164" fontId="2" fillId="0" borderId="8" xfId="1" applyNumberFormat="1" applyFont="1" applyBorder="1"/>
    <xf numFmtId="0" fontId="2" fillId="3" borderId="1" xfId="0" applyFont="1" applyFill="1" applyBorder="1" applyAlignment="1">
      <alignment horizontal="center"/>
    </xf>
    <xf numFmtId="164" fontId="2" fillId="3" borderId="4" xfId="1" applyNumberFormat="1" applyFont="1" applyFill="1" applyBorder="1"/>
    <xf numFmtId="164" fontId="2" fillId="3" borderId="5" xfId="1" applyNumberFormat="1" applyFont="1" applyFill="1" applyBorder="1"/>
    <xf numFmtId="0" fontId="3" fillId="2" borderId="4" xfId="0" applyFont="1" applyFill="1" applyBorder="1" applyAlignment="1">
      <alignment horizontal="center"/>
    </xf>
    <xf numFmtId="165" fontId="4" fillId="0" borderId="0" xfId="1" applyNumberFormat="1" applyFont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Fill="1"/>
    <xf numFmtId="165" fontId="3" fillId="4" borderId="0" xfId="0" applyNumberFormat="1" applyFont="1" applyFill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8" fillId="3" borderId="5" xfId="1" applyNumberFormat="1" applyFont="1" applyFill="1" applyBorder="1" applyAlignment="1">
      <alignment horizontal="center"/>
    </xf>
    <xf numFmtId="165" fontId="8" fillId="3" borderId="5" xfId="1" applyNumberFormat="1" applyFont="1" applyFill="1" applyBorder="1" applyAlignment="1">
      <alignment horizontal="center"/>
    </xf>
    <xf numFmtId="166" fontId="8" fillId="3" borderId="5" xfId="1" applyNumberFormat="1" applyFont="1" applyFill="1" applyBorder="1" applyAlignment="1">
      <alignment horizontal="center"/>
    </xf>
    <xf numFmtId="165" fontId="4" fillId="0" borderId="0" xfId="1" applyNumberFormat="1" applyFont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17">
    <dxf>
      <font>
        <b/>
        <i val="0"/>
        <color theme="9"/>
      </font>
    </dxf>
    <dxf>
      <font>
        <b/>
        <i val="0"/>
        <color theme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16</xdr:row>
      <xdr:rowOff>161926</xdr:rowOff>
    </xdr:from>
    <xdr:to>
      <xdr:col>3</xdr:col>
      <xdr:colOff>561975</xdr:colOff>
      <xdr:row>18</xdr:row>
      <xdr:rowOff>28576</xdr:rowOff>
    </xdr:to>
    <xdr:sp macro="" textlink="">
      <xdr:nvSpPr>
        <xdr:cNvPr id="2" name="Taleboble: rektangel med afrundede hjørner 1">
          <a:extLst>
            <a:ext uri="{FF2B5EF4-FFF2-40B4-BE49-F238E27FC236}">
              <a16:creationId xmlns:a16="http://schemas.microsoft.com/office/drawing/2014/main" id="{888D4741-583F-B0EA-8326-5A3DA8E0ECE2}"/>
            </a:ext>
          </a:extLst>
        </xdr:cNvPr>
        <xdr:cNvSpPr/>
      </xdr:nvSpPr>
      <xdr:spPr>
        <a:xfrm>
          <a:off x="990600" y="3733801"/>
          <a:ext cx="2457450" cy="342900"/>
        </a:xfrm>
        <a:prstGeom prst="wedgeRoundRectCallout">
          <a:avLst>
            <a:gd name="adj1" fmla="val -48378"/>
            <a:gd name="adj2" fmla="val -238979"/>
            <a:gd name="adj3" fmla="val 16667"/>
          </a:avLst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Husk at Firma_ID skal være sorteret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18</xdr:row>
      <xdr:rowOff>228599</xdr:rowOff>
    </xdr:from>
    <xdr:to>
      <xdr:col>7</xdr:col>
      <xdr:colOff>533400</xdr:colOff>
      <xdr:row>23</xdr:row>
      <xdr:rowOff>38099</xdr:rowOff>
    </xdr:to>
    <xdr:sp macro="" textlink="">
      <xdr:nvSpPr>
        <xdr:cNvPr id="2" name="Taleboble: rektangel med afrundede hjørner 1">
          <a:extLst>
            <a:ext uri="{FF2B5EF4-FFF2-40B4-BE49-F238E27FC236}">
              <a16:creationId xmlns:a16="http://schemas.microsoft.com/office/drawing/2014/main" id="{B42A3417-BAA1-46C9-9F1C-DCE7F99A4E19}"/>
            </a:ext>
          </a:extLst>
        </xdr:cNvPr>
        <xdr:cNvSpPr/>
      </xdr:nvSpPr>
      <xdr:spPr>
        <a:xfrm>
          <a:off x="3086100" y="4972049"/>
          <a:ext cx="2647950" cy="866775"/>
        </a:xfrm>
        <a:prstGeom prst="wedgeRoundRectCallout">
          <a:avLst>
            <a:gd name="adj1" fmla="val -77809"/>
            <a:gd name="adj2" fmla="val -197696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a-DK" sz="1400"/>
            <a:t>Bemærk at der kan være flere personer der</a:t>
          </a:r>
          <a:r>
            <a:rPr lang="da-DK" sz="1400" baseline="0"/>
            <a:t> har det største antal point!</a:t>
          </a:r>
          <a:endParaRPr lang="da-DK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18</xdr:row>
      <xdr:rowOff>238124</xdr:rowOff>
    </xdr:from>
    <xdr:to>
      <xdr:col>7</xdr:col>
      <xdr:colOff>66675</xdr:colOff>
      <xdr:row>22</xdr:row>
      <xdr:rowOff>171450</xdr:rowOff>
    </xdr:to>
    <xdr:sp macro="" textlink="">
      <xdr:nvSpPr>
        <xdr:cNvPr id="3" name="Taleboble: rektangel med afrundede hjørner 2">
          <a:extLst>
            <a:ext uri="{FF2B5EF4-FFF2-40B4-BE49-F238E27FC236}">
              <a16:creationId xmlns:a16="http://schemas.microsoft.com/office/drawing/2014/main" id="{325D5352-6747-4BC3-98C7-FB52558B33D9}"/>
            </a:ext>
          </a:extLst>
        </xdr:cNvPr>
        <xdr:cNvSpPr/>
      </xdr:nvSpPr>
      <xdr:spPr>
        <a:xfrm>
          <a:off x="2695575" y="4733924"/>
          <a:ext cx="2324100" cy="885826"/>
        </a:xfrm>
        <a:prstGeom prst="wedgeRoundRectCallout">
          <a:avLst>
            <a:gd name="adj1" fmla="val -77809"/>
            <a:gd name="adj2" fmla="val -197696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a-DK" sz="1400"/>
            <a:t>Bemærk at der kan være flere personer der</a:t>
          </a:r>
          <a:r>
            <a:rPr lang="da-DK" sz="1400" baseline="0"/>
            <a:t> har det største antal point!</a:t>
          </a:r>
          <a:endParaRPr lang="da-DK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C9075-399D-408C-8BBF-7A133A0ECB0B}" name="Medarbejder" displayName="Medarbejder" ref="B4:E14" totalsRowShown="0" headerRowDxfId="16" dataDxfId="15">
  <autoFilter ref="B4:E14" xr:uid="{58791D1C-F001-4D6F-8AE5-8AA503AF0162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5:E14">
    <sortCondition ref="B5:B14"/>
  </sortState>
  <tableColumns count="4">
    <tableColumn id="1" xr3:uid="{163F6810-08D5-4855-A56D-F88B2B67030F}" name="Firma-ID" dataDxfId="14"/>
    <tableColumn id="2" xr3:uid="{D7E5DADA-DEFF-4EFD-9EF7-064601289A1B}" name="CPR" dataDxfId="13"/>
    <tableColumn id="3" xr3:uid="{A6DD8B94-41B8-4346-B472-BB20FD393D49}" name="Navn" dataDxfId="12"/>
    <tableColumn id="4" xr3:uid="{0CA46F5B-EAB7-41A9-956D-B1265C3157B7}" name="Afdeling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88287A-5DE8-42DF-B403-E1A61BF926B0}" name="Point" displayName="Point" ref="B5:C17" totalsRowShown="0" headerRowDxfId="5" dataDxfId="4">
  <autoFilter ref="B5:C17" xr:uid="{5331E64B-9CC3-4384-8F39-0306EB0D1C67}">
    <filterColumn colId="0" hiddenButton="1"/>
    <filterColumn colId="1" hiddenButton="1"/>
  </autoFilter>
  <tableColumns count="2">
    <tableColumn id="1" xr3:uid="{39B4702A-A18D-40E8-8FDB-47CF65317008}" name="Navne" dataDxfId="3"/>
    <tableColumn id="2" xr3:uid="{6A3ABFE2-7872-4603-A324-69A618CB531A}" name="Poin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A6F4ED-AE02-409F-B070-998C836FDFBF}" name="PointLøsning" displayName="PointLøsning" ref="B5:C17" totalsRowShown="0" headerRowDxfId="10" dataDxfId="9">
  <tableColumns count="2">
    <tableColumn id="1" xr3:uid="{EB020AFF-9BB2-4857-BB6F-BDCDF8C23AD5}" name="Navne" dataDxfId="8"/>
    <tableColumn id="2" xr3:uid="{370C6995-1633-49AF-9C19-DB945050AE17}" name="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D2A93C-EB0A-45F8-BE29-4B15EC1A8746}">
  <we:reference id="wa104381504" version="1.0.0.0" store="da-DK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1B25-FC6B-4E57-859C-D343D82575FA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D9CA-EFDC-4284-A0BE-D056398E4E38}">
  <sheetPr>
    <tabColor rgb="FF0070C0"/>
  </sheetPr>
  <dimension ref="B1:M14"/>
  <sheetViews>
    <sheetView showGridLines="0" workbookViewId="0">
      <selection activeCell="C19" sqref="C19"/>
    </sheetView>
  </sheetViews>
  <sheetFormatPr defaultRowHeight="18.75" x14ac:dyDescent="0.3"/>
  <cols>
    <col min="1" max="1" width="4.140625" style="1" customWidth="1"/>
    <col min="2" max="2" width="12.85546875" style="4" customWidth="1"/>
    <col min="3" max="3" width="21.28515625" style="4" customWidth="1"/>
    <col min="4" max="4" width="22.140625" style="1" customWidth="1"/>
    <col min="5" max="5" width="19.5703125" style="1" customWidth="1"/>
    <col min="6" max="7" width="9.140625" style="1"/>
    <col min="8" max="8" width="13.5703125" style="3" customWidth="1"/>
    <col min="9" max="9" width="30.85546875" style="4" customWidth="1"/>
    <col min="10" max="11" width="9.140625" style="1"/>
    <col min="12" max="13" width="11.7109375" style="1" customWidth="1"/>
    <col min="14" max="16384" width="9.140625" style="1"/>
  </cols>
  <sheetData>
    <row r="1" spans="2:13" ht="21" x14ac:dyDescent="0.35">
      <c r="B1" s="39" t="s">
        <v>48</v>
      </c>
      <c r="C1" s="40"/>
      <c r="D1" s="40"/>
      <c r="E1" s="40"/>
      <c r="F1" s="40"/>
      <c r="G1" s="40"/>
      <c r="H1" s="40"/>
    </row>
    <row r="3" spans="2:13" x14ac:dyDescent="0.3">
      <c r="L3" s="32" t="s">
        <v>28</v>
      </c>
      <c r="M3" s="32" t="s">
        <v>29</v>
      </c>
    </row>
    <row r="4" spans="2:13" x14ac:dyDescent="0.3">
      <c r="B4" s="11" t="s">
        <v>0</v>
      </c>
      <c r="C4" s="13" t="s">
        <v>1</v>
      </c>
      <c r="D4" s="13" t="s">
        <v>2</v>
      </c>
      <c r="E4" s="13" t="s">
        <v>3</v>
      </c>
      <c r="L4" s="33" t="s">
        <v>48</v>
      </c>
      <c r="M4" s="33" t="s">
        <v>50</v>
      </c>
    </row>
    <row r="5" spans="2:13" x14ac:dyDescent="0.3">
      <c r="B5" s="4">
        <v>112</v>
      </c>
      <c r="C5" s="1" t="s">
        <v>4</v>
      </c>
      <c r="D5" s="1" t="s">
        <v>5</v>
      </c>
      <c r="E5" s="1" t="s">
        <v>6</v>
      </c>
      <c r="H5" s="2" t="s">
        <v>0</v>
      </c>
      <c r="I5" s="2"/>
      <c r="L5" s="33" t="s">
        <v>34</v>
      </c>
      <c r="M5" s="33" t="s">
        <v>71</v>
      </c>
    </row>
    <row r="6" spans="2:13" x14ac:dyDescent="0.3">
      <c r="B6" s="4">
        <v>113</v>
      </c>
      <c r="C6" s="1" t="s">
        <v>7</v>
      </c>
      <c r="D6" s="1" t="s">
        <v>8</v>
      </c>
      <c r="E6" s="1" t="s">
        <v>6</v>
      </c>
      <c r="H6" s="2" t="s">
        <v>2</v>
      </c>
      <c r="I6" s="1"/>
    </row>
    <row r="7" spans="2:13" x14ac:dyDescent="0.3">
      <c r="B7" s="4">
        <v>114</v>
      </c>
      <c r="C7" s="1" t="s">
        <v>9</v>
      </c>
      <c r="D7" s="1" t="s">
        <v>10</v>
      </c>
      <c r="E7" s="1" t="s">
        <v>6</v>
      </c>
      <c r="H7" s="2" t="s">
        <v>3</v>
      </c>
      <c r="I7" s="1"/>
    </row>
    <row r="8" spans="2:13" x14ac:dyDescent="0.3">
      <c r="B8" s="4">
        <v>116</v>
      </c>
      <c r="C8" s="1" t="s">
        <v>11</v>
      </c>
      <c r="D8" s="1" t="s">
        <v>12</v>
      </c>
      <c r="E8" s="1" t="s">
        <v>6</v>
      </c>
    </row>
    <row r="9" spans="2:13" x14ac:dyDescent="0.3">
      <c r="B9" s="4">
        <v>117</v>
      </c>
      <c r="C9" s="1" t="s">
        <v>13</v>
      </c>
      <c r="D9" s="1" t="s">
        <v>14</v>
      </c>
      <c r="E9" s="1" t="s">
        <v>6</v>
      </c>
    </row>
    <row r="10" spans="2:13" x14ac:dyDescent="0.3">
      <c r="B10" s="4">
        <v>210</v>
      </c>
      <c r="C10" s="1" t="s">
        <v>15</v>
      </c>
      <c r="D10" s="1" t="s">
        <v>16</v>
      </c>
      <c r="E10" s="1" t="s">
        <v>17</v>
      </c>
    </row>
    <row r="11" spans="2:13" x14ac:dyDescent="0.3">
      <c r="B11" s="4">
        <v>211</v>
      </c>
      <c r="C11" s="1" t="s">
        <v>18</v>
      </c>
      <c r="D11" s="1" t="s">
        <v>19</v>
      </c>
      <c r="E11" s="1" t="s">
        <v>17</v>
      </c>
      <c r="H11" s="2" t="s">
        <v>1</v>
      </c>
      <c r="I11" s="5"/>
      <c r="M11" s="1" t="s">
        <v>70</v>
      </c>
    </row>
    <row r="12" spans="2:13" x14ac:dyDescent="0.3">
      <c r="B12" s="4">
        <v>212</v>
      </c>
      <c r="C12" s="1" t="s">
        <v>22</v>
      </c>
      <c r="D12" s="1" t="s">
        <v>23</v>
      </c>
      <c r="E12" s="1" t="s">
        <v>17</v>
      </c>
      <c r="H12" s="2" t="s">
        <v>0</v>
      </c>
      <c r="I12" s="6"/>
    </row>
    <row r="13" spans="2:13" x14ac:dyDescent="0.3">
      <c r="B13" s="4">
        <v>213</v>
      </c>
      <c r="C13" s="1" t="s">
        <v>24</v>
      </c>
      <c r="D13" s="1" t="s">
        <v>25</v>
      </c>
      <c r="E13" s="1" t="s">
        <v>17</v>
      </c>
      <c r="H13" s="2" t="s">
        <v>2</v>
      </c>
      <c r="I13" s="6"/>
    </row>
    <row r="14" spans="2:13" x14ac:dyDescent="0.3">
      <c r="B14" s="4">
        <v>214</v>
      </c>
      <c r="C14" s="1" t="s">
        <v>20</v>
      </c>
      <c r="D14" s="1" t="s">
        <v>21</v>
      </c>
      <c r="E14" s="1" t="s">
        <v>17</v>
      </c>
      <c r="H14" s="2" t="s">
        <v>3</v>
      </c>
      <c r="I14" s="6"/>
    </row>
  </sheetData>
  <sortState xmlns:xlrd2="http://schemas.microsoft.com/office/spreadsheetml/2017/richdata2" ref="B5:E14">
    <sortCondition ref="B5:B14"/>
  </sortState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3ED-4FB9-4C0A-86F1-20E82B5DAB5A}">
  <sheetPr>
    <tabColor theme="9"/>
  </sheetPr>
  <dimension ref="B1:M14"/>
  <sheetViews>
    <sheetView showGridLines="0" workbookViewId="0"/>
  </sheetViews>
  <sheetFormatPr defaultRowHeight="18.75" x14ac:dyDescent="0.3"/>
  <cols>
    <col min="1" max="1" width="4.42578125" style="1" customWidth="1"/>
    <col min="2" max="2" width="12.85546875" style="4" customWidth="1"/>
    <col min="3" max="3" width="21.28515625" style="4" customWidth="1"/>
    <col min="4" max="4" width="22.140625" style="1" customWidth="1"/>
    <col min="5" max="5" width="19.5703125" style="1" customWidth="1"/>
    <col min="6" max="6" width="16" style="1" customWidth="1"/>
    <col min="7" max="7" width="13.5703125" style="3" customWidth="1"/>
    <col min="8" max="8" width="30.85546875" style="4" customWidth="1"/>
    <col min="9" max="9" width="9.140625" style="1"/>
    <col min="10" max="10" width="41.5703125" style="1" bestFit="1" customWidth="1"/>
    <col min="11" max="11" width="9.140625" style="1"/>
    <col min="12" max="13" width="11.28515625" style="1" customWidth="1"/>
    <col min="14" max="16384" width="9.140625" style="1"/>
  </cols>
  <sheetData>
    <row r="1" spans="2:13" ht="21" x14ac:dyDescent="0.35">
      <c r="B1" s="39" t="s">
        <v>48</v>
      </c>
      <c r="C1" s="40"/>
      <c r="D1" s="40"/>
      <c r="E1" s="40"/>
      <c r="F1" s="40"/>
      <c r="G1" s="40"/>
      <c r="H1" s="40"/>
    </row>
    <row r="3" spans="2:13" x14ac:dyDescent="0.3">
      <c r="B3" s="9" t="s">
        <v>49</v>
      </c>
      <c r="L3" s="32" t="s">
        <v>28</v>
      </c>
      <c r="M3" s="32" t="s">
        <v>29</v>
      </c>
    </row>
    <row r="4" spans="2:13" x14ac:dyDescent="0.3">
      <c r="B4" s="11" t="s">
        <v>0</v>
      </c>
      <c r="C4" s="13" t="s">
        <v>1</v>
      </c>
      <c r="D4" s="13" t="s">
        <v>2</v>
      </c>
      <c r="E4" s="13" t="s">
        <v>3</v>
      </c>
      <c r="G4" s="9" t="s">
        <v>48</v>
      </c>
      <c r="L4" s="33" t="s">
        <v>48</v>
      </c>
      <c r="M4" s="33" t="s">
        <v>50</v>
      </c>
    </row>
    <row r="5" spans="2:13" x14ac:dyDescent="0.3">
      <c r="B5" s="4">
        <v>112</v>
      </c>
      <c r="C5" s="1" t="s">
        <v>4</v>
      </c>
      <c r="D5" s="1" t="s">
        <v>5</v>
      </c>
      <c r="E5" s="1" t="s">
        <v>6</v>
      </c>
      <c r="G5" s="30" t="s">
        <v>0</v>
      </c>
      <c r="H5" s="34">
        <v>117</v>
      </c>
      <c r="L5" s="33" t="s">
        <v>34</v>
      </c>
      <c r="M5" s="33" t="s">
        <v>71</v>
      </c>
    </row>
    <row r="6" spans="2:13" x14ac:dyDescent="0.3">
      <c r="B6" s="4">
        <v>113</v>
      </c>
      <c r="C6" s="1" t="s">
        <v>7</v>
      </c>
      <c r="D6" s="1" t="s">
        <v>8</v>
      </c>
      <c r="E6" s="1" t="s">
        <v>6</v>
      </c>
      <c r="G6" s="30" t="s">
        <v>2</v>
      </c>
      <c r="H6" s="4" t="str">
        <f>VLOOKUP(H5,Medarbejder[],3,FALSE)</f>
        <v>Lise Olsen</v>
      </c>
      <c r="J6" s="9" t="str">
        <f ca="1">_xlfn.FORMULATEXT(H6)</f>
        <v>=VLOOKUP(H5;Medarbejder;3;FALSE)</v>
      </c>
    </row>
    <row r="7" spans="2:13" x14ac:dyDescent="0.3">
      <c r="B7" s="4">
        <v>114</v>
      </c>
      <c r="C7" s="1" t="s">
        <v>9</v>
      </c>
      <c r="D7" s="1" t="s">
        <v>10</v>
      </c>
      <c r="E7" s="1" t="s">
        <v>6</v>
      </c>
      <c r="G7" s="30" t="s">
        <v>3</v>
      </c>
      <c r="H7" s="4" t="str">
        <f>VLOOKUP(H5,Medarbejder[],4,FALSE)</f>
        <v>Administration</v>
      </c>
      <c r="J7" s="9" t="str">
        <f ca="1">_xlfn.FORMULATEXT(H7)</f>
        <v>=VLOOKUP(H5;Medarbejder;4;FALSE)</v>
      </c>
    </row>
    <row r="8" spans="2:13" x14ac:dyDescent="0.3">
      <c r="B8" s="4">
        <v>116</v>
      </c>
      <c r="C8" s="1" t="s">
        <v>11</v>
      </c>
      <c r="D8" s="1" t="s">
        <v>12</v>
      </c>
      <c r="E8" s="1" t="s">
        <v>6</v>
      </c>
    </row>
    <row r="9" spans="2:13" x14ac:dyDescent="0.3">
      <c r="B9" s="4">
        <v>117</v>
      </c>
      <c r="C9" s="1" t="s">
        <v>13</v>
      </c>
      <c r="D9" s="1" t="s">
        <v>14</v>
      </c>
      <c r="E9" s="1" t="s">
        <v>6</v>
      </c>
    </row>
    <row r="10" spans="2:13" x14ac:dyDescent="0.3">
      <c r="B10" s="4">
        <v>210</v>
      </c>
      <c r="C10" s="1" t="s">
        <v>15</v>
      </c>
      <c r="D10" s="1" t="s">
        <v>16</v>
      </c>
      <c r="E10" s="1" t="s">
        <v>17</v>
      </c>
      <c r="G10" s="9" t="s">
        <v>38</v>
      </c>
    </row>
    <row r="11" spans="2:13" x14ac:dyDescent="0.3">
      <c r="B11" s="4">
        <v>211</v>
      </c>
      <c r="C11" s="1" t="s">
        <v>18</v>
      </c>
      <c r="D11" s="1" t="s">
        <v>19</v>
      </c>
      <c r="E11" s="1" t="s">
        <v>17</v>
      </c>
      <c r="G11" s="30" t="s">
        <v>1</v>
      </c>
      <c r="H11" s="34" t="s">
        <v>18</v>
      </c>
    </row>
    <row r="12" spans="2:13" x14ac:dyDescent="0.3">
      <c r="B12" s="4">
        <v>212</v>
      </c>
      <c r="C12" s="1" t="s">
        <v>22</v>
      </c>
      <c r="D12" s="1" t="s">
        <v>23</v>
      </c>
      <c r="E12" s="1" t="s">
        <v>17</v>
      </c>
      <c r="G12" s="30" t="s">
        <v>0</v>
      </c>
      <c r="H12" s="4">
        <f>_xlfn.XLOOKUP($H$11,Medarbejder[CPR],Medarbejder[Firma-ID],"",0,1)</f>
        <v>211</v>
      </c>
      <c r="J12" s="9" t="str">
        <f ca="1">_xlfn.FORMULATEXT(H12)</f>
        <v>=XLOOKUP($H$11;Medarbejder[CPR];Medarbejder[Firma-ID];"";0;1)</v>
      </c>
    </row>
    <row r="13" spans="2:13" x14ac:dyDescent="0.3">
      <c r="B13" s="4">
        <v>213</v>
      </c>
      <c r="C13" s="1" t="s">
        <v>24</v>
      </c>
      <c r="D13" s="1" t="s">
        <v>25</v>
      </c>
      <c r="E13" s="1" t="s">
        <v>17</v>
      </c>
      <c r="G13" s="30" t="s">
        <v>2</v>
      </c>
      <c r="H13" s="4" t="str">
        <f>_xlfn.XLOOKUP($H$11,Medarbejder[CPR],Medarbejder[Navn],"",0,1)</f>
        <v>Kirsten Klausen</v>
      </c>
      <c r="J13" s="9" t="str">
        <f t="shared" ref="J13:J14" ca="1" si="0">_xlfn.FORMULATEXT(H13)</f>
        <v>=XLOOKUP($H$11;Medarbejder[CPR];Medarbejder[Navn];"";0;1)</v>
      </c>
    </row>
    <row r="14" spans="2:13" x14ac:dyDescent="0.3">
      <c r="B14" s="4">
        <v>214</v>
      </c>
      <c r="C14" s="1" t="s">
        <v>20</v>
      </c>
      <c r="D14" s="1" t="s">
        <v>21</v>
      </c>
      <c r="E14" s="1" t="s">
        <v>17</v>
      </c>
      <c r="G14" s="30" t="s">
        <v>3</v>
      </c>
      <c r="H14" s="4" t="str">
        <f>_xlfn.XLOOKUP($H$11,Medarbejder[CPR],Medarbejder[Afdeling],"",0,1)</f>
        <v>Marketing</v>
      </c>
      <c r="J14" s="9" t="str">
        <f t="shared" ca="1" si="0"/>
        <v>=XLOOKUP($H$11;Medarbejder[CPR];Medarbejder[Afdeling];"";0;1)</v>
      </c>
    </row>
  </sheetData>
  <mergeCells count="1">
    <mergeCell ref="B1:H1"/>
  </mergeCells>
  <dataValidations count="2">
    <dataValidation type="list" allowBlank="1" showInputMessage="1" showErrorMessage="1" sqref="H11" xr:uid="{6297563C-F4A6-4431-88D4-F7C252FD73FB}">
      <formula1>$C$5:$C$14</formula1>
    </dataValidation>
    <dataValidation type="list" allowBlank="1" showInputMessage="1" showErrorMessage="1" sqref="H5" xr:uid="{8996EB0E-126A-4238-9243-4CF23204BC6A}">
      <formula1>$B$5:$B$14</formula1>
    </dataValidation>
  </dataValidations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C20-0408-4808-8474-6C613012FBEF}">
  <sheetPr>
    <tabColor theme="4"/>
  </sheetPr>
  <dimension ref="B1:K9"/>
  <sheetViews>
    <sheetView showGridLines="0" workbookViewId="0">
      <selection activeCell="B8" sqref="B8:C9"/>
    </sheetView>
  </sheetViews>
  <sheetFormatPr defaultRowHeight="18.75" x14ac:dyDescent="0.3"/>
  <cols>
    <col min="1" max="1" width="3.425781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9" width="9.140625" style="1"/>
    <col min="10" max="11" width="11.5703125" style="1" customWidth="1"/>
    <col min="12" max="16384" width="9.140625" style="1"/>
  </cols>
  <sheetData>
    <row r="1" spans="2:11" ht="21" x14ac:dyDescent="0.35">
      <c r="B1" s="39" t="s">
        <v>60</v>
      </c>
      <c r="C1" s="40"/>
      <c r="D1" s="40"/>
      <c r="E1" s="40"/>
      <c r="F1" s="40"/>
      <c r="G1" s="40"/>
    </row>
    <row r="2" spans="2:11" x14ac:dyDescent="0.3">
      <c r="J2" s="32" t="s">
        <v>28</v>
      </c>
      <c r="K2" s="32" t="s">
        <v>29</v>
      </c>
    </row>
    <row r="3" spans="2:11" x14ac:dyDescent="0.3">
      <c r="B3" s="9" t="s">
        <v>60</v>
      </c>
      <c r="J3" s="33" t="s">
        <v>60</v>
      </c>
      <c r="K3" s="33" t="s">
        <v>72</v>
      </c>
    </row>
    <row r="4" spans="2:11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</row>
    <row r="5" spans="2:11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</row>
    <row r="8" spans="2:11" x14ac:dyDescent="0.3">
      <c r="B8" s="27" t="s">
        <v>57</v>
      </c>
      <c r="C8" s="35" t="s">
        <v>55</v>
      </c>
      <c r="D8" s="9" t="str">
        <f ca="1">IFERROR(_xlfn.FORMULATEXT(C9),"")</f>
        <v/>
      </c>
    </row>
    <row r="9" spans="2:11" x14ac:dyDescent="0.3">
      <c r="B9" s="27" t="s">
        <v>51</v>
      </c>
      <c r="C9" s="36"/>
    </row>
  </sheetData>
  <mergeCells count="1">
    <mergeCell ref="B1:G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96A6-ED04-44FE-9DCB-10E007F6A53F}">
  <sheetPr>
    <tabColor theme="9"/>
  </sheetPr>
  <dimension ref="B1:K9"/>
  <sheetViews>
    <sheetView showGridLines="0" workbookViewId="0">
      <selection activeCell="D13" sqref="D13"/>
    </sheetView>
  </sheetViews>
  <sheetFormatPr defaultRowHeight="18.75" x14ac:dyDescent="0.3"/>
  <cols>
    <col min="1" max="1" width="3.425781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9" width="9.140625" style="1"/>
    <col min="10" max="11" width="11.42578125" style="1" customWidth="1"/>
    <col min="12" max="16384" width="9.140625" style="1"/>
  </cols>
  <sheetData>
    <row r="1" spans="2:11" ht="21" x14ac:dyDescent="0.35">
      <c r="B1" s="39" t="s">
        <v>60</v>
      </c>
      <c r="C1" s="40"/>
      <c r="D1" s="40"/>
      <c r="E1" s="40"/>
      <c r="F1" s="40"/>
      <c r="G1" s="40"/>
    </row>
    <row r="2" spans="2:11" x14ac:dyDescent="0.3">
      <c r="J2" s="32" t="s">
        <v>28</v>
      </c>
      <c r="K2" s="32" t="s">
        <v>29</v>
      </c>
    </row>
    <row r="3" spans="2:11" x14ac:dyDescent="0.3">
      <c r="B3" s="9" t="s">
        <v>60</v>
      </c>
      <c r="J3" s="33" t="s">
        <v>60</v>
      </c>
      <c r="K3" s="33" t="s">
        <v>72</v>
      </c>
    </row>
    <row r="4" spans="2:11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</row>
    <row r="5" spans="2:11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</row>
    <row r="8" spans="2:11" x14ac:dyDescent="0.3">
      <c r="B8" s="27" t="s">
        <v>57</v>
      </c>
      <c r="C8" s="35" t="s">
        <v>55</v>
      </c>
    </row>
    <row r="9" spans="2:11" x14ac:dyDescent="0.3">
      <c r="B9" s="27" t="s">
        <v>51</v>
      </c>
      <c r="C9" s="36">
        <f>HLOOKUP(C8,B4:G5,2,FALSE)</f>
        <v>205000</v>
      </c>
      <c r="D9" s="9" t="str">
        <f ca="1">_xlfn.FORMULATEXT(C9)</f>
        <v>=HLOOKUP(C8;B4:G5;2;FALSE)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568A-11E4-4294-BA8B-D47820C24859}">
  <sheetPr>
    <tabColor theme="4"/>
  </sheetPr>
  <dimension ref="B1:L33"/>
  <sheetViews>
    <sheetView showGridLines="0" workbookViewId="0"/>
  </sheetViews>
  <sheetFormatPr defaultRowHeight="18.75" x14ac:dyDescent="0.3"/>
  <cols>
    <col min="1" max="1" width="6.1406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10" width="9.140625" style="1"/>
    <col min="11" max="12" width="15.85546875" style="1" customWidth="1"/>
    <col min="13" max="16384" width="9.140625" style="1"/>
  </cols>
  <sheetData>
    <row r="1" spans="2:12" ht="21" x14ac:dyDescent="0.35">
      <c r="B1" s="39" t="s">
        <v>69</v>
      </c>
      <c r="C1" s="40"/>
      <c r="D1" s="40"/>
      <c r="E1" s="40"/>
      <c r="F1" s="40"/>
      <c r="G1" s="40"/>
    </row>
    <row r="2" spans="2:12" ht="14.25" customHeight="1" x14ac:dyDescent="0.3">
      <c r="K2" s="32" t="s">
        <v>28</v>
      </c>
      <c r="L2" s="32" t="s">
        <v>29</v>
      </c>
    </row>
    <row r="3" spans="2:12" x14ac:dyDescent="0.3">
      <c r="B3" s="9" t="s">
        <v>67</v>
      </c>
      <c r="K3" s="33" t="s">
        <v>48</v>
      </c>
      <c r="L3" s="33" t="s">
        <v>50</v>
      </c>
    </row>
    <row r="4" spans="2:12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  <c r="K4" s="33" t="s">
        <v>60</v>
      </c>
      <c r="L4" s="33" t="s">
        <v>72</v>
      </c>
    </row>
    <row r="5" spans="2:12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  <c r="K5" s="33" t="s">
        <v>34</v>
      </c>
      <c r="L5" s="33" t="s">
        <v>71</v>
      </c>
    </row>
    <row r="6" spans="2:12" x14ac:dyDescent="0.3">
      <c r="B6" s="21">
        <v>2021</v>
      </c>
      <c r="C6" s="22">
        <v>365000</v>
      </c>
      <c r="D6" s="22">
        <v>134000</v>
      </c>
      <c r="E6" s="22">
        <v>210000</v>
      </c>
      <c r="F6" s="22">
        <v>310000</v>
      </c>
      <c r="G6" s="23">
        <v>150000</v>
      </c>
      <c r="K6" s="33" t="s">
        <v>68</v>
      </c>
      <c r="L6" s="33" t="s">
        <v>61</v>
      </c>
    </row>
    <row r="7" spans="2:12" x14ac:dyDescent="0.3">
      <c r="B7" s="24">
        <v>2022</v>
      </c>
      <c r="C7" s="25">
        <v>374000</v>
      </c>
      <c r="D7" s="25">
        <v>132000</v>
      </c>
      <c r="E7" s="25">
        <v>202000</v>
      </c>
      <c r="F7" s="25">
        <v>305000</v>
      </c>
      <c r="G7" s="26">
        <v>149000</v>
      </c>
      <c r="K7" s="33" t="s">
        <v>63</v>
      </c>
      <c r="L7" s="33" t="s">
        <v>62</v>
      </c>
    </row>
    <row r="9" spans="2:12" x14ac:dyDescent="0.3">
      <c r="B9" s="27" t="s">
        <v>57</v>
      </c>
      <c r="C9" s="35" t="s">
        <v>53</v>
      </c>
      <c r="E9" s="9"/>
      <c r="F9" s="28"/>
      <c r="G9" s="9"/>
    </row>
    <row r="10" spans="2:12" x14ac:dyDescent="0.3">
      <c r="B10" s="27" t="s">
        <v>59</v>
      </c>
      <c r="C10" s="37">
        <v>2021</v>
      </c>
      <c r="E10" s="9"/>
      <c r="F10" s="28"/>
      <c r="G10" s="9"/>
    </row>
    <row r="11" spans="2:12" x14ac:dyDescent="0.3">
      <c r="B11" s="27" t="s">
        <v>51</v>
      </c>
      <c r="C11" s="36"/>
      <c r="E11" s="9"/>
      <c r="F11" s="28"/>
      <c r="G11" s="9"/>
    </row>
    <row r="12" spans="2:12" x14ac:dyDescent="0.3">
      <c r="E12" s="9"/>
      <c r="F12" s="28"/>
      <c r="G12" s="9"/>
      <c r="H12" s="9"/>
    </row>
    <row r="14" spans="2:12" x14ac:dyDescent="0.3">
      <c r="B14" s="9" t="s">
        <v>65</v>
      </c>
    </row>
    <row r="15" spans="2:12" x14ac:dyDescent="0.3">
      <c r="B15" s="7" t="s">
        <v>58</v>
      </c>
      <c r="C15" s="16" t="s">
        <v>52</v>
      </c>
      <c r="D15" s="16" t="s">
        <v>54</v>
      </c>
      <c r="E15" s="16" t="s">
        <v>55</v>
      </c>
      <c r="F15" s="16" t="s">
        <v>53</v>
      </c>
      <c r="G15" s="17" t="s">
        <v>56</v>
      </c>
    </row>
    <row r="16" spans="2:12" x14ac:dyDescent="0.3">
      <c r="B16" s="18">
        <v>2020</v>
      </c>
      <c r="C16" s="19">
        <v>345000</v>
      </c>
      <c r="D16" s="19">
        <v>124000</v>
      </c>
      <c r="E16" s="19">
        <v>205000</v>
      </c>
      <c r="F16" s="19">
        <v>290000</v>
      </c>
      <c r="G16" s="20">
        <v>145000</v>
      </c>
    </row>
    <row r="17" spans="2:7" x14ac:dyDescent="0.3">
      <c r="B17" s="21">
        <v>2021</v>
      </c>
      <c r="C17" s="22">
        <v>365000</v>
      </c>
      <c r="D17" s="22">
        <v>134000</v>
      </c>
      <c r="E17" s="22">
        <v>210000</v>
      </c>
      <c r="F17" s="22">
        <v>310000</v>
      </c>
      <c r="G17" s="23">
        <v>150000</v>
      </c>
    </row>
    <row r="18" spans="2:7" x14ac:dyDescent="0.3">
      <c r="B18" s="24">
        <v>2022</v>
      </c>
      <c r="C18" s="25">
        <v>374000</v>
      </c>
      <c r="D18" s="25">
        <v>132000</v>
      </c>
      <c r="E18" s="25">
        <v>202000</v>
      </c>
      <c r="F18" s="25">
        <v>305000</v>
      </c>
      <c r="G18" s="26">
        <v>149000</v>
      </c>
    </row>
    <row r="20" spans="2:7" x14ac:dyDescent="0.3">
      <c r="B20" s="27" t="s">
        <v>57</v>
      </c>
      <c r="C20" s="35" t="s">
        <v>53</v>
      </c>
      <c r="E20" s="9"/>
      <c r="F20" s="28"/>
      <c r="G20" s="9"/>
    </row>
    <row r="21" spans="2:7" x14ac:dyDescent="0.3">
      <c r="B21" s="27" t="s">
        <v>59</v>
      </c>
      <c r="C21" s="37">
        <v>2021</v>
      </c>
      <c r="E21" s="9"/>
      <c r="F21" s="28"/>
      <c r="G21" s="9"/>
    </row>
    <row r="22" spans="2:7" x14ac:dyDescent="0.3">
      <c r="B22" s="27" t="s">
        <v>51</v>
      </c>
      <c r="C22" s="36"/>
      <c r="E22" s="9"/>
      <c r="F22" s="28"/>
      <c r="G22" s="9"/>
    </row>
    <row r="25" spans="2:7" x14ac:dyDescent="0.3">
      <c r="B25" s="9" t="s">
        <v>66</v>
      </c>
    </row>
    <row r="26" spans="2:7" x14ac:dyDescent="0.3">
      <c r="B26" s="7" t="s">
        <v>58</v>
      </c>
      <c r="C26" s="16" t="s">
        <v>52</v>
      </c>
      <c r="D26" s="16" t="s">
        <v>54</v>
      </c>
      <c r="E26" s="16" t="s">
        <v>55</v>
      </c>
      <c r="F26" s="16" t="s">
        <v>53</v>
      </c>
      <c r="G26" s="17" t="s">
        <v>56</v>
      </c>
    </row>
    <row r="27" spans="2:7" x14ac:dyDescent="0.3">
      <c r="B27" s="18">
        <v>2020</v>
      </c>
      <c r="C27" s="19">
        <v>345000</v>
      </c>
      <c r="D27" s="19">
        <v>124000</v>
      </c>
      <c r="E27" s="19">
        <v>205000</v>
      </c>
      <c r="F27" s="19">
        <v>290000</v>
      </c>
      <c r="G27" s="20">
        <v>145000</v>
      </c>
    </row>
    <row r="28" spans="2:7" x14ac:dyDescent="0.3">
      <c r="B28" s="21">
        <v>2021</v>
      </c>
      <c r="C28" s="22">
        <v>365000</v>
      </c>
      <c r="D28" s="22">
        <v>134000</v>
      </c>
      <c r="E28" s="22">
        <v>210000</v>
      </c>
      <c r="F28" s="22">
        <v>310000</v>
      </c>
      <c r="G28" s="23">
        <v>150000</v>
      </c>
    </row>
    <row r="29" spans="2:7" x14ac:dyDescent="0.3">
      <c r="B29" s="24">
        <v>2022</v>
      </c>
      <c r="C29" s="25">
        <v>374000</v>
      </c>
      <c r="D29" s="25">
        <v>132000</v>
      </c>
      <c r="E29" s="25">
        <v>202000</v>
      </c>
      <c r="F29" s="25">
        <v>305000</v>
      </c>
      <c r="G29" s="26">
        <v>149000</v>
      </c>
    </row>
    <row r="31" spans="2:7" x14ac:dyDescent="0.3">
      <c r="B31" s="27" t="s">
        <v>57</v>
      </c>
      <c r="C31" s="35" t="s">
        <v>53</v>
      </c>
      <c r="E31" s="9"/>
      <c r="F31" s="28"/>
      <c r="G31" s="9"/>
    </row>
    <row r="32" spans="2:7" x14ac:dyDescent="0.3">
      <c r="B32" s="27" t="s">
        <v>59</v>
      </c>
      <c r="C32" s="37">
        <v>2021</v>
      </c>
      <c r="E32" s="9"/>
      <c r="F32" s="28"/>
      <c r="G32" s="9"/>
    </row>
    <row r="33" spans="2:7" x14ac:dyDescent="0.3">
      <c r="B33" s="27" t="s">
        <v>51</v>
      </c>
      <c r="C33" s="36"/>
      <c r="E33" s="38"/>
      <c r="G33" s="9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9995-712B-42EB-AC29-5E64185CF875}">
  <sheetPr>
    <tabColor theme="9"/>
  </sheetPr>
  <dimension ref="B1:L33"/>
  <sheetViews>
    <sheetView showGridLines="0" workbookViewId="0">
      <selection activeCell="N10" sqref="N10"/>
    </sheetView>
  </sheetViews>
  <sheetFormatPr defaultRowHeight="18.75" x14ac:dyDescent="0.3"/>
  <cols>
    <col min="1" max="1" width="6.1406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10" width="9.140625" style="1"/>
    <col min="11" max="12" width="14.7109375" style="1" customWidth="1"/>
    <col min="13" max="16384" width="9.140625" style="1"/>
  </cols>
  <sheetData>
    <row r="1" spans="2:12" ht="21" x14ac:dyDescent="0.35">
      <c r="B1" s="39" t="s">
        <v>69</v>
      </c>
      <c r="C1" s="40"/>
      <c r="D1" s="40"/>
      <c r="E1" s="40"/>
      <c r="F1" s="40"/>
      <c r="G1" s="40"/>
    </row>
    <row r="2" spans="2:12" ht="14.25" customHeight="1" x14ac:dyDescent="0.3">
      <c r="K2" s="32" t="s">
        <v>28</v>
      </c>
      <c r="L2" s="32" t="s">
        <v>29</v>
      </c>
    </row>
    <row r="3" spans="2:12" x14ac:dyDescent="0.3">
      <c r="B3" s="9" t="s">
        <v>67</v>
      </c>
      <c r="K3" s="33" t="s">
        <v>48</v>
      </c>
      <c r="L3" s="33" t="s">
        <v>50</v>
      </c>
    </row>
    <row r="4" spans="2:12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  <c r="K4" s="33" t="s">
        <v>60</v>
      </c>
      <c r="L4" s="33" t="s">
        <v>72</v>
      </c>
    </row>
    <row r="5" spans="2:12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  <c r="K5" s="33" t="s">
        <v>34</v>
      </c>
      <c r="L5" s="33" t="s">
        <v>71</v>
      </c>
    </row>
    <row r="6" spans="2:12" x14ac:dyDescent="0.3">
      <c r="B6" s="21">
        <v>2021</v>
      </c>
      <c r="C6" s="22">
        <v>365000</v>
      </c>
      <c r="D6" s="22">
        <v>134000</v>
      </c>
      <c r="E6" s="22">
        <v>210000</v>
      </c>
      <c r="F6" s="22">
        <v>310000</v>
      </c>
      <c r="G6" s="23">
        <v>150000</v>
      </c>
      <c r="K6" s="33" t="s">
        <v>68</v>
      </c>
      <c r="L6" s="33" t="s">
        <v>61</v>
      </c>
    </row>
    <row r="7" spans="2:12" x14ac:dyDescent="0.3">
      <c r="B7" s="24">
        <v>2022</v>
      </c>
      <c r="C7" s="25">
        <v>374000</v>
      </c>
      <c r="D7" s="25">
        <v>132000</v>
      </c>
      <c r="E7" s="25">
        <v>202000</v>
      </c>
      <c r="F7" s="25">
        <v>305000</v>
      </c>
      <c r="G7" s="26">
        <v>149000</v>
      </c>
      <c r="K7" s="33" t="s">
        <v>63</v>
      </c>
      <c r="L7" s="33" t="s">
        <v>62</v>
      </c>
    </row>
    <row r="9" spans="2:12" x14ac:dyDescent="0.3">
      <c r="B9" s="27" t="s">
        <v>57</v>
      </c>
      <c r="C9" s="35" t="s">
        <v>53</v>
      </c>
      <c r="E9" s="9"/>
      <c r="F9" s="28"/>
      <c r="G9" s="9"/>
    </row>
    <row r="10" spans="2:12" x14ac:dyDescent="0.3">
      <c r="B10" s="27" t="s">
        <v>59</v>
      </c>
      <c r="C10" s="37">
        <v>2021</v>
      </c>
      <c r="E10" s="9" t="s">
        <v>63</v>
      </c>
      <c r="F10" s="28">
        <f>MATCH(C10,B4:B7,0)</f>
        <v>3</v>
      </c>
      <c r="G10" s="9" t="str">
        <f ca="1">_xlfn.FORMULATEXT(F10)</f>
        <v>=MATCH(C10;B4:B7;0)</v>
      </c>
    </row>
    <row r="11" spans="2:12" x14ac:dyDescent="0.3">
      <c r="B11" s="27" t="s">
        <v>51</v>
      </c>
      <c r="C11" s="36">
        <f>HLOOKUP(C9,B4:G7,MATCH(C10,B4:B7,0),FALSE)</f>
        <v>310000</v>
      </c>
      <c r="E11" s="9" t="s">
        <v>60</v>
      </c>
      <c r="F11" s="28">
        <f>HLOOKUP(C9,B4:G7,MATCH(C10,B4:B7,0),FALSE)</f>
        <v>310000</v>
      </c>
      <c r="G11" s="9" t="str">
        <f ca="1">_xlfn.FORMULATEXT(C11)</f>
        <v>=HLOOKUP(C9;B4:G7;MATCH(C10;B4:B7;0);FALSE)</v>
      </c>
    </row>
    <row r="12" spans="2:12" x14ac:dyDescent="0.3">
      <c r="E12" s="9" t="s">
        <v>48</v>
      </c>
      <c r="F12" s="28">
        <f>VLOOKUP(C10,B4:G7,MATCH(C9,B4:G4,0))</f>
        <v>310000</v>
      </c>
      <c r="G12" s="9" t="str">
        <f ca="1">_xlfn.FORMULATEXT(F12)</f>
        <v>=VLOOKUP(C10;B4:G7;MATCH(C9;B4:G4;0))</v>
      </c>
      <c r="H12" s="9"/>
    </row>
    <row r="14" spans="2:12" x14ac:dyDescent="0.3">
      <c r="B14" s="9" t="s">
        <v>65</v>
      </c>
    </row>
    <row r="15" spans="2:12" x14ac:dyDescent="0.3">
      <c r="B15" s="7" t="s">
        <v>58</v>
      </c>
      <c r="C15" s="16" t="s">
        <v>52</v>
      </c>
      <c r="D15" s="16" t="s">
        <v>54</v>
      </c>
      <c r="E15" s="16" t="s">
        <v>55</v>
      </c>
      <c r="F15" s="16" t="s">
        <v>53</v>
      </c>
      <c r="G15" s="17" t="s">
        <v>56</v>
      </c>
    </row>
    <row r="16" spans="2:12" x14ac:dyDescent="0.3">
      <c r="B16" s="18">
        <v>2020</v>
      </c>
      <c r="C16" s="19">
        <v>345000</v>
      </c>
      <c r="D16" s="19">
        <v>124000</v>
      </c>
      <c r="E16" s="19">
        <v>205000</v>
      </c>
      <c r="F16" s="19">
        <v>290000</v>
      </c>
      <c r="G16" s="20">
        <v>145000</v>
      </c>
    </row>
    <row r="17" spans="2:7" x14ac:dyDescent="0.3">
      <c r="B17" s="21">
        <v>2021</v>
      </c>
      <c r="C17" s="22">
        <v>365000</v>
      </c>
      <c r="D17" s="22">
        <v>134000</v>
      </c>
      <c r="E17" s="22">
        <v>210000</v>
      </c>
      <c r="F17" s="22">
        <v>310000</v>
      </c>
      <c r="G17" s="23">
        <v>150000</v>
      </c>
    </row>
    <row r="18" spans="2:7" x14ac:dyDescent="0.3">
      <c r="B18" s="24">
        <v>2022</v>
      </c>
      <c r="C18" s="25">
        <v>374000</v>
      </c>
      <c r="D18" s="25">
        <v>132000</v>
      </c>
      <c r="E18" s="25">
        <v>202000</v>
      </c>
      <c r="F18" s="25">
        <v>305000</v>
      </c>
      <c r="G18" s="26">
        <v>149000</v>
      </c>
    </row>
    <row r="20" spans="2:7" x14ac:dyDescent="0.3">
      <c r="B20" s="27" t="s">
        <v>57</v>
      </c>
      <c r="C20" s="35" t="s">
        <v>53</v>
      </c>
      <c r="E20" s="9" t="s">
        <v>63</v>
      </c>
      <c r="F20" s="28">
        <f>MATCH(C20,C15:G15,0)</f>
        <v>4</v>
      </c>
      <c r="G20" s="9" t="str">
        <f ca="1">_xlfn.FORMULATEXT(F20)</f>
        <v>=MATCH(C20;C15:G15;0)</v>
      </c>
    </row>
    <row r="21" spans="2:7" x14ac:dyDescent="0.3">
      <c r="B21" s="27" t="s">
        <v>59</v>
      </c>
      <c r="C21" s="37">
        <v>2021</v>
      </c>
      <c r="E21" s="9" t="s">
        <v>63</v>
      </c>
      <c r="F21" s="28">
        <f>MATCH(C21,B15:B18,0)</f>
        <v>3</v>
      </c>
      <c r="G21" s="9" t="str">
        <f ca="1">_xlfn.FORMULATEXT(F21)</f>
        <v>=MATCH(C21;B15:B18;0)</v>
      </c>
    </row>
    <row r="22" spans="2:7" x14ac:dyDescent="0.3">
      <c r="B22" s="27" t="s">
        <v>51</v>
      </c>
      <c r="C22" s="36">
        <f>INDEX(B15:G18,MATCH(C21,B15:B18,0),MATCH(C20,B15:G15,0))</f>
        <v>310000</v>
      </c>
      <c r="E22" s="9" t="s">
        <v>68</v>
      </c>
      <c r="F22" s="28">
        <f>C22</f>
        <v>310000</v>
      </c>
      <c r="G22" s="9" t="str">
        <f ca="1">_xlfn.FORMULATEXT(C22)</f>
        <v>=INDEX(B15:G18;MATCH(C21;B15:B18;0);MATCH(C20;B15:G15;0))</v>
      </c>
    </row>
    <row r="25" spans="2:7" x14ac:dyDescent="0.3">
      <c r="B25" s="9" t="s">
        <v>66</v>
      </c>
    </row>
    <row r="26" spans="2:7" x14ac:dyDescent="0.3">
      <c r="B26" s="7" t="s">
        <v>58</v>
      </c>
      <c r="C26" s="16" t="s">
        <v>52</v>
      </c>
      <c r="D26" s="16" t="s">
        <v>54</v>
      </c>
      <c r="E26" s="16" t="s">
        <v>55</v>
      </c>
      <c r="F26" s="16" t="s">
        <v>53</v>
      </c>
      <c r="G26" s="17" t="s">
        <v>56</v>
      </c>
    </row>
    <row r="27" spans="2:7" x14ac:dyDescent="0.3">
      <c r="B27" s="18">
        <v>2020</v>
      </c>
      <c r="C27" s="19">
        <v>345000</v>
      </c>
      <c r="D27" s="19">
        <v>124000</v>
      </c>
      <c r="E27" s="19">
        <v>205000</v>
      </c>
      <c r="F27" s="19">
        <v>290000</v>
      </c>
      <c r="G27" s="20">
        <v>145000</v>
      </c>
    </row>
    <row r="28" spans="2:7" x14ac:dyDescent="0.3">
      <c r="B28" s="21">
        <v>2021</v>
      </c>
      <c r="C28" s="22">
        <v>365000</v>
      </c>
      <c r="D28" s="22">
        <v>134000</v>
      </c>
      <c r="E28" s="22">
        <v>210000</v>
      </c>
      <c r="F28" s="22">
        <v>310000</v>
      </c>
      <c r="G28" s="23">
        <v>150000</v>
      </c>
    </row>
    <row r="29" spans="2:7" x14ac:dyDescent="0.3">
      <c r="B29" s="24">
        <v>2022</v>
      </c>
      <c r="C29" s="25">
        <v>374000</v>
      </c>
      <c r="D29" s="25">
        <v>132000</v>
      </c>
      <c r="E29" s="25">
        <v>202000</v>
      </c>
      <c r="F29" s="25">
        <v>305000</v>
      </c>
      <c r="G29" s="26">
        <v>149000</v>
      </c>
    </row>
    <row r="31" spans="2:7" x14ac:dyDescent="0.3">
      <c r="B31" s="27" t="s">
        <v>57</v>
      </c>
      <c r="C31" s="35" t="s">
        <v>53</v>
      </c>
      <c r="E31" s="9"/>
      <c r="F31" s="28"/>
      <c r="G31" s="9"/>
    </row>
    <row r="32" spans="2:7" x14ac:dyDescent="0.3">
      <c r="B32" s="27" t="s">
        <v>59</v>
      </c>
      <c r="C32" s="37">
        <v>2021</v>
      </c>
      <c r="E32" s="9"/>
      <c r="F32" s="28"/>
      <c r="G32" s="9"/>
    </row>
    <row r="33" spans="2:7" x14ac:dyDescent="0.3">
      <c r="B33" s="27" t="s">
        <v>51</v>
      </c>
      <c r="C33" s="36" cm="1">
        <f t="array" ref="C33">_xlfn.XLOOKUP(C31,C26:G26,_xlfn.XLOOKUP(C32,B27:B29,C27:G29))</f>
        <v>310000</v>
      </c>
      <c r="E33" s="38" t="str">
        <f ca="1">_xlfn.FORMULATEXT(C33)</f>
        <v>=XLOOKUP(C31;C26:G26;XLOOKUP(C32;B27:B29;C27:G29))</v>
      </c>
      <c r="G33" s="9"/>
    </row>
  </sheetData>
  <mergeCells count="1">
    <mergeCell ref="B1:G1"/>
  </mergeCells>
  <pageMargins left="0.7" right="0.7" top="0.75" bottom="0.75" header="0.3" footer="0.3"/>
  <pageSetup orientation="portrait" horizontalDpi="360" verticalDpi="360" r:id="rId1"/>
  <ignoredErrors>
    <ignoredError sqref="G1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5BC8-BC3F-4418-81D3-AFE23D69BDB5}">
  <sheetPr>
    <tabColor rgb="FF0070C0"/>
  </sheetPr>
  <dimension ref="B1:F26"/>
  <sheetViews>
    <sheetView showGridLines="0" workbookViewId="0">
      <selection activeCell="F11" sqref="F11"/>
    </sheetView>
  </sheetViews>
  <sheetFormatPr defaultRowHeight="15" x14ac:dyDescent="0.25"/>
  <cols>
    <col min="1" max="1" width="4.85546875" customWidth="1"/>
    <col min="2" max="2" width="10.42578125" customWidth="1"/>
    <col min="3" max="3" width="13.85546875" bestFit="1" customWidth="1"/>
    <col min="5" max="5" width="15.140625" customWidth="1"/>
    <col min="6" max="6" width="18.140625" style="6" customWidth="1"/>
    <col min="7" max="7" width="6.42578125" customWidth="1"/>
    <col min="9" max="10" width="12.7109375" customWidth="1"/>
    <col min="11" max="12" width="10.28515625" customWidth="1"/>
    <col min="13" max="13" width="10.5703125" customWidth="1"/>
  </cols>
  <sheetData>
    <row r="1" spans="2:6" ht="24" customHeight="1" x14ac:dyDescent="0.35">
      <c r="B1" s="41" t="s">
        <v>26</v>
      </c>
      <c r="C1" s="42"/>
      <c r="D1" s="42"/>
      <c r="E1" s="42"/>
      <c r="F1" s="42"/>
    </row>
    <row r="2" spans="2:6" s="1" customFormat="1" ht="49.5" customHeight="1" x14ac:dyDescent="0.3">
      <c r="B2" s="43" t="s">
        <v>27</v>
      </c>
      <c r="C2" s="43"/>
      <c r="D2" s="43"/>
      <c r="E2" s="43"/>
      <c r="F2" s="43"/>
    </row>
    <row r="3" spans="2:6" s="1" customFormat="1" ht="18.75" x14ac:dyDescent="0.3">
      <c r="F3" s="4"/>
    </row>
    <row r="4" spans="2:6" s="1" customFormat="1" ht="18.75" x14ac:dyDescent="0.3">
      <c r="B4" s="9" t="s">
        <v>26</v>
      </c>
      <c r="F4" s="4"/>
    </row>
    <row r="5" spans="2:6" s="1" customFormat="1" ht="18.75" x14ac:dyDescent="0.3">
      <c r="B5" s="4" t="s">
        <v>30</v>
      </c>
      <c r="C5" s="4" t="s">
        <v>26</v>
      </c>
      <c r="F5" s="4"/>
    </row>
    <row r="6" spans="2:6" s="1" customFormat="1" ht="18.75" x14ac:dyDescent="0.3">
      <c r="B6" s="4" t="s">
        <v>33</v>
      </c>
      <c r="C6" s="12">
        <v>40</v>
      </c>
      <c r="E6" s="14" t="s">
        <v>31</v>
      </c>
      <c r="F6" s="15"/>
    </row>
    <row r="7" spans="2:6" s="1" customFormat="1" ht="18.75" x14ac:dyDescent="0.3">
      <c r="B7" s="4" t="s">
        <v>35</v>
      </c>
      <c r="C7" s="12">
        <v>60</v>
      </c>
    </row>
    <row r="8" spans="2:6" s="1" customFormat="1" ht="18.75" x14ac:dyDescent="0.3">
      <c r="B8" s="4" t="s">
        <v>47</v>
      </c>
      <c r="C8" s="12">
        <v>30</v>
      </c>
      <c r="E8" s="14" t="s">
        <v>38</v>
      </c>
      <c r="F8" s="8"/>
    </row>
    <row r="9" spans="2:6" s="1" customFormat="1" ht="18.75" x14ac:dyDescent="0.3">
      <c r="B9" s="4" t="s">
        <v>39</v>
      </c>
      <c r="C9" s="12">
        <v>90</v>
      </c>
    </row>
    <row r="10" spans="2:6" s="1" customFormat="1" ht="18.75" x14ac:dyDescent="0.3">
      <c r="B10" s="4" t="s">
        <v>40</v>
      </c>
      <c r="C10" s="12">
        <v>20</v>
      </c>
      <c r="F10" s="10"/>
    </row>
    <row r="11" spans="2:6" s="1" customFormat="1" ht="18.75" x14ac:dyDescent="0.3">
      <c r="B11" s="4" t="s">
        <v>41</v>
      </c>
      <c r="C11" s="12">
        <v>30</v>
      </c>
      <c r="E11" s="44" t="s">
        <v>36</v>
      </c>
      <c r="F11" s="15"/>
    </row>
    <row r="12" spans="2:6" s="1" customFormat="1" ht="18.75" x14ac:dyDescent="0.3">
      <c r="B12" s="4" t="s">
        <v>37</v>
      </c>
      <c r="C12" s="12">
        <v>10</v>
      </c>
      <c r="E12" s="44"/>
      <c r="F12" s="15"/>
    </row>
    <row r="13" spans="2:6" s="1" customFormat="1" ht="18.75" x14ac:dyDescent="0.3">
      <c r="B13" s="4" t="s">
        <v>42</v>
      </c>
      <c r="C13" s="12">
        <v>30</v>
      </c>
    </row>
    <row r="14" spans="2:6" s="1" customFormat="1" ht="18.75" x14ac:dyDescent="0.3">
      <c r="B14" s="4" t="s">
        <v>43</v>
      </c>
      <c r="C14" s="12">
        <v>90</v>
      </c>
    </row>
    <row r="15" spans="2:6" s="1" customFormat="1" ht="18.75" x14ac:dyDescent="0.3">
      <c r="B15" s="4" t="s">
        <v>44</v>
      </c>
      <c r="C15" s="12">
        <v>40</v>
      </c>
      <c r="F15" s="11"/>
    </row>
    <row r="16" spans="2:6" s="1" customFormat="1" ht="18.75" x14ac:dyDescent="0.3">
      <c r="B16" s="4" t="s">
        <v>45</v>
      </c>
      <c r="C16" s="12">
        <v>70</v>
      </c>
      <c r="F16" s="11"/>
    </row>
    <row r="17" spans="2:6" s="1" customFormat="1" ht="18.75" x14ac:dyDescent="0.3">
      <c r="B17" s="4" t="s">
        <v>46</v>
      </c>
      <c r="C17" s="12">
        <v>80</v>
      </c>
      <c r="F17" s="4"/>
    </row>
    <row r="18" spans="2:6" s="1" customFormat="1" ht="18.75" x14ac:dyDescent="0.3">
      <c r="F18" s="4"/>
    </row>
    <row r="19" spans="2:6" s="1" customFormat="1" ht="18.75" x14ac:dyDescent="0.3">
      <c r="F19" s="4"/>
    </row>
    <row r="20" spans="2:6" s="1" customFormat="1" ht="18.75" x14ac:dyDescent="0.3">
      <c r="F20" s="4"/>
    </row>
    <row r="23" spans="2:6" ht="15.75" x14ac:dyDescent="0.25">
      <c r="B23" s="32" t="s">
        <v>28</v>
      </c>
      <c r="C23" s="32" t="s">
        <v>29</v>
      </c>
    </row>
    <row r="24" spans="2:6" ht="15.75" x14ac:dyDescent="0.25">
      <c r="B24" s="33" t="s">
        <v>31</v>
      </c>
      <c r="C24" s="33" t="s">
        <v>32</v>
      </c>
    </row>
    <row r="25" spans="2:6" ht="15.75" x14ac:dyDescent="0.25">
      <c r="B25" s="33" t="s">
        <v>34</v>
      </c>
      <c r="C25" s="33" t="s">
        <v>71</v>
      </c>
    </row>
    <row r="26" spans="2:6" ht="15.75" x14ac:dyDescent="0.25">
      <c r="B26" s="33" t="s">
        <v>36</v>
      </c>
      <c r="C26" s="33" t="s">
        <v>73</v>
      </c>
    </row>
  </sheetData>
  <mergeCells count="3">
    <mergeCell ref="B1:F1"/>
    <mergeCell ref="B2:F2"/>
    <mergeCell ref="E11:E12"/>
  </mergeCells>
  <conditionalFormatting sqref="C6:C17">
    <cfRule type="cellIs" dxfId="1" priority="2" operator="equal">
      <formula>$F$6</formula>
    </cfRule>
    <cfRule type="top10" dxfId="0" priority="1" rank="1"/>
  </conditionalFormatting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6E77-FE75-432E-A91B-072A01E24F35}">
  <sheetPr>
    <tabColor theme="9"/>
  </sheetPr>
  <dimension ref="B1:H26"/>
  <sheetViews>
    <sheetView showGridLines="0" tabSelected="1" workbookViewId="0">
      <selection activeCell="H15" sqref="H15"/>
    </sheetView>
  </sheetViews>
  <sheetFormatPr defaultRowHeight="15" x14ac:dyDescent="0.25"/>
  <cols>
    <col min="1" max="1" width="6" customWidth="1"/>
    <col min="2" max="2" width="10.42578125" customWidth="1"/>
    <col min="3" max="3" width="13.85546875" bestFit="1" customWidth="1"/>
    <col min="5" max="5" width="15.140625" customWidth="1"/>
    <col min="6" max="6" width="13.28515625" style="6" customWidth="1"/>
    <col min="7" max="7" width="6.42578125" customWidth="1"/>
    <col min="8" max="8" width="83.140625" bestFit="1" customWidth="1"/>
    <col min="10" max="11" width="11.85546875" customWidth="1"/>
  </cols>
  <sheetData>
    <row r="1" spans="2:8" ht="23.25" x14ac:dyDescent="0.35">
      <c r="B1" s="41" t="s">
        <v>26</v>
      </c>
      <c r="C1" s="42"/>
      <c r="D1" s="42"/>
      <c r="E1" s="42"/>
      <c r="F1" s="42"/>
    </row>
    <row r="2" spans="2:8" s="1" customFormat="1" ht="49.5" customHeight="1" x14ac:dyDescent="0.3">
      <c r="B2" s="43" t="s">
        <v>27</v>
      </c>
      <c r="C2" s="43"/>
      <c r="D2" s="43"/>
      <c r="E2" s="43"/>
      <c r="F2" s="43"/>
    </row>
    <row r="3" spans="2:8" s="1" customFormat="1" ht="18.75" x14ac:dyDescent="0.3">
      <c r="F3" s="4"/>
    </row>
    <row r="4" spans="2:8" s="1" customFormat="1" ht="18.75" x14ac:dyDescent="0.3">
      <c r="B4" s="9" t="s">
        <v>64</v>
      </c>
      <c r="F4" s="4"/>
    </row>
    <row r="5" spans="2:8" s="1" customFormat="1" ht="18.75" x14ac:dyDescent="0.3">
      <c r="B5" s="4" t="s">
        <v>30</v>
      </c>
      <c r="C5" s="4" t="s">
        <v>26</v>
      </c>
      <c r="F5" s="4"/>
    </row>
    <row r="6" spans="2:8" s="1" customFormat="1" ht="18.75" x14ac:dyDescent="0.3">
      <c r="B6" s="4" t="s">
        <v>33</v>
      </c>
      <c r="C6" s="12">
        <v>40</v>
      </c>
      <c r="E6" s="30" t="s">
        <v>31</v>
      </c>
      <c r="F6" s="31">
        <f>MAX(PointLøsning[Point])</f>
        <v>90</v>
      </c>
      <c r="H6" s="9" t="str">
        <f ca="1">_xlfn.FORMULATEXT(F6)</f>
        <v>=MAX(PointLøsning[Point])</v>
      </c>
    </row>
    <row r="7" spans="2:8" s="1" customFormat="1" ht="18.75" x14ac:dyDescent="0.3">
      <c r="B7" s="4" t="s">
        <v>35</v>
      </c>
      <c r="C7" s="12">
        <v>60</v>
      </c>
      <c r="F7" s="11"/>
    </row>
    <row r="8" spans="2:8" s="1" customFormat="1" ht="18.75" x14ac:dyDescent="0.3">
      <c r="B8" s="4" t="s">
        <v>47</v>
      </c>
      <c r="C8" s="12">
        <v>30</v>
      </c>
      <c r="E8" s="30" t="s">
        <v>38</v>
      </c>
      <c r="F8" s="29" t="str">
        <f>_xlfn.XLOOKUP(F6,PointLøsning[Point],PointLøsning[Navne],"",0,1)</f>
        <v>Kim</v>
      </c>
      <c r="H8" s="9" t="str">
        <f t="shared" ref="H8" ca="1" si="0">_xlfn.FORMULATEXT(F8)</f>
        <v>=XLOOKUP(F6;PointLøsning[Point];PointLøsning[Navne];"";0;1)</v>
      </c>
    </row>
    <row r="9" spans="2:8" s="1" customFormat="1" ht="18.75" x14ac:dyDescent="0.3">
      <c r="B9" s="4" t="s">
        <v>39</v>
      </c>
      <c r="C9" s="12">
        <v>90</v>
      </c>
      <c r="F9" s="11"/>
    </row>
    <row r="10" spans="2:8" s="1" customFormat="1" ht="18.75" x14ac:dyDescent="0.3">
      <c r="B10" s="4" t="s">
        <v>40</v>
      </c>
      <c r="C10" s="12">
        <v>20</v>
      </c>
      <c r="F10" s="10"/>
    </row>
    <row r="11" spans="2:8" s="1" customFormat="1" ht="18.75" x14ac:dyDescent="0.3">
      <c r="B11" s="4" t="s">
        <v>41</v>
      </c>
      <c r="C11" s="12">
        <v>30</v>
      </c>
      <c r="E11" s="45" t="s">
        <v>36</v>
      </c>
      <c r="F11" s="29" t="str" cm="1">
        <f t="array" ref="F11:F12">_xlfn._xlws.FILTER(PointLøsning[Navne],PointLøsning[Point]=MAX(PointLøsning[Point]))</f>
        <v>Kim</v>
      </c>
      <c r="H11" s="9" t="str">
        <f t="shared" ref="H11" ca="1" si="1">_xlfn.FORMULATEXT(F11)</f>
        <v>=FILTER(PointLøsning[Navne];PointLøsning[Point]=MAX(PointLøsning[Point]))</v>
      </c>
    </row>
    <row r="12" spans="2:8" s="1" customFormat="1" ht="18.75" x14ac:dyDescent="0.3">
      <c r="B12" s="4" t="s">
        <v>37</v>
      </c>
      <c r="C12" s="12">
        <v>10</v>
      </c>
      <c r="E12" s="45"/>
      <c r="F12" s="29" t="str">
        <v>Claus</v>
      </c>
    </row>
    <row r="13" spans="2:8" s="1" customFormat="1" ht="18.75" x14ac:dyDescent="0.3">
      <c r="B13" s="4" t="s">
        <v>42</v>
      </c>
      <c r="C13" s="12">
        <v>30</v>
      </c>
      <c r="F13" s="11"/>
    </row>
    <row r="14" spans="2:8" s="1" customFormat="1" ht="18.75" x14ac:dyDescent="0.3">
      <c r="B14" s="4" t="s">
        <v>43</v>
      </c>
      <c r="C14" s="12">
        <v>90</v>
      </c>
      <c r="F14" s="11"/>
    </row>
    <row r="15" spans="2:8" s="1" customFormat="1" ht="18.75" x14ac:dyDescent="0.3">
      <c r="B15" s="4" t="s">
        <v>44</v>
      </c>
      <c r="C15" s="12">
        <v>40</v>
      </c>
      <c r="F15" s="11"/>
    </row>
    <row r="16" spans="2:8" s="1" customFormat="1" ht="18.75" x14ac:dyDescent="0.3">
      <c r="B16" s="4" t="s">
        <v>45</v>
      </c>
      <c r="C16" s="12">
        <v>70</v>
      </c>
      <c r="F16" s="11"/>
    </row>
    <row r="17" spans="2:6" s="1" customFormat="1" ht="18.75" x14ac:dyDescent="0.3">
      <c r="B17" s="4" t="s">
        <v>46</v>
      </c>
      <c r="C17" s="12">
        <v>80</v>
      </c>
      <c r="F17" s="4"/>
    </row>
    <row r="18" spans="2:6" s="1" customFormat="1" ht="18.75" x14ac:dyDescent="0.3">
      <c r="F18" s="4"/>
    </row>
    <row r="19" spans="2:6" s="1" customFormat="1" ht="18.75" x14ac:dyDescent="0.3">
      <c r="F19" s="4"/>
    </row>
    <row r="20" spans="2:6" s="1" customFormat="1" ht="18.75" x14ac:dyDescent="0.3">
      <c r="F20" s="4"/>
    </row>
    <row r="21" spans="2:6" s="1" customFormat="1" ht="18.75" x14ac:dyDescent="0.3">
      <c r="F21" s="4"/>
    </row>
    <row r="22" spans="2:6" s="1" customFormat="1" ht="18.75" x14ac:dyDescent="0.3">
      <c r="F22" s="4"/>
    </row>
    <row r="23" spans="2:6" ht="15.75" x14ac:dyDescent="0.25">
      <c r="B23" s="32" t="s">
        <v>28</v>
      </c>
      <c r="C23" s="32" t="s">
        <v>29</v>
      </c>
    </row>
    <row r="24" spans="2:6" ht="15.75" x14ac:dyDescent="0.25">
      <c r="B24" s="33" t="s">
        <v>31</v>
      </c>
      <c r="C24" s="33" t="s">
        <v>32</v>
      </c>
    </row>
    <row r="25" spans="2:6" ht="15.75" x14ac:dyDescent="0.25">
      <c r="B25" s="33" t="s">
        <v>34</v>
      </c>
      <c r="C25" s="33" t="s">
        <v>71</v>
      </c>
    </row>
    <row r="26" spans="2:6" ht="15.75" x14ac:dyDescent="0.25">
      <c r="B26" s="33" t="s">
        <v>36</v>
      </c>
      <c r="C26" s="33" t="s">
        <v>73</v>
      </c>
    </row>
  </sheetData>
  <mergeCells count="3">
    <mergeCell ref="B1:F1"/>
    <mergeCell ref="B2:F2"/>
    <mergeCell ref="E11:E12"/>
  </mergeCells>
  <conditionalFormatting sqref="C6:C17">
    <cfRule type="cellIs" dxfId="6" priority="1" operator="equal">
      <formula>$F$6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LOPSLAG XLOOKUP Start</vt:lpstr>
      <vt:lpstr>LOPSLAG XLOOKUP Slut</vt:lpstr>
      <vt:lpstr>VOPSLAG Start</vt:lpstr>
      <vt:lpstr>VOPSLAG Slut</vt:lpstr>
      <vt:lpstr>Two-Way Start</vt:lpstr>
      <vt:lpstr>Two-Way Slut</vt:lpstr>
      <vt:lpstr>Lookup Filter Start</vt:lpstr>
      <vt:lpstr>Lookup Filter Slut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2023-05-17T19:50:27Z</dcterms:created>
  <dcterms:modified xsi:type="dcterms:W3CDTF">2023-05-19T18:22:48Z</dcterms:modified>
</cp:coreProperties>
</file>