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athe\"/>
    </mc:Choice>
  </mc:AlternateContent>
  <xr:revisionPtr revIDLastSave="0" documentId="13_ncr:1_{F077C41E-9D75-44CA-A15A-B648018251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N4" i="1"/>
  <c r="N11" i="1"/>
  <c r="N10" i="1"/>
  <c r="N9" i="1"/>
  <c r="N8" i="1"/>
  <c r="N7" i="1"/>
  <c r="N6" i="1"/>
  <c r="N3" i="1"/>
  <c r="M10" i="1"/>
  <c r="M11" i="1"/>
  <c r="M9" i="1"/>
  <c r="M8" i="1"/>
  <c r="M7" i="1"/>
  <c r="M6" i="1"/>
  <c r="M5" i="1"/>
  <c r="M4" i="1"/>
  <c r="M3" i="1"/>
  <c r="M2" i="1"/>
  <c r="L11" i="1"/>
  <c r="L10" i="1"/>
  <c r="L9" i="1"/>
  <c r="L8" i="1"/>
  <c r="L7" i="1"/>
  <c r="L6" i="1"/>
  <c r="L5" i="1"/>
  <c r="L4" i="1"/>
  <c r="L3" i="1"/>
  <c r="L2" i="1"/>
  <c r="K11" i="1"/>
  <c r="K10" i="1"/>
  <c r="K9" i="1"/>
  <c r="K8" i="1"/>
  <c r="K7" i="1"/>
  <c r="K6" i="1"/>
  <c r="K5" i="1"/>
  <c r="K4" i="1"/>
  <c r="K3" i="1"/>
  <c r="K2" i="1"/>
  <c r="J11" i="1"/>
  <c r="J10" i="1"/>
  <c r="J9" i="1"/>
  <c r="J8" i="1"/>
  <c r="J7" i="1"/>
  <c r="J6" i="1"/>
  <c r="J5" i="1"/>
  <c r="J4" i="1"/>
  <c r="J3" i="1"/>
  <c r="J2" i="1"/>
  <c r="I11" i="1"/>
  <c r="I10" i="1"/>
  <c r="I9" i="1"/>
  <c r="I8" i="1"/>
  <c r="I7" i="1"/>
  <c r="I6" i="1"/>
  <c r="I5" i="1"/>
  <c r="I4" i="1"/>
  <c r="I3" i="1"/>
  <c r="I2" i="1"/>
  <c r="F11" i="1"/>
  <c r="F10" i="1"/>
  <c r="F9" i="1"/>
  <c r="F8" i="1"/>
  <c r="F7" i="1"/>
  <c r="F6" i="1"/>
  <c r="F5" i="1"/>
  <c r="F4" i="1"/>
  <c r="F3" i="1"/>
  <c r="F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<sst xmlns="http://schemas.openxmlformats.org/spreadsheetml/2006/main" count="15" uniqueCount="15">
  <si>
    <t>p</t>
  </si>
  <si>
    <t>E</t>
  </si>
  <si>
    <t>x</t>
  </si>
  <si>
    <r>
      <rPr>
        <sz val="11"/>
        <color theme="1"/>
        <rFont val="Aptos Narrow"/>
        <family val="2"/>
      </rPr>
      <t>Δ</t>
    </r>
    <r>
      <rPr>
        <sz val="11"/>
        <color theme="1"/>
        <rFont val="Calibri"/>
        <family val="2"/>
        <scheme val="minor"/>
      </rPr>
      <t>p</t>
    </r>
  </si>
  <si>
    <r>
      <rPr>
        <sz val="11"/>
        <color theme="1"/>
        <rFont val="Aptos Narrow"/>
        <family val="2"/>
      </rPr>
      <t>Δ</t>
    </r>
    <r>
      <rPr>
        <sz val="11"/>
        <color theme="1"/>
        <rFont val="Calibri"/>
        <family val="2"/>
        <scheme val="minor"/>
      </rPr>
      <t>x</t>
    </r>
  </si>
  <si>
    <t>ρ</t>
  </si>
  <si>
    <t>Δρ</t>
  </si>
  <si>
    <r>
      <rPr>
        <sz val="11"/>
        <color theme="1"/>
        <rFont val="Aptos Narrow"/>
        <family val="2"/>
      </rPr>
      <t>ρ</t>
    </r>
    <r>
      <rPr>
        <sz val="11"/>
        <color theme="1"/>
        <rFont val="Calibri"/>
        <family val="2"/>
        <scheme val="minor"/>
      </rPr>
      <t>*x</t>
    </r>
  </si>
  <si>
    <r>
      <rPr>
        <sz val="11"/>
        <color theme="1"/>
        <rFont val="Aptos Narrow"/>
        <family val="2"/>
      </rPr>
      <t>Δρ</t>
    </r>
    <r>
      <rPr>
        <sz val="11"/>
        <color theme="1"/>
        <rFont val="Calibri"/>
        <family val="2"/>
        <scheme val="minor"/>
      </rPr>
      <t>*x</t>
    </r>
  </si>
  <si>
    <r>
      <t xml:space="preserve">stragg </t>
    </r>
    <r>
      <rPr>
        <sz val="11"/>
        <color theme="1"/>
        <rFont val="Aptos Narrow"/>
        <family val="2"/>
      </rPr>
      <t>α</t>
    </r>
    <r>
      <rPr>
        <sz val="8.6999999999999993"/>
        <color theme="1"/>
        <rFont val="Calibri"/>
        <family val="2"/>
      </rPr>
      <t>_E</t>
    </r>
  </si>
  <si>
    <r>
      <rPr>
        <sz val="11"/>
        <color theme="1"/>
        <rFont val="Aptos Narrow"/>
        <family val="2"/>
      </rPr>
      <t>Δ</t>
    </r>
    <r>
      <rPr>
        <sz val="11"/>
        <color theme="1"/>
        <rFont val="Calibri"/>
        <family val="2"/>
        <scheme val="minor"/>
      </rPr>
      <t xml:space="preserve">stragg </t>
    </r>
    <r>
      <rPr>
        <sz val="11"/>
        <color theme="1"/>
        <rFont val="Aptos Narrow"/>
        <family val="2"/>
      </rPr>
      <t>α</t>
    </r>
    <r>
      <rPr>
        <sz val="8.6999999999999993"/>
        <color theme="1"/>
        <rFont val="Calibri"/>
        <family val="2"/>
      </rPr>
      <t>_E</t>
    </r>
  </si>
  <si>
    <t>ρ*x (10^(-3))</t>
  </si>
  <si>
    <r>
      <rPr>
        <sz val="11"/>
        <color theme="1"/>
        <rFont val="Aptos Narrow"/>
        <family val="2"/>
      </rPr>
      <t>Δρ</t>
    </r>
    <r>
      <rPr>
        <sz val="8.6999999999999993"/>
        <color theme="1"/>
        <rFont val="Calibri"/>
        <family val="2"/>
      </rPr>
      <t>*</t>
    </r>
    <r>
      <rPr>
        <sz val="11"/>
        <color theme="1"/>
        <rFont val="Calibri"/>
        <family val="2"/>
      </rPr>
      <t>x (10^(-3))</t>
    </r>
  </si>
  <si>
    <t xml:space="preserve"> stragg α</t>
  </si>
  <si>
    <t>Δ stragg 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</si>
</sst>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sz val="8.699999999999999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40128713901399"/>
          <c:y val="8.8497327842807033E-2"/>
          <c:w val="0.8250795391059621"/>
          <c:h val="0.6353983443334571"/>
        </c:manualLayout>
      </c:layout>
      <c:scatterChart>
        <c:scatterStyle val="lineMarker"/>
        <c:varyColors val="0"/>
        <c:ser>
          <c:idx val="0"/>
          <c:order val="0"/>
          <c:tx>
            <c:v>Messwerte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>
                  <a:alpha val="77000"/>
                </a:srgbClr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name>linearer Fit</c:nam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Tabelle1!$L$14:$L$23</c:f>
                <c:numCache>
                  <c:formatCode>General</c:formatCode>
                  <c:ptCount val="10"/>
                  <c:pt idx="0">
                    <c:v>5.0000000000000001E-4</c:v>
                  </c:pt>
                  <c:pt idx="1">
                    <c:v>0.05</c:v>
                  </c:pt>
                  <c:pt idx="2">
                    <c:v>0.05</c:v>
                  </c:pt>
                  <c:pt idx="3">
                    <c:v>0.06</c:v>
                  </c:pt>
                  <c:pt idx="4">
                    <c:v>7.0000000000000007E-2</c:v>
                  </c:pt>
                  <c:pt idx="5">
                    <c:v>0.08</c:v>
                  </c:pt>
                  <c:pt idx="6">
                    <c:v>0.09</c:v>
                  </c:pt>
                  <c:pt idx="7">
                    <c:v>0.1</c:v>
                  </c:pt>
                  <c:pt idx="8">
                    <c:v>0.1</c:v>
                  </c:pt>
                  <c:pt idx="9">
                    <c:v>0.11</c:v>
                  </c:pt>
                </c:numCache>
              </c:numRef>
            </c:plus>
            <c:minus>
              <c:numRef>
                <c:f>Tabelle1!$L$14:$L$23</c:f>
                <c:numCache>
                  <c:formatCode>General</c:formatCode>
                  <c:ptCount val="10"/>
                  <c:pt idx="0">
                    <c:v>5.0000000000000001E-4</c:v>
                  </c:pt>
                  <c:pt idx="1">
                    <c:v>0.05</c:v>
                  </c:pt>
                  <c:pt idx="2">
                    <c:v>0.05</c:v>
                  </c:pt>
                  <c:pt idx="3">
                    <c:v>0.06</c:v>
                  </c:pt>
                  <c:pt idx="4">
                    <c:v>7.0000000000000007E-2</c:v>
                  </c:pt>
                  <c:pt idx="5">
                    <c:v>0.08</c:v>
                  </c:pt>
                  <c:pt idx="6">
                    <c:v>0.09</c:v>
                  </c:pt>
                  <c:pt idx="7">
                    <c:v>0.1</c:v>
                  </c:pt>
                  <c:pt idx="8">
                    <c:v>0.1</c:v>
                  </c:pt>
                  <c:pt idx="9">
                    <c:v>0.11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2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Tabelle1!$D$14:$D$23</c:f>
                <c:numCache>
                  <c:formatCode>General</c:formatCode>
                  <c:ptCount val="10"/>
                  <c:pt idx="0">
                    <c:v>1.2</c:v>
                  </c:pt>
                  <c:pt idx="1">
                    <c:v>1.3</c:v>
                  </c:pt>
                  <c:pt idx="2">
                    <c:v>1.4</c:v>
                  </c:pt>
                  <c:pt idx="3">
                    <c:v>2</c:v>
                  </c:pt>
                  <c:pt idx="4">
                    <c:v>1.7</c:v>
                  </c:pt>
                  <c:pt idx="5">
                    <c:v>2.2999999999999998</c:v>
                  </c:pt>
                  <c:pt idx="6">
                    <c:v>2.7</c:v>
                  </c:pt>
                  <c:pt idx="7">
                    <c:v>3.14</c:v>
                  </c:pt>
                  <c:pt idx="8">
                    <c:v>4</c:v>
                  </c:pt>
                  <c:pt idx="9">
                    <c:v>7</c:v>
                  </c:pt>
                </c:numCache>
              </c:numRef>
            </c:plus>
            <c:minus>
              <c:numRef>
                <c:f>Tabelle1!$D$14:$D$23</c:f>
                <c:numCache>
                  <c:formatCode>General</c:formatCode>
                  <c:ptCount val="10"/>
                  <c:pt idx="0">
                    <c:v>1.2</c:v>
                  </c:pt>
                  <c:pt idx="1">
                    <c:v>1.3</c:v>
                  </c:pt>
                  <c:pt idx="2">
                    <c:v>1.4</c:v>
                  </c:pt>
                  <c:pt idx="3">
                    <c:v>2</c:v>
                  </c:pt>
                  <c:pt idx="4">
                    <c:v>1.7</c:v>
                  </c:pt>
                  <c:pt idx="5">
                    <c:v>2.2999999999999998</c:v>
                  </c:pt>
                  <c:pt idx="6">
                    <c:v>2.7</c:v>
                  </c:pt>
                  <c:pt idx="7">
                    <c:v>3.14</c:v>
                  </c:pt>
                  <c:pt idx="8">
                    <c:v>4</c:v>
                  </c:pt>
                  <c:pt idx="9">
                    <c:v>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Tabelle1!$K$14:$K$23</c:f>
              <c:numCache>
                <c:formatCode>General</c:formatCode>
                <c:ptCount val="10"/>
                <c:pt idx="0">
                  <c:v>5.7000000000000002E-3</c:v>
                </c:pt>
                <c:pt idx="1">
                  <c:v>0.47</c:v>
                </c:pt>
                <c:pt idx="2">
                  <c:v>0.95</c:v>
                </c:pt>
                <c:pt idx="3">
                  <c:v>1.43</c:v>
                </c:pt>
                <c:pt idx="4">
                  <c:v>1.91</c:v>
                </c:pt>
                <c:pt idx="5">
                  <c:v>2.38</c:v>
                </c:pt>
                <c:pt idx="6">
                  <c:v>2.86</c:v>
                </c:pt>
                <c:pt idx="7">
                  <c:v>3.33</c:v>
                </c:pt>
                <c:pt idx="8">
                  <c:v>3.57</c:v>
                </c:pt>
                <c:pt idx="9">
                  <c:v>3.81</c:v>
                </c:pt>
              </c:numCache>
            </c:numRef>
          </c:xVal>
          <c:yVal>
            <c:numRef>
              <c:f>Tabelle1!$D$2:$D$11</c:f>
              <c:numCache>
                <c:formatCode>General</c:formatCode>
                <c:ptCount val="10"/>
                <c:pt idx="0">
                  <c:v>61.9</c:v>
                </c:pt>
                <c:pt idx="1">
                  <c:v>79.2</c:v>
                </c:pt>
                <c:pt idx="2">
                  <c:v>93.3</c:v>
                </c:pt>
                <c:pt idx="3">
                  <c:v>109.4</c:v>
                </c:pt>
                <c:pt idx="4">
                  <c:v>130.9</c:v>
                </c:pt>
                <c:pt idx="5">
                  <c:v>145.19999999999999</c:v>
                </c:pt>
                <c:pt idx="6">
                  <c:v>164.4</c:v>
                </c:pt>
                <c:pt idx="7">
                  <c:v>209.9</c:v>
                </c:pt>
                <c:pt idx="8">
                  <c:v>215</c:v>
                </c:pt>
                <c:pt idx="9">
                  <c:v>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C1-40C9-B116-209B75B25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62655"/>
        <c:axId val="306740143"/>
      </c:scatterChart>
      <c:valAx>
        <c:axId val="4096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alpha val="37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ρ•</a:t>
                </a:r>
                <a:r>
                  <a:rPr lang="de-DE"/>
                  <a:t>x [10^(-3)</a:t>
                </a:r>
                <a:r>
                  <a:rPr lang="de-DE" baseline="0"/>
                  <a:t> g/cm^2]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8236168413947824"/>
              <c:y val="0.80257540793857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6740143"/>
        <c:crosses val="autoZero"/>
        <c:crossBetween val="midCat"/>
      </c:valAx>
      <c:valAx>
        <c:axId val="30674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alpha val="33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Straggling</a:t>
                </a:r>
                <a:r>
                  <a:rPr lang="de-DE" baseline="0"/>
                  <a:t> [kev]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1.665534452957176E-2"/>
              <c:y val="0.274521791687632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962655"/>
        <c:crosses val="autoZero"/>
        <c:crossBetween val="midCat"/>
      </c:valAx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6975484676607"/>
          <c:y val="0.10362325472973069"/>
          <c:w val="0.8247548356764538"/>
          <c:h val="0.62126568141182292"/>
        </c:manualLayout>
      </c:layout>
      <c:scatterChart>
        <c:scatterStyle val="lineMarker"/>
        <c:varyColors val="0"/>
        <c:ser>
          <c:idx val="0"/>
          <c:order val="0"/>
          <c:tx>
            <c:v>Messwerte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>
                  <a:alpha val="70000"/>
                </a:srgbClr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name>linearer Fit</c:nam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Tabelle1!$L$14:$L$23</c:f>
                <c:numCache>
                  <c:formatCode>General</c:formatCode>
                  <c:ptCount val="10"/>
                  <c:pt idx="0">
                    <c:v>5.0000000000000001E-4</c:v>
                  </c:pt>
                  <c:pt idx="1">
                    <c:v>0.05</c:v>
                  </c:pt>
                  <c:pt idx="2">
                    <c:v>0.05</c:v>
                  </c:pt>
                  <c:pt idx="3">
                    <c:v>0.06</c:v>
                  </c:pt>
                  <c:pt idx="4">
                    <c:v>7.0000000000000007E-2</c:v>
                  </c:pt>
                  <c:pt idx="5">
                    <c:v>0.08</c:v>
                  </c:pt>
                  <c:pt idx="6">
                    <c:v>0.09</c:v>
                  </c:pt>
                  <c:pt idx="7">
                    <c:v>0.1</c:v>
                  </c:pt>
                  <c:pt idx="8">
                    <c:v>0.1</c:v>
                  </c:pt>
                  <c:pt idx="9">
                    <c:v>0.11</c:v>
                  </c:pt>
                </c:numCache>
              </c:numRef>
            </c:plus>
            <c:minus>
              <c:numRef>
                <c:f>Tabelle1!$L$14:$L$23</c:f>
                <c:numCache>
                  <c:formatCode>General</c:formatCode>
                  <c:ptCount val="10"/>
                  <c:pt idx="0">
                    <c:v>5.0000000000000001E-4</c:v>
                  </c:pt>
                  <c:pt idx="1">
                    <c:v>0.05</c:v>
                  </c:pt>
                  <c:pt idx="2">
                    <c:v>0.05</c:v>
                  </c:pt>
                  <c:pt idx="3">
                    <c:v>0.06</c:v>
                  </c:pt>
                  <c:pt idx="4">
                    <c:v>7.0000000000000007E-2</c:v>
                  </c:pt>
                  <c:pt idx="5">
                    <c:v>0.08</c:v>
                  </c:pt>
                  <c:pt idx="6">
                    <c:v>0.09</c:v>
                  </c:pt>
                  <c:pt idx="7">
                    <c:v>0.1</c:v>
                  </c:pt>
                  <c:pt idx="8">
                    <c:v>0.1</c:v>
                  </c:pt>
                  <c:pt idx="9">
                    <c:v>0.11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Tabelle1!$N$2:$N$11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2.5696429906834575</c:v>
                  </c:pt>
                  <c:pt idx="2">
                    <c:v>2.1524975109938813</c:v>
                  </c:pt>
                  <c:pt idx="3">
                    <c:v>2.5615826444105583</c:v>
                  </c:pt>
                  <c:pt idx="4">
                    <c:v>2.0339945599844422</c:v>
                  </c:pt>
                  <c:pt idx="5">
                    <c:v>2.6047570505554014</c:v>
                  </c:pt>
                  <c:pt idx="6">
                    <c:v>2.9550080525920919</c:v>
                  </c:pt>
                  <c:pt idx="7">
                    <c:v>3.306947180235086</c:v>
                  </c:pt>
                  <c:pt idx="8">
                    <c:v>4.1924058070483428</c:v>
                  </c:pt>
                  <c:pt idx="9">
                    <c:v>7.2544285342897323</c:v>
                  </c:pt>
                </c:numCache>
              </c:numRef>
            </c:plus>
            <c:minus>
              <c:numRef>
                <c:f>Tabelle1!$N$2:$N$11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2.5696429906834575</c:v>
                  </c:pt>
                  <c:pt idx="2">
                    <c:v>2.1524975109938813</c:v>
                  </c:pt>
                  <c:pt idx="3">
                    <c:v>2.5615826444105583</c:v>
                  </c:pt>
                  <c:pt idx="4">
                    <c:v>2.0339945599844422</c:v>
                  </c:pt>
                  <c:pt idx="5">
                    <c:v>2.6047570505554014</c:v>
                  </c:pt>
                  <c:pt idx="6">
                    <c:v>2.9550080525920919</c:v>
                  </c:pt>
                  <c:pt idx="7">
                    <c:v>3.306947180235086</c:v>
                  </c:pt>
                  <c:pt idx="8">
                    <c:v>4.1924058070483428</c:v>
                  </c:pt>
                  <c:pt idx="9">
                    <c:v>7.2544285342897323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Tabelle1!$K$14:$K$23</c:f>
              <c:numCache>
                <c:formatCode>General</c:formatCode>
                <c:ptCount val="10"/>
                <c:pt idx="0">
                  <c:v>5.7000000000000002E-3</c:v>
                </c:pt>
                <c:pt idx="1">
                  <c:v>0.47</c:v>
                </c:pt>
                <c:pt idx="2">
                  <c:v>0.95</c:v>
                </c:pt>
                <c:pt idx="3">
                  <c:v>1.43</c:v>
                </c:pt>
                <c:pt idx="4">
                  <c:v>1.91</c:v>
                </c:pt>
                <c:pt idx="5">
                  <c:v>2.38</c:v>
                </c:pt>
                <c:pt idx="6">
                  <c:v>2.86</c:v>
                </c:pt>
                <c:pt idx="7">
                  <c:v>3.33</c:v>
                </c:pt>
                <c:pt idx="8">
                  <c:v>3.57</c:v>
                </c:pt>
                <c:pt idx="9">
                  <c:v>3.81</c:v>
                </c:pt>
              </c:numCache>
            </c:numRef>
          </c:xVal>
          <c:yVal>
            <c:numRef>
              <c:f>Tabelle1!$M$2:$M$11</c:f>
              <c:numCache>
                <c:formatCode>General</c:formatCode>
                <c:ptCount val="10"/>
                <c:pt idx="0">
                  <c:v>0</c:v>
                </c:pt>
                <c:pt idx="1">
                  <c:v>49.406780911125963</c:v>
                </c:pt>
                <c:pt idx="2">
                  <c:v>69.808881956381455</c:v>
                </c:pt>
                <c:pt idx="3">
                  <c:v>90.203935612588438</c:v>
                </c:pt>
                <c:pt idx="4">
                  <c:v>115.33949887180887</c:v>
                </c:pt>
                <c:pt idx="5">
                  <c:v>131.34469916977997</c:v>
                </c:pt>
                <c:pt idx="6">
                  <c:v>152.30151016979445</c:v>
                </c:pt>
                <c:pt idx="7">
                  <c:v>200.56520136853251</c:v>
                </c:pt>
                <c:pt idx="8">
                  <c:v>205.89655169526273</c:v>
                </c:pt>
                <c:pt idx="9">
                  <c:v>230.84494796291298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F4-4779-A1D0-83462A989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70591"/>
        <c:axId val="347187135"/>
      </c:scatterChart>
      <c:valAx>
        <c:axId val="40070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  <a:alpha val="2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ρ•</a:t>
                </a:r>
                <a:r>
                  <a:rPr lang="de-DE"/>
                  <a:t>x [10^(-3)</a:t>
                </a:r>
                <a:r>
                  <a:rPr lang="de-DE" baseline="0"/>
                  <a:t> g/cm^2]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9311903033109191"/>
              <c:y val="0.812060688140242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7187135"/>
        <c:crosses val="autoZero"/>
        <c:crossBetween val="midCat"/>
      </c:valAx>
      <c:valAx>
        <c:axId val="34718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3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korrigiertes</a:t>
                </a:r>
                <a:r>
                  <a:rPr lang="de-DE" baseline="0"/>
                  <a:t> Straggling [keV]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070591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27989153311094506"/>
          <c:y val="0.9006738677463042"/>
          <c:w val="0.42950728726441534"/>
          <c:h val="7.8114555184346332E-2"/>
        </c:manualLayout>
      </c:layout>
      <c:overlay val="0"/>
      <c:spPr>
        <a:noFill/>
        <a:ln>
          <a:solidFill>
            <a:schemeClr val="bg1">
              <a:alpha val="9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157270</xdr:colOff>
      <xdr:row>24</xdr:row>
      <xdr:rowOff>106386</xdr:rowOff>
    </xdr:from>
    <xdr:to>
      <xdr:col>7</xdr:col>
      <xdr:colOff>1055504</xdr:colOff>
      <xdr:row>39</xdr:row>
      <xdr:rowOff>89821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FA212BCE-718B-219C-CAC8-22E17AF3C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67021</xdr:colOff>
      <xdr:row>24</xdr:row>
      <xdr:rowOff>81725</xdr:rowOff>
    </xdr:from>
    <xdr:to>
      <xdr:col>15</xdr:col>
      <xdr:colOff>275992</xdr:colOff>
      <xdr:row>39</xdr:row>
      <xdr:rowOff>135899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3E790BCF-0BED-FA0D-A19F-BB69C1593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BA0D-A819-604A-B80E-37BD7C6DD9F3}">
  <dimension ref="A1:N29"/>
  <sheetViews>
    <sheetView tabSelected="1" zoomScale="68" zoomScaleNormal="130" zoomScaleSheetLayoutView="100" workbookViewId="0">
      <selection activeCell="Q20" sqref="Q20"/>
    </sheetView>
  </sheetViews>
  <sheetFormatPr baseColWidth="10" defaultColWidth="8.88671875" defaultRowHeight="14.4" x14ac:dyDescent="0.3"/>
  <cols>
    <col min="1" max="7" width="9" bestFit="1" customWidth="1"/>
    <col min="8" max="12" width="15.44140625" bestFit="1" customWidth="1"/>
    <col min="13" max="13" width="11.44140625" bestFit="1" customWidth="1"/>
    <col min="14" max="14" width="12.109375" bestFit="1" customWidth="1"/>
  </cols>
  <sheetData>
    <row r="1" spans="1:14" x14ac:dyDescent="0.3">
      <c r="A1" t="s">
        <v>0</v>
      </c>
      <c r="B1" t="s">
        <v>3</v>
      </c>
      <c r="C1" t="s">
        <v>1</v>
      </c>
      <c r="D1" s="2" t="s">
        <v>13</v>
      </c>
      <c r="E1" t="s">
        <v>2</v>
      </c>
      <c r="F1" t="s">
        <v>4</v>
      </c>
      <c r="I1" s="2" t="s">
        <v>5</v>
      </c>
      <c r="J1" s="2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>
        <v>1.2</v>
      </c>
      <c r="B2">
        <v>0.1</v>
      </c>
      <c r="C2">
        <v>5486</v>
      </c>
      <c r="D2">
        <v>61.9</v>
      </c>
      <c r="E2">
        <f>1.8+2.14025</f>
        <v>3.9402499999999998</v>
      </c>
      <c r="F2">
        <f>0.10054</f>
        <v>0.10054</v>
      </c>
      <c r="I2">
        <f>(1.225*10^(-3))*A2/1013.25</f>
        <v>1.4507772020725391E-6</v>
      </c>
      <c r="J2">
        <f>1.225*10^(-3)*B2/1013.25</f>
        <v>1.208981001727116E-7</v>
      </c>
      <c r="K2">
        <f>I2*E2</f>
        <v>5.7164248704663219E-6</v>
      </c>
      <c r="L2">
        <f>SQRT(((1.225*10^(-3)*E2)/(1013.25)*B2)^2+((1.225*10^(-3)*A2)/(1013.25)*F2)^2)</f>
        <v>4.9819940568424265E-7</v>
      </c>
      <c r="M2">
        <f>(D2^2-D2^2)^(1/2)</f>
        <v>0</v>
      </c>
      <c r="N2">
        <v>0</v>
      </c>
    </row>
    <row r="3" spans="1:14" x14ac:dyDescent="0.3">
      <c r="A3">
        <v>100</v>
      </c>
      <c r="B3">
        <v>10</v>
      </c>
      <c r="C3">
        <v>4885</v>
      </c>
      <c r="D3">
        <v>79.2</v>
      </c>
      <c r="E3">
        <f t="shared" ref="E3:E11" si="0">1.8+2.14025</f>
        <v>3.9402499999999998</v>
      </c>
      <c r="F3">
        <f t="shared" ref="F3:F11" si="1">0.10054</f>
        <v>0.10054</v>
      </c>
      <c r="I3">
        <f t="shared" ref="I3:I11" si="2">(1.225*10^(-3))*A3/1013.25</f>
        <v>1.2089810017271158E-4</v>
      </c>
      <c r="J3">
        <f t="shared" ref="J3:J11" si="3">1.225*10^(-3)*B3/1013.25</f>
        <v>1.2089810017271159E-5</v>
      </c>
      <c r="K3">
        <f t="shared" ref="K3:K11" si="4">I3*E3</f>
        <v>4.7636873920552678E-4</v>
      </c>
      <c r="L3">
        <f t="shared" ref="L3:L11" si="5">SQRT(((1.225*10^(-3)*E3)/(1013.25)*B3)^2+((1.225*10^(-3)*A3)/(1013.25)*F3)^2)</f>
        <v>4.9163178204543736E-5</v>
      </c>
      <c r="M3">
        <f>(D3^2-D2^2)^(1/2)</f>
        <v>49.406780911125963</v>
      </c>
      <c r="N3">
        <f>SQRT(((D3*D15)/(D3^2-F14^2)^(1/2))^2+((F14*G14)/(D3^2-F14^2)^(1/2))^2)</f>
        <v>2.5696429906834575</v>
      </c>
    </row>
    <row r="4" spans="1:14" x14ac:dyDescent="0.3">
      <c r="A4">
        <v>200</v>
      </c>
      <c r="B4">
        <v>10</v>
      </c>
      <c r="C4">
        <v>4387.2</v>
      </c>
      <c r="D4">
        <v>93.3</v>
      </c>
      <c r="E4">
        <f t="shared" si="0"/>
        <v>3.9402499999999998</v>
      </c>
      <c r="F4">
        <f t="shared" si="1"/>
        <v>0.10054</v>
      </c>
      <c r="I4">
        <f t="shared" si="2"/>
        <v>2.4179620034542315E-4</v>
      </c>
      <c r="J4">
        <f t="shared" si="3"/>
        <v>1.2089810017271159E-5</v>
      </c>
      <c r="K4">
        <f t="shared" si="4"/>
        <v>9.5273747841105355E-4</v>
      </c>
      <c r="L4">
        <f t="shared" si="5"/>
        <v>5.3481371466324631E-5</v>
      </c>
      <c r="M4">
        <f>(D4^2-D2^2)^(1/2)</f>
        <v>69.808881956381455</v>
      </c>
      <c r="N4">
        <f>SQRT(((D4*D16)/(D4^2-F14^2)^(1/2))^2+((F14*G14)/(D4^2-F14^2)^(1/2))^2)</f>
        <v>2.1524975109938813</v>
      </c>
    </row>
    <row r="5" spans="1:14" x14ac:dyDescent="0.3">
      <c r="A5">
        <v>300</v>
      </c>
      <c r="B5">
        <v>10</v>
      </c>
      <c r="C5">
        <v>3862.1</v>
      </c>
      <c r="D5">
        <v>109.4</v>
      </c>
      <c r="E5">
        <f t="shared" si="0"/>
        <v>3.9402499999999998</v>
      </c>
      <c r="F5">
        <f t="shared" si="1"/>
        <v>0.10054</v>
      </c>
      <c r="I5">
        <f t="shared" si="2"/>
        <v>3.6269430051813478E-4</v>
      </c>
      <c r="J5">
        <f t="shared" si="3"/>
        <v>1.2089810017271159E-5</v>
      </c>
      <c r="K5">
        <f t="shared" si="4"/>
        <v>1.4291062176165804E-3</v>
      </c>
      <c r="L5">
        <f t="shared" si="5"/>
        <v>5.9991572451174044E-5</v>
      </c>
      <c r="M5">
        <f>(D5^2-D2^2)^(1/2)</f>
        <v>90.203935612588438</v>
      </c>
      <c r="N5">
        <f>SQRT(((D5*D17)/(D5^2-F16^2)^(1/2))^2+((F16*G16)/(D5^2-F16^2)^(1/2))^2)</f>
        <v>2.5615826444105583</v>
      </c>
    </row>
    <row r="6" spans="1:14" x14ac:dyDescent="0.3">
      <c r="A6">
        <v>400</v>
      </c>
      <c r="B6">
        <v>10</v>
      </c>
      <c r="C6">
        <v>3187.4</v>
      </c>
      <c r="D6">
        <v>130.9</v>
      </c>
      <c r="E6">
        <f t="shared" si="0"/>
        <v>3.9402499999999998</v>
      </c>
      <c r="F6">
        <f t="shared" si="1"/>
        <v>0.10054</v>
      </c>
      <c r="I6">
        <f t="shared" si="2"/>
        <v>4.8359240069084631E-4</v>
      </c>
      <c r="J6">
        <f t="shared" si="3"/>
        <v>1.2089810017271159E-5</v>
      </c>
      <c r="K6">
        <f t="shared" si="4"/>
        <v>1.9054749568221071E-3</v>
      </c>
      <c r="L6">
        <f t="shared" si="5"/>
        <v>6.8067709708114255E-5</v>
      </c>
      <c r="M6">
        <f>(D6^2-D2^2)^(1/2)</f>
        <v>115.33949887180887</v>
      </c>
      <c r="N6">
        <f t="shared" ref="N6:N11" si="6">SQRT(((D6*D18)/(D6^2-F17^2)^(1/2))^2+((F17*G17)/(D6^2-F17^2)^(1/2))^2)</f>
        <v>2.0339945599844422</v>
      </c>
    </row>
    <row r="7" spans="1:14" x14ac:dyDescent="0.3">
      <c r="A7">
        <v>500</v>
      </c>
      <c r="B7">
        <v>10</v>
      </c>
      <c r="C7">
        <v>2603.3000000000002</v>
      </c>
      <c r="D7">
        <v>145.19999999999999</v>
      </c>
      <c r="E7">
        <f t="shared" si="0"/>
        <v>3.9402499999999998</v>
      </c>
      <c r="F7">
        <f t="shared" si="1"/>
        <v>0.10054</v>
      </c>
      <c r="I7">
        <f t="shared" si="2"/>
        <v>6.0449050086355794E-4</v>
      </c>
      <c r="J7">
        <f t="shared" si="3"/>
        <v>1.2089810017271159E-5</v>
      </c>
      <c r="K7">
        <f t="shared" si="4"/>
        <v>2.3818436960276342E-3</v>
      </c>
      <c r="L7">
        <f t="shared" si="5"/>
        <v>7.7220011092656181E-5</v>
      </c>
      <c r="M7">
        <f>(D7^2-D2^2)^(1/2)</f>
        <v>131.34469916977997</v>
      </c>
      <c r="N7">
        <f t="shared" si="6"/>
        <v>2.6047570505554014</v>
      </c>
    </row>
    <row r="8" spans="1:14" x14ac:dyDescent="0.3">
      <c r="A8">
        <v>600</v>
      </c>
      <c r="B8">
        <v>10</v>
      </c>
      <c r="C8">
        <v>1885.6</v>
      </c>
      <c r="D8">
        <v>164.4</v>
      </c>
      <c r="E8">
        <f t="shared" si="0"/>
        <v>3.9402499999999998</v>
      </c>
      <c r="F8">
        <f t="shared" si="1"/>
        <v>0.10054</v>
      </c>
      <c r="I8">
        <f t="shared" si="2"/>
        <v>7.2538860103626957E-4</v>
      </c>
      <c r="J8">
        <f t="shared" si="3"/>
        <v>1.2089810017271159E-5</v>
      </c>
      <c r="K8">
        <f t="shared" si="4"/>
        <v>2.8582124352331609E-3</v>
      </c>
      <c r="L8">
        <f t="shared" si="5"/>
        <v>8.7109929341550732E-5</v>
      </c>
      <c r="M8">
        <f>(D8^2-D2^2)^(1/2)</f>
        <v>152.30151016979445</v>
      </c>
      <c r="N8">
        <f t="shared" si="6"/>
        <v>2.9550080525920919</v>
      </c>
    </row>
    <row r="9" spans="1:14" x14ac:dyDescent="0.3">
      <c r="A9">
        <v>700</v>
      </c>
      <c r="B9">
        <v>10</v>
      </c>
      <c r="C9">
        <v>1088.9000000000001</v>
      </c>
      <c r="D9">
        <v>209.9</v>
      </c>
      <c r="E9">
        <f t="shared" si="0"/>
        <v>3.9402499999999998</v>
      </c>
      <c r="F9">
        <f t="shared" si="1"/>
        <v>0.10054</v>
      </c>
      <c r="I9">
        <f t="shared" si="2"/>
        <v>8.462867012089812E-4</v>
      </c>
      <c r="J9">
        <f t="shared" si="3"/>
        <v>1.2089810017271159E-5</v>
      </c>
      <c r="K9">
        <f t="shared" si="4"/>
        <v>3.334581174438688E-3</v>
      </c>
      <c r="L9">
        <f t="shared" si="5"/>
        <v>9.7513292094607114E-5</v>
      </c>
      <c r="M9">
        <f>(D9^2-D2^2)^(1/2)</f>
        <v>200.56520136853251</v>
      </c>
      <c r="N9">
        <f t="shared" si="6"/>
        <v>3.306947180235086</v>
      </c>
    </row>
    <row r="10" spans="1:14" x14ac:dyDescent="0.3">
      <c r="A10">
        <v>750</v>
      </c>
      <c r="B10">
        <v>10</v>
      </c>
      <c r="C10">
        <v>670.8</v>
      </c>
      <c r="D10">
        <v>215</v>
      </c>
      <c r="E10">
        <f t="shared" si="0"/>
        <v>3.9402499999999998</v>
      </c>
      <c r="F10">
        <f t="shared" si="1"/>
        <v>0.10054</v>
      </c>
      <c r="I10">
        <f t="shared" si="2"/>
        <v>9.0673575129533702E-4</v>
      </c>
      <c r="J10">
        <f t="shared" si="3"/>
        <v>1.2089810017271159E-5</v>
      </c>
      <c r="K10">
        <f t="shared" si="4"/>
        <v>3.5727655440414515E-3</v>
      </c>
      <c r="L10">
        <f t="shared" si="5"/>
        <v>1.0285914183209038E-4</v>
      </c>
      <c r="M10">
        <f>(D10^2-D2^2)^(1/2)</f>
        <v>205.89655169526273</v>
      </c>
      <c r="N10">
        <f t="shared" si="6"/>
        <v>4.1924058070483428</v>
      </c>
    </row>
    <row r="11" spans="1:14" x14ac:dyDescent="0.3">
      <c r="A11">
        <v>800</v>
      </c>
      <c r="B11">
        <v>10</v>
      </c>
      <c r="C11">
        <v>226.5</v>
      </c>
      <c r="D11">
        <v>239</v>
      </c>
      <c r="E11">
        <f t="shared" si="0"/>
        <v>3.9402499999999998</v>
      </c>
      <c r="F11">
        <f t="shared" si="1"/>
        <v>0.10054</v>
      </c>
      <c r="I11">
        <f t="shared" si="2"/>
        <v>9.6718480138169262E-4</v>
      </c>
      <c r="J11">
        <f t="shared" si="3"/>
        <v>1.2089810017271159E-5</v>
      </c>
      <c r="K11">
        <f t="shared" si="4"/>
        <v>3.8109499136442142E-3</v>
      </c>
      <c r="L11">
        <f t="shared" si="5"/>
        <v>1.0828221067592105E-4</v>
      </c>
      <c r="M11">
        <f>(D11^2-D2^2)^(1/2)</f>
        <v>230.84494796291298</v>
      </c>
      <c r="N11">
        <f t="shared" si="6"/>
        <v>7.2544285342897323</v>
      </c>
    </row>
    <row r="13" spans="1:14" x14ac:dyDescent="0.3">
      <c r="D13" s="2" t="s">
        <v>14</v>
      </c>
      <c r="K13" s="2" t="s">
        <v>11</v>
      </c>
      <c r="L13" s="1" t="s">
        <v>12</v>
      </c>
    </row>
    <row r="14" spans="1:14" x14ac:dyDescent="0.3">
      <c r="D14">
        <v>1.2</v>
      </c>
      <c r="F14">
        <v>61.9</v>
      </c>
      <c r="G14">
        <v>1.2</v>
      </c>
      <c r="K14">
        <v>5.7000000000000002E-3</v>
      </c>
      <c r="L14">
        <v>5.0000000000000001E-4</v>
      </c>
    </row>
    <row r="15" spans="1:14" x14ac:dyDescent="0.3">
      <c r="D15">
        <v>1.3</v>
      </c>
      <c r="F15">
        <v>61.9</v>
      </c>
      <c r="G15">
        <v>1.2</v>
      </c>
      <c r="K15">
        <v>0.47</v>
      </c>
      <c r="L15">
        <v>0.05</v>
      </c>
    </row>
    <row r="16" spans="1:14" x14ac:dyDescent="0.3">
      <c r="D16">
        <v>1.4</v>
      </c>
      <c r="F16">
        <v>61.9</v>
      </c>
      <c r="G16">
        <v>1.2</v>
      </c>
      <c r="K16">
        <v>0.95</v>
      </c>
      <c r="L16">
        <v>0.05</v>
      </c>
    </row>
    <row r="17" spans="4:12" x14ac:dyDescent="0.3">
      <c r="D17">
        <v>2</v>
      </c>
      <c r="F17">
        <v>61.9</v>
      </c>
      <c r="G17">
        <v>1.2</v>
      </c>
      <c r="K17">
        <v>1.43</v>
      </c>
      <c r="L17">
        <v>0.06</v>
      </c>
    </row>
    <row r="18" spans="4:12" x14ac:dyDescent="0.3">
      <c r="D18">
        <v>1.7</v>
      </c>
      <c r="F18">
        <v>61.9</v>
      </c>
      <c r="G18">
        <v>1.2</v>
      </c>
      <c r="K18">
        <v>1.91</v>
      </c>
      <c r="L18">
        <v>7.0000000000000007E-2</v>
      </c>
    </row>
    <row r="19" spans="4:12" x14ac:dyDescent="0.3">
      <c r="D19">
        <v>2.2999999999999998</v>
      </c>
      <c r="F19">
        <v>61.9</v>
      </c>
      <c r="G19">
        <v>1.2</v>
      </c>
      <c r="K19">
        <v>2.38</v>
      </c>
      <c r="L19">
        <v>0.08</v>
      </c>
    </row>
    <row r="20" spans="4:12" x14ac:dyDescent="0.3">
      <c r="D20">
        <v>2.7</v>
      </c>
      <c r="F20">
        <v>61.9</v>
      </c>
      <c r="G20">
        <v>1.2</v>
      </c>
      <c r="K20">
        <v>2.86</v>
      </c>
      <c r="L20">
        <v>0.09</v>
      </c>
    </row>
    <row r="21" spans="4:12" x14ac:dyDescent="0.3">
      <c r="D21">
        <v>3.14</v>
      </c>
      <c r="F21">
        <v>61.9</v>
      </c>
      <c r="G21">
        <v>1.2</v>
      </c>
      <c r="K21">
        <v>3.33</v>
      </c>
      <c r="L21">
        <v>0.1</v>
      </c>
    </row>
    <row r="22" spans="4:12" x14ac:dyDescent="0.3">
      <c r="D22">
        <v>4</v>
      </c>
      <c r="F22">
        <v>61.9</v>
      </c>
      <c r="G22">
        <v>1.2</v>
      </c>
      <c r="K22">
        <v>3.57</v>
      </c>
      <c r="L22">
        <v>0.1</v>
      </c>
    </row>
    <row r="23" spans="4:12" x14ac:dyDescent="0.3">
      <c r="D23">
        <v>7</v>
      </c>
      <c r="F23">
        <v>61.9</v>
      </c>
      <c r="G23">
        <v>1.2</v>
      </c>
      <c r="K23">
        <v>3.81</v>
      </c>
      <c r="L23">
        <v>0.11</v>
      </c>
    </row>
    <row r="29" spans="4:12" x14ac:dyDescent="0.3">
      <c r="H2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catherine.tran019@gmail.com</dc:creator>
  <cp:lastModifiedBy>Catherine Tran</cp:lastModifiedBy>
  <dcterms:created xsi:type="dcterms:W3CDTF">2024-03-04T19:23:50Z</dcterms:created>
  <dcterms:modified xsi:type="dcterms:W3CDTF">2024-03-14T12:46:22Z</dcterms:modified>
</cp:coreProperties>
</file>