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80" yWindow="80" windowWidth="25600" windowHeight="16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9" i="1" l="1"/>
  <c r="N79" i="1"/>
  <c r="O79" i="1"/>
  <c r="P79" i="1"/>
  <c r="Q79" i="1"/>
  <c r="L79" i="1"/>
  <c r="K79" i="1"/>
  <c r="Y71" i="1"/>
  <c r="R78" i="1"/>
  <c r="S78" i="1"/>
  <c r="T78" i="1"/>
  <c r="U78" i="1"/>
  <c r="V78" i="1"/>
  <c r="W78" i="1"/>
  <c r="X78" i="1"/>
  <c r="Q78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K77" i="1"/>
  <c r="L76" i="1"/>
  <c r="M76" i="1"/>
  <c r="N76" i="1"/>
  <c r="O76" i="1"/>
  <c r="P76" i="1"/>
  <c r="Q76" i="1"/>
  <c r="K76" i="1"/>
  <c r="L75" i="1"/>
  <c r="N60" i="1"/>
  <c r="K67" i="1"/>
  <c r="Y67" i="1"/>
  <c r="X66" i="1"/>
  <c r="Y66" i="1"/>
  <c r="Y68" i="1"/>
  <c r="Y75" i="1"/>
  <c r="X75" i="1"/>
  <c r="Y74" i="1"/>
  <c r="X74" i="1"/>
  <c r="Y70" i="1"/>
  <c r="Y69" i="1"/>
  <c r="W73" i="1"/>
  <c r="X73" i="1"/>
  <c r="Y73" i="1"/>
  <c r="Z73" i="1"/>
  <c r="AA73" i="1"/>
  <c r="V73" i="1"/>
  <c r="W72" i="1"/>
  <c r="X72" i="1"/>
  <c r="Y72" i="1"/>
  <c r="Z69" i="1"/>
  <c r="Z70" i="1"/>
  <c r="Z72" i="1"/>
  <c r="AA69" i="1"/>
  <c r="AA70" i="1"/>
  <c r="AA72" i="1"/>
  <c r="V72" i="1"/>
  <c r="W71" i="1"/>
  <c r="X71" i="1"/>
  <c r="Z71" i="1"/>
  <c r="AA71" i="1"/>
  <c r="V71" i="1"/>
  <c r="V69" i="1"/>
  <c r="W68" i="1"/>
  <c r="X68" i="1"/>
  <c r="V68" i="1"/>
  <c r="W67" i="1"/>
  <c r="X67" i="1"/>
  <c r="V67" i="1"/>
  <c r="V66" i="1"/>
  <c r="W66" i="1"/>
  <c r="U66" i="1"/>
  <c r="K66" i="1"/>
  <c r="T60" i="1"/>
  <c r="X60" i="1"/>
  <c r="N4" i="1"/>
  <c r="N5" i="1"/>
  <c r="N6" i="1"/>
  <c r="N7" i="1"/>
  <c r="F5" i="1"/>
  <c r="M75" i="1"/>
  <c r="N75" i="1"/>
  <c r="O75" i="1"/>
  <c r="P75" i="1"/>
  <c r="Q75" i="1"/>
  <c r="R67" i="1"/>
  <c r="R68" i="1"/>
  <c r="R75" i="1"/>
  <c r="S67" i="1"/>
  <c r="S68" i="1"/>
  <c r="S75" i="1"/>
  <c r="T67" i="1"/>
  <c r="T68" i="1"/>
  <c r="T75" i="1"/>
  <c r="U67" i="1"/>
  <c r="U68" i="1"/>
  <c r="U75" i="1"/>
  <c r="V75" i="1"/>
  <c r="W75" i="1"/>
  <c r="Z75" i="1"/>
  <c r="AA75" i="1"/>
  <c r="L66" i="1"/>
  <c r="L74" i="1"/>
  <c r="M66" i="1"/>
  <c r="M74" i="1"/>
  <c r="N66" i="1"/>
  <c r="N74" i="1"/>
  <c r="O66" i="1"/>
  <c r="O74" i="1"/>
  <c r="P66" i="1"/>
  <c r="P74" i="1"/>
  <c r="Q66" i="1"/>
  <c r="Q74" i="1"/>
  <c r="R66" i="1"/>
  <c r="R74" i="1"/>
  <c r="S66" i="1"/>
  <c r="S74" i="1"/>
  <c r="T66" i="1"/>
  <c r="T74" i="1"/>
  <c r="U74" i="1"/>
  <c r="V74" i="1"/>
  <c r="W74" i="1"/>
  <c r="Z74" i="1"/>
  <c r="AA74" i="1"/>
  <c r="K74" i="1"/>
  <c r="L73" i="1"/>
  <c r="M73" i="1"/>
  <c r="N73" i="1"/>
  <c r="O73" i="1"/>
  <c r="P73" i="1"/>
  <c r="Q73" i="1"/>
  <c r="R73" i="1"/>
  <c r="S73" i="1"/>
  <c r="T73" i="1"/>
  <c r="U73" i="1"/>
  <c r="K73" i="1"/>
  <c r="L69" i="1"/>
  <c r="L70" i="1"/>
  <c r="L72" i="1"/>
  <c r="M69" i="1"/>
  <c r="M70" i="1"/>
  <c r="M72" i="1"/>
  <c r="N69" i="1"/>
  <c r="N70" i="1"/>
  <c r="N72" i="1"/>
  <c r="O69" i="1"/>
  <c r="O70" i="1"/>
  <c r="O72" i="1"/>
  <c r="P69" i="1"/>
  <c r="P70" i="1"/>
  <c r="P72" i="1"/>
  <c r="Q69" i="1"/>
  <c r="Q70" i="1"/>
  <c r="Q72" i="1"/>
  <c r="R69" i="1"/>
  <c r="R70" i="1"/>
  <c r="R72" i="1"/>
  <c r="S69" i="1"/>
  <c r="S70" i="1"/>
  <c r="S72" i="1"/>
  <c r="T69" i="1"/>
  <c r="T70" i="1"/>
  <c r="T72" i="1"/>
  <c r="U69" i="1"/>
  <c r="U70" i="1"/>
  <c r="U72" i="1"/>
  <c r="V70" i="1"/>
  <c r="W69" i="1"/>
  <c r="W70" i="1"/>
  <c r="X69" i="1"/>
  <c r="X70" i="1"/>
  <c r="K72" i="1"/>
  <c r="L71" i="1"/>
  <c r="M71" i="1"/>
  <c r="N71" i="1"/>
  <c r="O71" i="1"/>
  <c r="P71" i="1"/>
  <c r="Q71" i="1"/>
  <c r="R71" i="1"/>
  <c r="S71" i="1"/>
  <c r="T71" i="1"/>
  <c r="U71" i="1"/>
  <c r="K71" i="1"/>
  <c r="K69" i="1"/>
  <c r="K70" i="1"/>
  <c r="Q68" i="1"/>
  <c r="L68" i="1"/>
  <c r="M68" i="1"/>
  <c r="N68" i="1"/>
  <c r="O68" i="1"/>
  <c r="P68" i="1"/>
  <c r="K68" i="1"/>
  <c r="Q67" i="1"/>
  <c r="L67" i="1"/>
  <c r="M67" i="1"/>
  <c r="N67" i="1"/>
  <c r="O67" i="1"/>
  <c r="P67" i="1"/>
  <c r="V60" i="1"/>
  <c r="W60" i="1"/>
  <c r="U60" i="1"/>
  <c r="D74" i="1"/>
  <c r="E74" i="1"/>
  <c r="F74" i="1"/>
  <c r="G74" i="1"/>
  <c r="H74" i="1"/>
  <c r="C74" i="1"/>
  <c r="D73" i="1"/>
  <c r="E73" i="1"/>
  <c r="F73" i="1"/>
  <c r="G73" i="1"/>
  <c r="H73" i="1"/>
  <c r="C73" i="1"/>
  <c r="D72" i="1"/>
  <c r="E72" i="1"/>
  <c r="F72" i="1"/>
  <c r="G72" i="1"/>
  <c r="H72" i="1"/>
  <c r="C72" i="1"/>
  <c r="D70" i="1"/>
  <c r="E70" i="1"/>
  <c r="F70" i="1"/>
  <c r="G70" i="1"/>
  <c r="H70" i="1"/>
  <c r="D71" i="1"/>
  <c r="E71" i="1"/>
  <c r="F71" i="1"/>
  <c r="G71" i="1"/>
  <c r="H71" i="1"/>
  <c r="C71" i="1"/>
  <c r="C70" i="1"/>
  <c r="D69" i="1"/>
  <c r="E69" i="1"/>
  <c r="F69" i="1"/>
  <c r="G69" i="1"/>
  <c r="H69" i="1"/>
  <c r="C69" i="1"/>
  <c r="O62" i="1"/>
  <c r="P62" i="1"/>
  <c r="Q62" i="1"/>
  <c r="R62" i="1"/>
  <c r="S62" i="1"/>
  <c r="N62" i="1"/>
  <c r="O60" i="1"/>
  <c r="P60" i="1"/>
  <c r="Q60" i="1"/>
  <c r="R60" i="1"/>
  <c r="S60" i="1"/>
  <c r="F62" i="1"/>
  <c r="H62" i="1"/>
  <c r="G62" i="1"/>
  <c r="G61" i="1"/>
  <c r="G60" i="1"/>
  <c r="L26" i="1"/>
  <c r="L25" i="1"/>
  <c r="F64" i="1"/>
  <c r="G64" i="1"/>
  <c r="F63" i="1"/>
  <c r="G63" i="1"/>
  <c r="H63" i="1"/>
  <c r="H64" i="1"/>
  <c r="G67" i="1"/>
  <c r="H67" i="1"/>
  <c r="F67" i="1"/>
  <c r="F66" i="1"/>
  <c r="F65" i="1"/>
  <c r="G66" i="1"/>
  <c r="H66" i="1"/>
  <c r="G65" i="1"/>
  <c r="H65" i="1"/>
  <c r="L5" i="1"/>
  <c r="K5" i="1"/>
  <c r="M5" i="1"/>
  <c r="K7" i="1"/>
  <c r="M4" i="1"/>
  <c r="O4" i="1"/>
  <c r="O5" i="1"/>
  <c r="M6" i="1"/>
  <c r="O6" i="1"/>
  <c r="M7" i="1"/>
  <c r="O7" i="1"/>
  <c r="L7" i="1"/>
  <c r="L6" i="1"/>
  <c r="L4" i="1"/>
  <c r="H4" i="1"/>
  <c r="I4" i="1"/>
  <c r="H5" i="1"/>
  <c r="I5" i="1"/>
  <c r="H6" i="1"/>
  <c r="I6" i="1"/>
  <c r="H7" i="1"/>
  <c r="I7" i="1"/>
  <c r="D7" i="1"/>
  <c r="E7" i="1"/>
  <c r="F7" i="1"/>
  <c r="C7" i="1"/>
  <c r="F6" i="1"/>
  <c r="E5" i="1"/>
  <c r="E6" i="1"/>
  <c r="D5" i="1"/>
  <c r="D6" i="1"/>
  <c r="F4" i="1"/>
  <c r="E4" i="1"/>
  <c r="D4" i="1"/>
</calcChain>
</file>

<file path=xl/sharedStrings.xml><?xml version="1.0" encoding="utf-8"?>
<sst xmlns="http://schemas.openxmlformats.org/spreadsheetml/2006/main" count="81" uniqueCount="61">
  <si>
    <t>UV exposure time (msec)</t>
  </si>
  <si>
    <t>h</t>
  </si>
  <si>
    <t>fraction of histone loss</t>
  </si>
  <si>
    <t>d</t>
  </si>
  <si>
    <t>fraction of dna loss</t>
  </si>
  <si>
    <t>h/d</t>
  </si>
  <si>
    <t>histone/dna loss</t>
  </si>
  <si>
    <t>h-d</t>
  </si>
  <si>
    <t>%histones sliding in L2</t>
  </si>
  <si>
    <t>(h-d)/h</t>
  </si>
  <si>
    <t>contribution of sliding to H loss</t>
  </si>
  <si>
    <t>(h-d)/(1-d)</t>
  </si>
  <si>
    <t>%H sliding out of L0</t>
  </si>
  <si>
    <t>no signif UV damage threshold</t>
  </si>
  <si>
    <t>can consider y cuts at 0</t>
  </si>
  <si>
    <t>h-d=0.0049*u=0.1097 for u=22.38</t>
  </si>
  <si>
    <t>h=</t>
  </si>
  <si>
    <t>d= 9E-05*u*u + 0.0027u</t>
  </si>
  <si>
    <t>h=6E-05*u*u + 0.0083u</t>
  </si>
  <si>
    <t>for u=</t>
  </si>
  <si>
    <t>d=</t>
  </si>
  <si>
    <t>saturation à 27msec</t>
  </si>
  <si>
    <t>u</t>
  </si>
  <si>
    <t>h(p)=d(p)=p*d</t>
  </si>
  <si>
    <t>after saturation</t>
  </si>
  <si>
    <t>p</t>
  </si>
  <si>
    <t>h(s)</t>
  </si>
  <si>
    <t>d(s)</t>
  </si>
  <si>
    <t>before saturation</t>
  </si>
  <si>
    <t>h(s)=h-h(p)</t>
  </si>
  <si>
    <t>d(s)=d-d(p)</t>
  </si>
  <si>
    <t>s= d(s)/(d(s)+d(p))</t>
  </si>
  <si>
    <t>p=d(p)/(d(s)+d(p))</t>
  </si>
  <si>
    <t>p=d(p)/d</t>
  </si>
  <si>
    <t>p=1-0.0714/(0.0025*u+0.0714)</t>
  </si>
  <si>
    <t>after satur</t>
  </si>
  <si>
    <t>before satur</t>
  </si>
  <si>
    <t>p=0.0025/(0.00009*u+0.0027)</t>
  </si>
  <si>
    <t>h(p)=d(p)=0.0025*u</t>
  </si>
  <si>
    <t>at 12.5 and 50 msec same pushing prop</t>
  </si>
  <si>
    <t>y=(h-d)/(1-d)</t>
  </si>
  <si>
    <t>sliding fraction h(s)-d(s)</t>
  </si>
  <si>
    <t>pushing fraction d(p)=h(p)</t>
  </si>
  <si>
    <t>linear with u</t>
  </si>
  <si>
    <t>pushing fraction d(p)=h(p)=0.0025*u</t>
  </si>
  <si>
    <t>sliding fraction till saturation: h(s)-d(s)=</t>
  </si>
  <si>
    <t>sliding fraction</t>
  </si>
  <si>
    <t>0.0049*u</t>
  </si>
  <si>
    <t>d(p)/(1-d)</t>
  </si>
  <si>
    <t>sliding starts immediately</t>
  </si>
  <si>
    <t>h-d=0.0049*u</t>
  </si>
  <si>
    <t>h-d= 0.1294308062 for u=26.4</t>
  </si>
  <si>
    <t>h-d=0.0044*U+0.0096</t>
  </si>
  <si>
    <t>h-d= 0.1294308062 for u=27.23</t>
  </si>
  <si>
    <t>saturation at 27 msec</t>
  </si>
  <si>
    <t>sat sliding</t>
  </si>
  <si>
    <t>sat pushing</t>
  </si>
  <si>
    <t>x=1.159-0.159/p</t>
  </si>
  <si>
    <t>x=0.98728-0.005724*u=x0-0.005724*u</t>
  </si>
  <si>
    <t>x=0.98728-0.1634774*(p/(1-p))</t>
  </si>
  <si>
    <t>x=x0+0.312*d*(p/p0-1)/(h-d)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</si>
</sst>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4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Feuil1!$C$1:$F$1</c:f>
              <c:numCache>
                <c:formatCode>General</c:formatCode>
                <c:ptCount val="4"/>
                <c:pt idx="0">
                  <c:v>0.0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</c:numCache>
            </c:numRef>
          </c:xVal>
          <c:yVal>
            <c:numRef>
              <c:f>Feuil1!$C$2:$F$2</c:f>
              <c:numCache>
                <c:formatCode>General</c:formatCode>
                <c:ptCount val="4"/>
                <c:pt idx="0">
                  <c:v>0.0</c:v>
                </c:pt>
                <c:pt idx="1">
                  <c:v>0.11298846</c:v>
                </c:pt>
                <c:pt idx="2">
                  <c:v>0.245616414</c:v>
                </c:pt>
                <c:pt idx="3">
                  <c:v>0.3251188262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Feuil1!$C$1:$F$1</c:f>
              <c:numCache>
                <c:formatCode>General</c:formatCode>
                <c:ptCount val="4"/>
                <c:pt idx="0">
                  <c:v>0.0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</c:numCache>
            </c:numRef>
          </c:xVal>
          <c:yVal>
            <c:numRef>
              <c:f>Feuil1!$C$3:$F$3</c:f>
              <c:numCache>
                <c:formatCode>General</c:formatCode>
                <c:ptCount val="4"/>
                <c:pt idx="0">
                  <c:v>0.0</c:v>
                </c:pt>
                <c:pt idx="1">
                  <c:v>0.0484134974</c:v>
                </c:pt>
                <c:pt idx="2">
                  <c:v>0.12604286</c:v>
                </c:pt>
                <c:pt idx="3">
                  <c:v>0.19568802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87032"/>
        <c:axId val="476695736"/>
      </c:scatterChart>
      <c:valAx>
        <c:axId val="47668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 (msec exposure)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695736"/>
        <c:crosses val="autoZero"/>
        <c:crossBetween val="midCat"/>
      </c:valAx>
      <c:valAx>
        <c:axId val="47669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687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Feuil1!$M$60</c:f>
              <c:strCache>
                <c:ptCount val="1"/>
                <c:pt idx="0">
                  <c:v>p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69041338582677"/>
                  <c:y val="-0.123148148148148"/>
                </c:manualLayout>
              </c:layout>
              <c:numFmt formatCode="General" sourceLinked="0"/>
            </c:trendlineLbl>
          </c:trendline>
          <c:xVal>
            <c:numRef>
              <c:f>Feuil1!$N$59:$W$59</c:f>
              <c:numCache>
                <c:formatCode>General</c:formatCode>
                <c:ptCount val="10"/>
                <c:pt idx="0">
                  <c:v>27.0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</c:numCache>
            </c:numRef>
          </c:xVal>
          <c:yVal>
            <c:numRef>
              <c:f>Feuil1!$N$60:$W$60</c:f>
              <c:numCache>
                <c:formatCode>General</c:formatCode>
                <c:ptCount val="10"/>
                <c:pt idx="0">
                  <c:v>0.485961123110151</c:v>
                </c:pt>
                <c:pt idx="1">
                  <c:v>0.512295081967213</c:v>
                </c:pt>
                <c:pt idx="2">
                  <c:v>0.550660792951542</c:v>
                </c:pt>
                <c:pt idx="3">
                  <c:v>0.58343057176196</c:v>
                </c:pt>
                <c:pt idx="4">
                  <c:v>0.611745513866232</c:v>
                </c:pt>
                <c:pt idx="5">
                  <c:v>0.636456211812627</c:v>
                </c:pt>
                <c:pt idx="6">
                  <c:v>0.777846919726198</c:v>
                </c:pt>
                <c:pt idx="7">
                  <c:v>0.84005376344086</c:v>
                </c:pt>
                <c:pt idx="8">
                  <c:v>0.875043752187609</c:v>
                </c:pt>
                <c:pt idx="9">
                  <c:v>0.897472716829408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76776"/>
        <c:axId val="477079528"/>
      </c:scatterChart>
      <c:valAx>
        <c:axId val="47707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079528"/>
        <c:crosses val="autoZero"/>
        <c:crossBetween val="midCat"/>
      </c:valAx>
      <c:valAx>
        <c:axId val="477079528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076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Feuil1!$M$62</c:f>
              <c:strCache>
                <c:ptCount val="1"/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73909011373578"/>
                  <c:y val="-0.437074948964713"/>
                </c:manualLayout>
              </c:layout>
              <c:numFmt formatCode="General" sourceLinked="0"/>
            </c:trendlineLbl>
          </c:trendline>
          <c:xVal>
            <c:numRef>
              <c:f>Feuil1!$N$61:$S$61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xVal>
          <c:yVal>
            <c:numRef>
              <c:f>Feuil1!$N$62:$S$62</c:f>
              <c:numCache>
                <c:formatCode>General</c:formatCode>
                <c:ptCount val="6"/>
                <c:pt idx="0">
                  <c:v>0.925925925925926</c:v>
                </c:pt>
                <c:pt idx="1">
                  <c:v>0.793650793650794</c:v>
                </c:pt>
                <c:pt idx="2">
                  <c:v>0.694444444444444</c:v>
                </c:pt>
                <c:pt idx="3">
                  <c:v>0.617283950617284</c:v>
                </c:pt>
                <c:pt idx="4">
                  <c:v>0.555555555555555</c:v>
                </c:pt>
                <c:pt idx="5">
                  <c:v>0.505050505050505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18184"/>
        <c:axId val="483420936"/>
      </c:scatterChart>
      <c:valAx>
        <c:axId val="48341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420936"/>
        <c:crosses val="autoZero"/>
        <c:crossBetween val="midCat"/>
      </c:valAx>
      <c:valAx>
        <c:axId val="483420936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41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Feuil1!$J$65</c:f>
              <c:strCache>
                <c:ptCount val="1"/>
                <c:pt idx="0">
                  <c:v>p</c:v>
                </c:pt>
              </c:strCache>
            </c:strRef>
          </c:tx>
          <c:xVal>
            <c:numRef>
              <c:f>Feuil1!$K$64:$AA$64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100.0</c:v>
                </c:pt>
                <c:pt idx="13">
                  <c:v>150.0</c:v>
                </c:pt>
                <c:pt idx="14">
                  <c:v>172.0</c:v>
                </c:pt>
                <c:pt idx="15">
                  <c:v>200.0</c:v>
                </c:pt>
                <c:pt idx="16">
                  <c:v>250.0</c:v>
                </c:pt>
              </c:numCache>
            </c:numRef>
          </c:xVal>
          <c:yVal>
            <c:numRef>
              <c:f>Feuil1!$K$65:$AA$65</c:f>
              <c:numCache>
                <c:formatCode>General</c:formatCode>
                <c:ptCount val="17"/>
                <c:pt idx="0">
                  <c:v>0.925925925925926</c:v>
                </c:pt>
                <c:pt idx="1">
                  <c:v>0.793650793650794</c:v>
                </c:pt>
                <c:pt idx="2">
                  <c:v>0.694444444444444</c:v>
                </c:pt>
                <c:pt idx="3">
                  <c:v>0.617283950617284</c:v>
                </c:pt>
                <c:pt idx="4">
                  <c:v>0.555555555555555</c:v>
                </c:pt>
                <c:pt idx="5">
                  <c:v>0.505050505050505</c:v>
                </c:pt>
                <c:pt idx="6">
                  <c:v>0.485961123110151</c:v>
                </c:pt>
                <c:pt idx="7">
                  <c:v>0.512295081967213</c:v>
                </c:pt>
                <c:pt idx="8">
                  <c:v>0.550660792951542</c:v>
                </c:pt>
                <c:pt idx="9">
                  <c:v>0.58343057176196</c:v>
                </c:pt>
                <c:pt idx="10">
                  <c:v>0.611745513866232</c:v>
                </c:pt>
                <c:pt idx="11">
                  <c:v>0.636456211812627</c:v>
                </c:pt>
                <c:pt idx="12">
                  <c:v>0.777846919726198</c:v>
                </c:pt>
                <c:pt idx="13">
                  <c:v>0.84005376344086</c:v>
                </c:pt>
                <c:pt idx="14">
                  <c:v>0.857598723573993</c:v>
                </c:pt>
                <c:pt idx="15">
                  <c:v>0.8624012333783</c:v>
                </c:pt>
                <c:pt idx="16">
                  <c:v>0.8624012333783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48104"/>
        <c:axId val="483453560"/>
      </c:scatterChart>
      <c:valAx>
        <c:axId val="483448104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453560"/>
        <c:crosses val="autoZero"/>
        <c:crossBetween val="midCat"/>
      </c:valAx>
      <c:valAx>
        <c:axId val="48345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448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Feuil1!$J$66</c:f>
              <c:strCache>
                <c:ptCount val="1"/>
                <c:pt idx="0">
                  <c:v>pushing fraction d(p)=h(p)</c:v>
                </c:pt>
              </c:strCache>
            </c:strRef>
          </c:tx>
          <c:xVal>
            <c:numRef>
              <c:f>Feuil1!$K$64:$AA$64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100.0</c:v>
                </c:pt>
                <c:pt idx="13">
                  <c:v>150.0</c:v>
                </c:pt>
                <c:pt idx="14">
                  <c:v>172.0</c:v>
                </c:pt>
                <c:pt idx="15">
                  <c:v>200.0</c:v>
                </c:pt>
                <c:pt idx="16">
                  <c:v>250.0</c:v>
                </c:pt>
              </c:numCache>
            </c:numRef>
          </c:xVal>
          <c:yVal>
            <c:numRef>
              <c:f>Feuil1!$K$66:$V$66</c:f>
              <c:numCache>
                <c:formatCode>General</c:formatCode>
                <c:ptCount val="12"/>
                <c:pt idx="0">
                  <c:v>0.0</c:v>
                </c:pt>
                <c:pt idx="1">
                  <c:v>0.0125</c:v>
                </c:pt>
                <c:pt idx="2">
                  <c:v>0.025</c:v>
                </c:pt>
                <c:pt idx="3">
                  <c:v>0.0375</c:v>
                </c:pt>
                <c:pt idx="4">
                  <c:v>0.05</c:v>
                </c:pt>
                <c:pt idx="5">
                  <c:v>0.0625</c:v>
                </c:pt>
                <c:pt idx="6">
                  <c:v>0.0675</c:v>
                </c:pt>
                <c:pt idx="7">
                  <c:v>0.075</c:v>
                </c:pt>
                <c:pt idx="8">
                  <c:v>0.0875</c:v>
                </c:pt>
                <c:pt idx="9">
                  <c:v>0.1</c:v>
                </c:pt>
                <c:pt idx="10">
                  <c:v>0.1125</c:v>
                </c:pt>
                <c:pt idx="11">
                  <c:v>0.125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Feuil1!$J$69</c:f>
              <c:strCache>
                <c:ptCount val="1"/>
                <c:pt idx="0">
                  <c:v>h(s)</c:v>
                </c:pt>
              </c:strCache>
            </c:strRef>
          </c:tx>
          <c:xVal>
            <c:numRef>
              <c:f>Feuil1!$K$64:$AA$64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100.0</c:v>
                </c:pt>
                <c:pt idx="13">
                  <c:v>150.0</c:v>
                </c:pt>
                <c:pt idx="14">
                  <c:v>172.0</c:v>
                </c:pt>
                <c:pt idx="15">
                  <c:v>200.0</c:v>
                </c:pt>
                <c:pt idx="16">
                  <c:v>250.0</c:v>
                </c:pt>
              </c:numCache>
            </c:numRef>
          </c:xVal>
          <c:yVal>
            <c:numRef>
              <c:f>Feuil1!$K$69:$V$69</c:f>
              <c:numCache>
                <c:formatCode>General</c:formatCode>
                <c:ptCount val="12"/>
                <c:pt idx="0">
                  <c:v>0.0</c:v>
                </c:pt>
                <c:pt idx="1">
                  <c:v>0.0305</c:v>
                </c:pt>
                <c:pt idx="2">
                  <c:v>0.064</c:v>
                </c:pt>
                <c:pt idx="3">
                  <c:v>0.1005</c:v>
                </c:pt>
                <c:pt idx="4">
                  <c:v>0.14</c:v>
                </c:pt>
                <c:pt idx="5">
                  <c:v>0.1825</c:v>
                </c:pt>
                <c:pt idx="6">
                  <c:v>0.2006</c:v>
                </c:pt>
                <c:pt idx="7">
                  <c:v>0.2006</c:v>
                </c:pt>
                <c:pt idx="8">
                  <c:v>0.2006</c:v>
                </c:pt>
                <c:pt idx="9">
                  <c:v>0.2006</c:v>
                </c:pt>
                <c:pt idx="10">
                  <c:v>0.2006</c:v>
                </c:pt>
                <c:pt idx="11">
                  <c:v>0.2006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Feuil1!$J$70</c:f>
              <c:strCache>
                <c:ptCount val="1"/>
                <c:pt idx="0">
                  <c:v>d(s)</c:v>
                </c:pt>
              </c:strCache>
            </c:strRef>
          </c:tx>
          <c:xVal>
            <c:numRef>
              <c:f>Feuil1!$K$64:$AA$64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100.0</c:v>
                </c:pt>
                <c:pt idx="13">
                  <c:v>150.0</c:v>
                </c:pt>
                <c:pt idx="14">
                  <c:v>172.0</c:v>
                </c:pt>
                <c:pt idx="15">
                  <c:v>200.0</c:v>
                </c:pt>
                <c:pt idx="16">
                  <c:v>250.0</c:v>
                </c:pt>
              </c:numCache>
            </c:numRef>
          </c:xVal>
          <c:yVal>
            <c:numRef>
              <c:f>Feuil1!$K$70:$V$70</c:f>
              <c:numCache>
                <c:formatCode>General</c:formatCode>
                <c:ptCount val="12"/>
                <c:pt idx="0">
                  <c:v>0.0</c:v>
                </c:pt>
                <c:pt idx="1">
                  <c:v>0.00325</c:v>
                </c:pt>
                <c:pt idx="2">
                  <c:v>0.011</c:v>
                </c:pt>
                <c:pt idx="3">
                  <c:v>0.02325</c:v>
                </c:pt>
                <c:pt idx="4">
                  <c:v>0.04</c:v>
                </c:pt>
                <c:pt idx="5">
                  <c:v>0.06125</c:v>
                </c:pt>
                <c:pt idx="6">
                  <c:v>0.0714</c:v>
                </c:pt>
                <c:pt idx="7">
                  <c:v>0.0714</c:v>
                </c:pt>
                <c:pt idx="8">
                  <c:v>0.0714</c:v>
                </c:pt>
                <c:pt idx="9">
                  <c:v>0.0714</c:v>
                </c:pt>
                <c:pt idx="10">
                  <c:v>0.0714</c:v>
                </c:pt>
                <c:pt idx="11">
                  <c:v>0.0714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Feuil1!$J$71</c:f>
              <c:strCache>
                <c:ptCount val="1"/>
                <c:pt idx="0">
                  <c:v>y=(h-d)/(1-d)</c:v>
                </c:pt>
              </c:strCache>
            </c:strRef>
          </c:tx>
          <c:xVal>
            <c:numRef>
              <c:f>Feuil1!$K$64:$AA$64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100.0</c:v>
                </c:pt>
                <c:pt idx="13">
                  <c:v>150.0</c:v>
                </c:pt>
                <c:pt idx="14">
                  <c:v>172.0</c:v>
                </c:pt>
                <c:pt idx="15">
                  <c:v>200.0</c:v>
                </c:pt>
                <c:pt idx="16">
                  <c:v>250.0</c:v>
                </c:pt>
              </c:numCache>
            </c:numRef>
          </c:xVal>
          <c:yVal>
            <c:numRef>
              <c:f>Feuil1!$K$71:$AA$71</c:f>
              <c:numCache>
                <c:formatCode>General</c:formatCode>
                <c:ptCount val="17"/>
                <c:pt idx="0">
                  <c:v>0.0</c:v>
                </c:pt>
                <c:pt idx="1">
                  <c:v>0.0276860553721107</c:v>
                </c:pt>
                <c:pt idx="2">
                  <c:v>0.0549792531120332</c:v>
                </c:pt>
                <c:pt idx="3">
                  <c:v>0.0822464732499334</c:v>
                </c:pt>
                <c:pt idx="4">
                  <c:v>0.10989010989011</c:v>
                </c:pt>
                <c:pt idx="5">
                  <c:v>0.138373751783167</c:v>
                </c:pt>
                <c:pt idx="6">
                  <c:v>0.150040645685751</c:v>
                </c:pt>
                <c:pt idx="7">
                  <c:v>0.151358950328022</c:v>
                </c:pt>
                <c:pt idx="8">
                  <c:v>0.153608369991678</c:v>
                </c:pt>
                <c:pt idx="9">
                  <c:v>0.15592565773594</c:v>
                </c:pt>
                <c:pt idx="10">
                  <c:v>0.158313932116162</c:v>
                </c:pt>
                <c:pt idx="11">
                  <c:v>0.160776505724241</c:v>
                </c:pt>
                <c:pt idx="12">
                  <c:v>0.190391983495432</c:v>
                </c:pt>
                <c:pt idx="13">
                  <c:v>0.233381502890173</c:v>
                </c:pt>
                <c:pt idx="14">
                  <c:v>0.259125551544324</c:v>
                </c:pt>
                <c:pt idx="15">
                  <c:v>0.259125551544324</c:v>
                </c:pt>
                <c:pt idx="16">
                  <c:v>0.259125551544324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Feuil1!$J$72</c:f>
              <c:strCache>
                <c:ptCount val="1"/>
                <c:pt idx="0">
                  <c:v>sliding fraction h(s)-d(s)</c:v>
                </c:pt>
              </c:strCache>
            </c:strRef>
          </c:tx>
          <c:xVal>
            <c:numRef>
              <c:f>Feuil1!$K$64:$V$64</c:f>
              <c:numCache>
                <c:formatCode>General</c:formatCode>
                <c:ptCount val="12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</c:numCache>
            </c:numRef>
          </c:xVal>
          <c:yVal>
            <c:numRef>
              <c:f>Feuil1!$K$72:$V$72</c:f>
              <c:numCache>
                <c:formatCode>General</c:formatCode>
                <c:ptCount val="12"/>
                <c:pt idx="0">
                  <c:v>0.0</c:v>
                </c:pt>
                <c:pt idx="1">
                  <c:v>0.02725</c:v>
                </c:pt>
                <c:pt idx="2">
                  <c:v>0.053</c:v>
                </c:pt>
                <c:pt idx="3">
                  <c:v>0.07725</c:v>
                </c:pt>
                <c:pt idx="4">
                  <c:v>0.1</c:v>
                </c:pt>
                <c:pt idx="5">
                  <c:v>0.12125</c:v>
                </c:pt>
                <c:pt idx="6">
                  <c:v>0.1292</c:v>
                </c:pt>
                <c:pt idx="7">
                  <c:v>0.1292</c:v>
                </c:pt>
                <c:pt idx="8">
                  <c:v>0.1292</c:v>
                </c:pt>
                <c:pt idx="9">
                  <c:v>0.1292</c:v>
                </c:pt>
                <c:pt idx="10">
                  <c:v>0.1292</c:v>
                </c:pt>
                <c:pt idx="11">
                  <c:v>0.1292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Feuil1!$J$74</c:f>
              <c:strCache>
                <c:ptCount val="1"/>
                <c:pt idx="0">
                  <c:v>d(p)/(1-d)</c:v>
                </c:pt>
              </c:strCache>
            </c:strRef>
          </c:tx>
          <c:xVal>
            <c:numRef>
              <c:f>Feuil1!$K$64:$V$64</c:f>
              <c:numCache>
                <c:formatCode>General</c:formatCode>
                <c:ptCount val="12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</c:numCache>
            </c:numRef>
          </c:xVal>
          <c:yVal>
            <c:numRef>
              <c:f>Feuil1!$K$74:$V$74</c:f>
              <c:numCache>
                <c:formatCode>General</c:formatCode>
                <c:ptCount val="12"/>
                <c:pt idx="0">
                  <c:v>0.0</c:v>
                </c:pt>
                <c:pt idx="1">
                  <c:v>0.0127000254000508</c:v>
                </c:pt>
                <c:pt idx="2">
                  <c:v>0.0259336099585062</c:v>
                </c:pt>
                <c:pt idx="3">
                  <c:v>0.039925472451424</c:v>
                </c:pt>
                <c:pt idx="4">
                  <c:v>0.0549450549450549</c:v>
                </c:pt>
                <c:pt idx="5">
                  <c:v>0.0713266761768902</c:v>
                </c:pt>
                <c:pt idx="6">
                  <c:v>0.0783881082336546</c:v>
                </c:pt>
                <c:pt idx="7">
                  <c:v>0.0878631677600749</c:v>
                </c:pt>
                <c:pt idx="8">
                  <c:v>0.104030436333373</c:v>
                </c:pt>
                <c:pt idx="9">
                  <c:v>0.120685493603669</c:v>
                </c:pt>
                <c:pt idx="10">
                  <c:v>0.13785075358412</c:v>
                </c:pt>
                <c:pt idx="11">
                  <c:v>0.155550024888004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06136"/>
        <c:axId val="483511752"/>
      </c:scatterChart>
      <c:valAx>
        <c:axId val="483506136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511752"/>
        <c:crosses val="autoZero"/>
        <c:crossBetween val="midCat"/>
      </c:valAx>
      <c:valAx>
        <c:axId val="483511752"/>
        <c:scaling>
          <c:orientation val="minMax"/>
          <c:max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506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Feuil1!$K$64:$AA$64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100.0</c:v>
                </c:pt>
                <c:pt idx="13">
                  <c:v>150.0</c:v>
                </c:pt>
                <c:pt idx="14">
                  <c:v>172.0</c:v>
                </c:pt>
                <c:pt idx="15">
                  <c:v>200.0</c:v>
                </c:pt>
                <c:pt idx="16">
                  <c:v>250.0</c:v>
                </c:pt>
              </c:numCache>
            </c:numRef>
          </c:xVal>
          <c:yVal>
            <c:numRef>
              <c:f>Feuil1!$K$67:$AA$67</c:f>
              <c:numCache>
                <c:formatCode>General</c:formatCode>
                <c:ptCount val="17"/>
                <c:pt idx="0">
                  <c:v>0.0</c:v>
                </c:pt>
                <c:pt idx="1">
                  <c:v>0.043</c:v>
                </c:pt>
                <c:pt idx="2">
                  <c:v>0.089</c:v>
                </c:pt>
                <c:pt idx="3">
                  <c:v>0.138</c:v>
                </c:pt>
                <c:pt idx="4">
                  <c:v>0.19</c:v>
                </c:pt>
                <c:pt idx="5">
                  <c:v>0.245</c:v>
                </c:pt>
                <c:pt idx="6">
                  <c:v>0.2681</c:v>
                </c:pt>
                <c:pt idx="7">
                  <c:v>0.2756</c:v>
                </c:pt>
                <c:pt idx="8">
                  <c:v>0.2881</c:v>
                </c:pt>
                <c:pt idx="9">
                  <c:v>0.3006</c:v>
                </c:pt>
                <c:pt idx="10">
                  <c:v>0.3131</c:v>
                </c:pt>
                <c:pt idx="11">
                  <c:v>0.3256</c:v>
                </c:pt>
                <c:pt idx="12">
                  <c:v>0.4506</c:v>
                </c:pt>
                <c:pt idx="13">
                  <c:v>0.5756</c:v>
                </c:pt>
                <c:pt idx="14">
                  <c:v>0.6306</c:v>
                </c:pt>
                <c:pt idx="15">
                  <c:v>0.6306</c:v>
                </c:pt>
                <c:pt idx="16">
                  <c:v>0.6306</c:v>
                </c:pt>
              </c:numCache>
            </c:numRef>
          </c:yVal>
          <c:smooth val="0"/>
        </c:ser>
        <c:ser>
          <c:idx val="1"/>
          <c:order val="1"/>
          <c:tx>
            <c:v>d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2"/>
            <c:spPr>
              <a:solidFill>
                <a:srgbClr val="0000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Feuil1!$K$64:$AA$64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100.0</c:v>
                </c:pt>
                <c:pt idx="13">
                  <c:v>150.0</c:v>
                </c:pt>
                <c:pt idx="14">
                  <c:v>172.0</c:v>
                </c:pt>
                <c:pt idx="15">
                  <c:v>200.0</c:v>
                </c:pt>
                <c:pt idx="16">
                  <c:v>250.0</c:v>
                </c:pt>
              </c:numCache>
            </c:numRef>
          </c:xVal>
          <c:yVal>
            <c:numRef>
              <c:f>Feuil1!$K$68:$AA$68</c:f>
              <c:numCache>
                <c:formatCode>General</c:formatCode>
                <c:ptCount val="17"/>
                <c:pt idx="0">
                  <c:v>0.0</c:v>
                </c:pt>
                <c:pt idx="1">
                  <c:v>0.01575</c:v>
                </c:pt>
                <c:pt idx="2">
                  <c:v>0.036</c:v>
                </c:pt>
                <c:pt idx="3">
                  <c:v>0.06075</c:v>
                </c:pt>
                <c:pt idx="4">
                  <c:v>0.09</c:v>
                </c:pt>
                <c:pt idx="5">
                  <c:v>0.12375</c:v>
                </c:pt>
                <c:pt idx="6">
                  <c:v>0.1389</c:v>
                </c:pt>
                <c:pt idx="7">
                  <c:v>0.1464</c:v>
                </c:pt>
                <c:pt idx="8">
                  <c:v>0.1589</c:v>
                </c:pt>
                <c:pt idx="9">
                  <c:v>0.1714</c:v>
                </c:pt>
                <c:pt idx="10">
                  <c:v>0.1839</c:v>
                </c:pt>
                <c:pt idx="11">
                  <c:v>0.1964</c:v>
                </c:pt>
                <c:pt idx="12">
                  <c:v>0.3214</c:v>
                </c:pt>
                <c:pt idx="13">
                  <c:v>0.4464</c:v>
                </c:pt>
                <c:pt idx="14">
                  <c:v>0.5014</c:v>
                </c:pt>
                <c:pt idx="15">
                  <c:v>0.5014</c:v>
                </c:pt>
                <c:pt idx="16">
                  <c:v>0.5014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35672"/>
        <c:axId val="483543320"/>
      </c:scatterChart>
      <c:valAx>
        <c:axId val="483535672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543320"/>
        <c:crosses val="autoZero"/>
        <c:crossBetween val="midCat"/>
      </c:valAx>
      <c:valAx>
        <c:axId val="48354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535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Feuil1!$J$66</c:f>
              <c:strCache>
                <c:ptCount val="1"/>
                <c:pt idx="0">
                  <c:v>pushing fraction d(p)=h(p)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Feuil1!$K$64:$AA$64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100.0</c:v>
                </c:pt>
                <c:pt idx="13">
                  <c:v>150.0</c:v>
                </c:pt>
                <c:pt idx="14">
                  <c:v>172.0</c:v>
                </c:pt>
                <c:pt idx="15">
                  <c:v>200.0</c:v>
                </c:pt>
                <c:pt idx="16">
                  <c:v>250.0</c:v>
                </c:pt>
              </c:numCache>
            </c:numRef>
          </c:xVal>
          <c:yVal>
            <c:numRef>
              <c:f>Feuil1!$K$66:$AA$66</c:f>
              <c:numCache>
                <c:formatCode>General</c:formatCode>
                <c:ptCount val="17"/>
                <c:pt idx="0">
                  <c:v>0.0</c:v>
                </c:pt>
                <c:pt idx="1">
                  <c:v>0.0125</c:v>
                </c:pt>
                <c:pt idx="2">
                  <c:v>0.025</c:v>
                </c:pt>
                <c:pt idx="3">
                  <c:v>0.0375</c:v>
                </c:pt>
                <c:pt idx="4">
                  <c:v>0.05</c:v>
                </c:pt>
                <c:pt idx="5">
                  <c:v>0.0625</c:v>
                </c:pt>
                <c:pt idx="6">
                  <c:v>0.0675</c:v>
                </c:pt>
                <c:pt idx="7">
                  <c:v>0.075</c:v>
                </c:pt>
                <c:pt idx="8">
                  <c:v>0.0875</c:v>
                </c:pt>
                <c:pt idx="9">
                  <c:v>0.1</c:v>
                </c:pt>
                <c:pt idx="10">
                  <c:v>0.1125</c:v>
                </c:pt>
                <c:pt idx="11">
                  <c:v>0.125</c:v>
                </c:pt>
                <c:pt idx="12">
                  <c:v>0.25</c:v>
                </c:pt>
                <c:pt idx="13">
                  <c:v>0.375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Feuil1!$J$72</c:f>
              <c:strCache>
                <c:ptCount val="1"/>
                <c:pt idx="0">
                  <c:v>sliding fraction h(s)-d(s)</c:v>
                </c:pt>
              </c:strCache>
            </c:strRef>
          </c:tx>
          <c:spPr>
            <a:ln>
              <a:solidFill>
                <a:srgbClr val="660066"/>
              </a:solidFill>
            </a:ln>
          </c:spPr>
          <c:marker>
            <c:symbol val="circle"/>
            <c:size val="2"/>
            <c:spPr>
              <a:solidFill>
                <a:srgbClr val="660066"/>
              </a:solidFill>
              <a:ln>
                <a:solidFill>
                  <a:srgbClr val="660066"/>
                </a:solidFill>
              </a:ln>
            </c:spPr>
          </c:marker>
          <c:xVal>
            <c:numRef>
              <c:f>Feuil1!$K$64:$AA$64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100.0</c:v>
                </c:pt>
                <c:pt idx="13">
                  <c:v>150.0</c:v>
                </c:pt>
                <c:pt idx="14">
                  <c:v>172.0</c:v>
                </c:pt>
                <c:pt idx="15">
                  <c:v>200.0</c:v>
                </c:pt>
                <c:pt idx="16">
                  <c:v>250.0</c:v>
                </c:pt>
              </c:numCache>
            </c:numRef>
          </c:xVal>
          <c:yVal>
            <c:numRef>
              <c:f>Feuil1!$K$72:$AA$72</c:f>
              <c:numCache>
                <c:formatCode>General</c:formatCode>
                <c:ptCount val="17"/>
                <c:pt idx="0">
                  <c:v>0.0</c:v>
                </c:pt>
                <c:pt idx="1">
                  <c:v>0.02725</c:v>
                </c:pt>
                <c:pt idx="2">
                  <c:v>0.053</c:v>
                </c:pt>
                <c:pt idx="3">
                  <c:v>0.07725</c:v>
                </c:pt>
                <c:pt idx="4">
                  <c:v>0.1</c:v>
                </c:pt>
                <c:pt idx="5">
                  <c:v>0.12125</c:v>
                </c:pt>
                <c:pt idx="6">
                  <c:v>0.1292</c:v>
                </c:pt>
                <c:pt idx="7">
                  <c:v>0.1292</c:v>
                </c:pt>
                <c:pt idx="8">
                  <c:v>0.1292</c:v>
                </c:pt>
                <c:pt idx="9">
                  <c:v>0.1292</c:v>
                </c:pt>
                <c:pt idx="10">
                  <c:v>0.1292</c:v>
                </c:pt>
                <c:pt idx="11">
                  <c:v>0.1292</c:v>
                </c:pt>
                <c:pt idx="12">
                  <c:v>0.1292</c:v>
                </c:pt>
                <c:pt idx="13">
                  <c:v>0.1292</c:v>
                </c:pt>
                <c:pt idx="14">
                  <c:v>0.1292</c:v>
                </c:pt>
                <c:pt idx="15">
                  <c:v>0.1292</c:v>
                </c:pt>
                <c:pt idx="16">
                  <c:v>0.1292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75576"/>
        <c:axId val="483581064"/>
      </c:scatterChart>
      <c:valAx>
        <c:axId val="483575576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581064"/>
        <c:crosses val="autoZero"/>
        <c:crossBetween val="midCat"/>
      </c:valAx>
      <c:valAx>
        <c:axId val="48358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575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Feuil1!$K$64:$AA$64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100.0</c:v>
                </c:pt>
                <c:pt idx="13">
                  <c:v>150.0</c:v>
                </c:pt>
                <c:pt idx="14">
                  <c:v>172.0</c:v>
                </c:pt>
                <c:pt idx="15">
                  <c:v>200.0</c:v>
                </c:pt>
                <c:pt idx="16">
                  <c:v>250.0</c:v>
                </c:pt>
              </c:numCache>
            </c:numRef>
          </c:xVal>
          <c:yVal>
            <c:numRef>
              <c:f>Feuil1!$K$67:$V$67</c:f>
              <c:numCache>
                <c:formatCode>General</c:formatCode>
                <c:ptCount val="12"/>
                <c:pt idx="0">
                  <c:v>0.0</c:v>
                </c:pt>
                <c:pt idx="1">
                  <c:v>0.043</c:v>
                </c:pt>
                <c:pt idx="2">
                  <c:v>0.089</c:v>
                </c:pt>
                <c:pt idx="3">
                  <c:v>0.138</c:v>
                </c:pt>
                <c:pt idx="4">
                  <c:v>0.19</c:v>
                </c:pt>
                <c:pt idx="5">
                  <c:v>0.245</c:v>
                </c:pt>
                <c:pt idx="6">
                  <c:v>0.2681</c:v>
                </c:pt>
                <c:pt idx="7">
                  <c:v>0.2756</c:v>
                </c:pt>
                <c:pt idx="8">
                  <c:v>0.2881</c:v>
                </c:pt>
                <c:pt idx="9">
                  <c:v>0.3006</c:v>
                </c:pt>
                <c:pt idx="10">
                  <c:v>0.3131</c:v>
                </c:pt>
                <c:pt idx="11">
                  <c:v>0.3256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Feuil1!$K$64:$AA$64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100.0</c:v>
                </c:pt>
                <c:pt idx="13">
                  <c:v>150.0</c:v>
                </c:pt>
                <c:pt idx="14">
                  <c:v>172.0</c:v>
                </c:pt>
                <c:pt idx="15">
                  <c:v>200.0</c:v>
                </c:pt>
                <c:pt idx="16">
                  <c:v>250.0</c:v>
                </c:pt>
              </c:numCache>
            </c:numRef>
          </c:xVal>
          <c:yVal>
            <c:numRef>
              <c:f>Feuil1!$K$68:$V$68</c:f>
              <c:numCache>
                <c:formatCode>General</c:formatCode>
                <c:ptCount val="12"/>
                <c:pt idx="0">
                  <c:v>0.0</c:v>
                </c:pt>
                <c:pt idx="1">
                  <c:v>0.01575</c:v>
                </c:pt>
                <c:pt idx="2">
                  <c:v>0.036</c:v>
                </c:pt>
                <c:pt idx="3">
                  <c:v>0.06075</c:v>
                </c:pt>
                <c:pt idx="4">
                  <c:v>0.09</c:v>
                </c:pt>
                <c:pt idx="5">
                  <c:v>0.12375</c:v>
                </c:pt>
                <c:pt idx="6">
                  <c:v>0.1389</c:v>
                </c:pt>
                <c:pt idx="7">
                  <c:v>0.1464</c:v>
                </c:pt>
                <c:pt idx="8">
                  <c:v>0.1589</c:v>
                </c:pt>
                <c:pt idx="9">
                  <c:v>0.1714</c:v>
                </c:pt>
                <c:pt idx="10">
                  <c:v>0.1839</c:v>
                </c:pt>
                <c:pt idx="11">
                  <c:v>0.1964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07752"/>
        <c:axId val="483615112"/>
      </c:scatterChart>
      <c:valAx>
        <c:axId val="483607752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615112"/>
        <c:crosses val="autoZero"/>
        <c:crossBetween val="midCat"/>
      </c:valAx>
      <c:valAx>
        <c:axId val="48361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607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Feuil1!$J$65</c:f>
              <c:strCache>
                <c:ptCount val="1"/>
                <c:pt idx="0">
                  <c:v>p</c:v>
                </c:pt>
              </c:strCache>
            </c:strRef>
          </c:tx>
          <c:xVal>
            <c:numRef>
              <c:f>Feuil1!$K$64:$V$64</c:f>
              <c:numCache>
                <c:formatCode>General</c:formatCode>
                <c:ptCount val="12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</c:numCache>
            </c:numRef>
          </c:xVal>
          <c:yVal>
            <c:numRef>
              <c:f>Feuil1!$K$65:$V$65</c:f>
              <c:numCache>
                <c:formatCode>General</c:formatCode>
                <c:ptCount val="12"/>
                <c:pt idx="0">
                  <c:v>0.925925925925926</c:v>
                </c:pt>
                <c:pt idx="1">
                  <c:v>0.793650793650794</c:v>
                </c:pt>
                <c:pt idx="2">
                  <c:v>0.694444444444444</c:v>
                </c:pt>
                <c:pt idx="3">
                  <c:v>0.617283950617284</c:v>
                </c:pt>
                <c:pt idx="4">
                  <c:v>0.555555555555555</c:v>
                </c:pt>
                <c:pt idx="5">
                  <c:v>0.505050505050505</c:v>
                </c:pt>
                <c:pt idx="6">
                  <c:v>0.485961123110151</c:v>
                </c:pt>
                <c:pt idx="7">
                  <c:v>0.512295081967213</c:v>
                </c:pt>
                <c:pt idx="8">
                  <c:v>0.550660792951542</c:v>
                </c:pt>
                <c:pt idx="9">
                  <c:v>0.58343057176196</c:v>
                </c:pt>
                <c:pt idx="10">
                  <c:v>0.611745513866232</c:v>
                </c:pt>
                <c:pt idx="11">
                  <c:v>0.636456211812627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37144"/>
        <c:axId val="483642664"/>
      </c:scatterChart>
      <c:valAx>
        <c:axId val="483637144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642664"/>
        <c:crosses val="autoZero"/>
        <c:crossBetween val="midCat"/>
      </c:valAx>
      <c:valAx>
        <c:axId val="48364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637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Feuil1!$J$120</c:f>
              <c:strCache>
                <c:ptCount val="1"/>
                <c:pt idx="0">
                  <c:v>sliding fraction</c:v>
                </c:pt>
              </c:strCache>
            </c:strRef>
          </c:tx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0.30253258967629"/>
                  <c:y val="-0.0166666666666667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intercept val="0.0"/>
            <c:dispRSqr val="1"/>
            <c:dispEq val="1"/>
            <c:trendlineLbl>
              <c:layout>
                <c:manualLayout>
                  <c:x val="-0.129626202974628"/>
                  <c:y val="-0.00277777777777778"/>
                </c:manualLayout>
              </c:layout>
              <c:numFmt formatCode="General" sourceLinked="0"/>
            </c:trendlineLbl>
          </c:trendline>
          <c:xVal>
            <c:numRef>
              <c:f>Feuil1!$K$119:$Q$119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</c:numCache>
            </c:numRef>
          </c:xVal>
          <c:yVal>
            <c:numRef>
              <c:f>Feuil1!$K$120:$Q$120</c:f>
              <c:numCache>
                <c:formatCode>General</c:formatCode>
                <c:ptCount val="7"/>
                <c:pt idx="0">
                  <c:v>0.0</c:v>
                </c:pt>
                <c:pt idx="1">
                  <c:v>0.02725</c:v>
                </c:pt>
                <c:pt idx="2">
                  <c:v>0.053</c:v>
                </c:pt>
                <c:pt idx="3">
                  <c:v>0.07725</c:v>
                </c:pt>
                <c:pt idx="4">
                  <c:v>0.1</c:v>
                </c:pt>
                <c:pt idx="5">
                  <c:v>0.12125</c:v>
                </c:pt>
                <c:pt idx="6">
                  <c:v>0.1292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75416"/>
        <c:axId val="483678232"/>
      </c:scatterChart>
      <c:valAx>
        <c:axId val="48367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678232"/>
        <c:crosses val="autoZero"/>
        <c:crossBetween val="midCat"/>
      </c:valAx>
      <c:valAx>
        <c:axId val="48367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675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Feuil1!$J$75</c:f>
              <c:strCache>
                <c:ptCount val="1"/>
                <c:pt idx="0">
                  <c:v>h/d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Feuil1!$K$64:$AA$64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100.0</c:v>
                </c:pt>
                <c:pt idx="13">
                  <c:v>150.0</c:v>
                </c:pt>
                <c:pt idx="14">
                  <c:v>172.0</c:v>
                </c:pt>
                <c:pt idx="15">
                  <c:v>200.0</c:v>
                </c:pt>
                <c:pt idx="16">
                  <c:v>250.0</c:v>
                </c:pt>
              </c:numCache>
            </c:numRef>
          </c:xVal>
          <c:yVal>
            <c:numRef>
              <c:f>Feuil1!$K$75:$Z$75</c:f>
              <c:numCache>
                <c:formatCode>General</c:formatCode>
                <c:ptCount val="16"/>
                <c:pt idx="1">
                  <c:v>2.73015873015873</c:v>
                </c:pt>
                <c:pt idx="2">
                  <c:v>2.472222222222222</c:v>
                </c:pt>
                <c:pt idx="3">
                  <c:v>2.271604938271605</c:v>
                </c:pt>
                <c:pt idx="4">
                  <c:v>2.111111111111111</c:v>
                </c:pt>
                <c:pt idx="5">
                  <c:v>1.97979797979798</c:v>
                </c:pt>
                <c:pt idx="6">
                  <c:v>1.930165586753059</c:v>
                </c:pt>
                <c:pt idx="7">
                  <c:v>1.882513661202186</c:v>
                </c:pt>
                <c:pt idx="8">
                  <c:v>1.813089993706734</c:v>
                </c:pt>
                <c:pt idx="9">
                  <c:v>1.753792298716453</c:v>
                </c:pt>
                <c:pt idx="10">
                  <c:v>1.702555736813485</c:v>
                </c:pt>
                <c:pt idx="11">
                  <c:v>1.657841140529531</c:v>
                </c:pt>
                <c:pt idx="12">
                  <c:v>1.401991288114499</c:v>
                </c:pt>
                <c:pt idx="13">
                  <c:v>1.289426523297491</c:v>
                </c:pt>
                <c:pt idx="14">
                  <c:v>1.257678500199442</c:v>
                </c:pt>
                <c:pt idx="15">
                  <c:v>1.257678500199442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04968"/>
        <c:axId val="483712568"/>
      </c:scatterChart>
      <c:valAx>
        <c:axId val="483704968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712568"/>
        <c:crosses val="autoZero"/>
        <c:crossBetween val="midCat"/>
      </c:valAx>
      <c:valAx>
        <c:axId val="48371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704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poly"/>
            <c:order val="2"/>
            <c:intercept val="0.0"/>
            <c:dispRSqr val="1"/>
            <c:dispEq val="1"/>
            <c:trendlineLbl>
              <c:layout>
                <c:manualLayout>
                  <c:x val="-0.111776902887139"/>
                  <c:y val="-0.0487747885680956"/>
                </c:manualLayout>
              </c:layout>
              <c:numFmt formatCode="General" sourceLinked="0"/>
            </c:trendlineLbl>
          </c:trendline>
          <c:xVal>
            <c:numRef>
              <c:f>Feuil1!$C$1:$E$1</c:f>
              <c:numCache>
                <c:formatCode>General</c:formatCode>
                <c:ptCount val="3"/>
                <c:pt idx="0">
                  <c:v>0.0</c:v>
                </c:pt>
                <c:pt idx="1">
                  <c:v>12.5</c:v>
                </c:pt>
                <c:pt idx="2">
                  <c:v>25.0</c:v>
                </c:pt>
              </c:numCache>
            </c:numRef>
          </c:xVal>
          <c:yVal>
            <c:numRef>
              <c:f>Feuil1!$C$2:$E$2</c:f>
              <c:numCache>
                <c:formatCode>General</c:formatCode>
                <c:ptCount val="3"/>
                <c:pt idx="0">
                  <c:v>0.0</c:v>
                </c:pt>
                <c:pt idx="1">
                  <c:v>0.11298846</c:v>
                </c:pt>
                <c:pt idx="2">
                  <c:v>0.245616414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trendline>
            <c:trendlineType val="poly"/>
            <c:order val="2"/>
            <c:intercept val="0.0"/>
            <c:dispRSqr val="1"/>
            <c:dispEq val="1"/>
            <c:trendlineLbl>
              <c:layout>
                <c:manualLayout>
                  <c:x val="0.116000874890639"/>
                  <c:y val="0.193625692621756"/>
                </c:manualLayout>
              </c:layout>
              <c:numFmt formatCode="General" sourceLinked="0"/>
            </c:trendlineLbl>
          </c:trendline>
          <c:xVal>
            <c:numRef>
              <c:f>Feuil1!$C$1:$E$1</c:f>
              <c:numCache>
                <c:formatCode>General</c:formatCode>
                <c:ptCount val="3"/>
                <c:pt idx="0">
                  <c:v>0.0</c:v>
                </c:pt>
                <c:pt idx="1">
                  <c:v>12.5</c:v>
                </c:pt>
                <c:pt idx="2">
                  <c:v>25.0</c:v>
                </c:pt>
              </c:numCache>
            </c:numRef>
          </c:xVal>
          <c:yVal>
            <c:numRef>
              <c:f>Feuil1!$C$3:$E$3</c:f>
              <c:numCache>
                <c:formatCode>General</c:formatCode>
                <c:ptCount val="3"/>
                <c:pt idx="0">
                  <c:v>0.0</c:v>
                </c:pt>
                <c:pt idx="1">
                  <c:v>0.0484134974</c:v>
                </c:pt>
                <c:pt idx="2">
                  <c:v>0.12604286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95256"/>
        <c:axId val="476800632"/>
      </c:scatterChart>
      <c:valAx>
        <c:axId val="47679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 (msec exposure)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800632"/>
        <c:crosses val="autoZero"/>
        <c:crossBetween val="midCat"/>
      </c:valAx>
      <c:valAx>
        <c:axId val="47680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795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Feuil1!$J$77</c:f>
              <c:strCache>
                <c:ptCount val="1"/>
                <c:pt idx="0">
                  <c:v>x=0.98728-0.005724*u=x0-0.005724*u</c:v>
                </c:pt>
              </c:strCache>
            </c:strRef>
          </c:tx>
          <c:xVal>
            <c:numRef>
              <c:f>Feuil1!$K$64:$AA$64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27.0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100.0</c:v>
                </c:pt>
                <c:pt idx="13">
                  <c:v>150.0</c:v>
                </c:pt>
                <c:pt idx="14">
                  <c:v>172.0</c:v>
                </c:pt>
                <c:pt idx="15">
                  <c:v>200.0</c:v>
                </c:pt>
                <c:pt idx="16">
                  <c:v>250.0</c:v>
                </c:pt>
              </c:numCache>
            </c:numRef>
          </c:xVal>
          <c:yVal>
            <c:numRef>
              <c:f>Feuil1!$K$77:$AA$77</c:f>
              <c:numCache>
                <c:formatCode>General</c:formatCode>
                <c:ptCount val="17"/>
                <c:pt idx="0">
                  <c:v>0.98728</c:v>
                </c:pt>
                <c:pt idx="1">
                  <c:v>0.95866</c:v>
                </c:pt>
                <c:pt idx="2">
                  <c:v>0.93004</c:v>
                </c:pt>
                <c:pt idx="3">
                  <c:v>0.90142</c:v>
                </c:pt>
                <c:pt idx="4">
                  <c:v>0.8728</c:v>
                </c:pt>
                <c:pt idx="5">
                  <c:v>0.84418</c:v>
                </c:pt>
                <c:pt idx="6">
                  <c:v>0.832732</c:v>
                </c:pt>
                <c:pt idx="7">
                  <c:v>0.81556</c:v>
                </c:pt>
                <c:pt idx="8">
                  <c:v>0.78694</c:v>
                </c:pt>
                <c:pt idx="9">
                  <c:v>0.75832</c:v>
                </c:pt>
                <c:pt idx="10">
                  <c:v>0.7297</c:v>
                </c:pt>
                <c:pt idx="11">
                  <c:v>0.70108</c:v>
                </c:pt>
                <c:pt idx="12">
                  <c:v>0.41488</c:v>
                </c:pt>
                <c:pt idx="13">
                  <c:v>0.12868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39080"/>
        <c:axId val="483744520"/>
      </c:scatterChart>
      <c:valAx>
        <c:axId val="483739080"/>
        <c:scaling>
          <c:orientation val="minMax"/>
          <c:max val="2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744520"/>
        <c:crosses val="autoZero"/>
        <c:crossBetween val="midCat"/>
      </c:valAx>
      <c:valAx>
        <c:axId val="48374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739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0995352143482064"/>
                  <c:y val="-0.00462962962962963"/>
                </c:manualLayout>
              </c:layout>
              <c:numFmt formatCode="General" sourceLinked="0"/>
            </c:trendlineLbl>
          </c:trendline>
          <c:xVal>
            <c:numRef>
              <c:f>Feuil1!$E$1:$F$1</c:f>
              <c:numCache>
                <c:formatCode>General</c:formatCode>
                <c:ptCount val="2"/>
                <c:pt idx="0">
                  <c:v>25.0</c:v>
                </c:pt>
                <c:pt idx="1">
                  <c:v>50.0</c:v>
                </c:pt>
              </c:numCache>
            </c:numRef>
          </c:xVal>
          <c:yVal>
            <c:numRef>
              <c:f>Feuil1!$E$2:$F$2</c:f>
              <c:numCache>
                <c:formatCode>General</c:formatCode>
                <c:ptCount val="2"/>
                <c:pt idx="0">
                  <c:v>0.245616414</c:v>
                </c:pt>
                <c:pt idx="1">
                  <c:v>0.3251188262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0671314523184602"/>
                  <c:y val="0.265345581802275"/>
                </c:manualLayout>
              </c:layout>
              <c:numFmt formatCode="General" sourceLinked="0"/>
            </c:trendlineLbl>
          </c:trendline>
          <c:xVal>
            <c:numRef>
              <c:f>Feuil1!$E$1:$F$1</c:f>
              <c:numCache>
                <c:formatCode>General</c:formatCode>
                <c:ptCount val="2"/>
                <c:pt idx="0">
                  <c:v>25.0</c:v>
                </c:pt>
                <c:pt idx="1">
                  <c:v>50.0</c:v>
                </c:pt>
              </c:numCache>
            </c:numRef>
          </c:xVal>
          <c:yVal>
            <c:numRef>
              <c:f>Feuil1!$E$3:$F$3</c:f>
              <c:numCache>
                <c:formatCode>General</c:formatCode>
                <c:ptCount val="2"/>
                <c:pt idx="0">
                  <c:v>0.12604286</c:v>
                </c:pt>
                <c:pt idx="1">
                  <c:v>0.19568802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836232"/>
        <c:axId val="476841640"/>
      </c:scatterChart>
      <c:valAx>
        <c:axId val="47683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 (msec exposure)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841640"/>
        <c:crosses val="autoZero"/>
        <c:crossBetween val="midCat"/>
      </c:valAx>
      <c:valAx>
        <c:axId val="47684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836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Feuil1!$C$1:$F$1</c:f>
              <c:numCache>
                <c:formatCode>General</c:formatCode>
                <c:ptCount val="4"/>
                <c:pt idx="0">
                  <c:v>0.0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</c:numCache>
            </c:numRef>
          </c:xVal>
          <c:yVal>
            <c:numRef>
              <c:f>Feuil1!$C$5:$F$5</c:f>
              <c:numCache>
                <c:formatCode>General</c:formatCode>
                <c:ptCount val="4"/>
                <c:pt idx="0">
                  <c:v>0.0</c:v>
                </c:pt>
                <c:pt idx="1">
                  <c:v>0.0645749626</c:v>
                </c:pt>
                <c:pt idx="2">
                  <c:v>0.119573554</c:v>
                </c:pt>
                <c:pt idx="3">
                  <c:v>0.1294308062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863368"/>
        <c:axId val="476869080"/>
      </c:scatterChart>
      <c:valAx>
        <c:axId val="47686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</a:t>
                </a:r>
                <a:r>
                  <a:rPr lang="fr-FR" baseline="0"/>
                  <a:t> (msec exposure)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869080"/>
        <c:crosses val="autoZero"/>
        <c:crossBetween val="midCat"/>
      </c:valAx>
      <c:valAx>
        <c:axId val="476869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863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-0.134938101487314"/>
                  <c:y val="0.0420982793817439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.0"/>
            <c:dispRSqr val="0"/>
            <c:dispEq val="1"/>
            <c:trendlineLbl>
              <c:layout>
                <c:manualLayout>
                  <c:x val="-0.0499328521434821"/>
                  <c:y val="-0.0460586176727909"/>
                </c:manualLayout>
              </c:layout>
              <c:numFmt formatCode="General" sourceLinked="0"/>
            </c:trendlineLbl>
          </c:trendline>
          <c:xVal>
            <c:numRef>
              <c:f>Feuil1!$D$1:$E$1</c:f>
              <c:numCache>
                <c:formatCode>General</c:formatCode>
                <c:ptCount val="2"/>
                <c:pt idx="0">
                  <c:v>12.5</c:v>
                </c:pt>
                <c:pt idx="1">
                  <c:v>25.0</c:v>
                </c:pt>
              </c:numCache>
            </c:numRef>
          </c:xVal>
          <c:yVal>
            <c:numRef>
              <c:f>Feuil1!$D$5:$E$5</c:f>
              <c:numCache>
                <c:formatCode>General</c:formatCode>
                <c:ptCount val="2"/>
                <c:pt idx="0">
                  <c:v>0.0645749626</c:v>
                </c:pt>
                <c:pt idx="1">
                  <c:v>0.119573554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01800"/>
        <c:axId val="476907448"/>
      </c:scatterChart>
      <c:valAx>
        <c:axId val="47690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</a:t>
                </a:r>
                <a:r>
                  <a:rPr lang="fr-FR" baseline="0"/>
                  <a:t> (msec exposure)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907448"/>
        <c:crosses val="autoZero"/>
        <c:crossBetween val="midCat"/>
      </c:valAx>
      <c:valAx>
        <c:axId val="47690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901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h-d</c:v>
          </c:tx>
          <c:xVal>
            <c:numRef>
              <c:f>Feuil1!$C$1:$F$1</c:f>
              <c:numCache>
                <c:formatCode>General</c:formatCode>
                <c:ptCount val="4"/>
                <c:pt idx="0">
                  <c:v>0.0</c:v>
                </c:pt>
                <c:pt idx="1">
                  <c:v>12.5</c:v>
                </c:pt>
                <c:pt idx="2">
                  <c:v>25.0</c:v>
                </c:pt>
                <c:pt idx="3">
                  <c:v>50.0</c:v>
                </c:pt>
              </c:numCache>
            </c:numRef>
          </c:xVal>
          <c:yVal>
            <c:numRef>
              <c:f>Feuil1!$C$5:$F$5</c:f>
              <c:numCache>
                <c:formatCode>General</c:formatCode>
                <c:ptCount val="4"/>
                <c:pt idx="0">
                  <c:v>0.0</c:v>
                </c:pt>
                <c:pt idx="1">
                  <c:v>0.0645749626</c:v>
                </c:pt>
                <c:pt idx="2">
                  <c:v>0.119573554</c:v>
                </c:pt>
                <c:pt idx="3">
                  <c:v>0.1294308062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32552"/>
        <c:axId val="476938040"/>
      </c:scatterChart>
      <c:valAx>
        <c:axId val="47693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 (msec exposure)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938040"/>
        <c:crosses val="autoZero"/>
        <c:crossBetween val="midCat"/>
      </c:valAx>
      <c:valAx>
        <c:axId val="476938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93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-0.244840332458443"/>
                  <c:y val="-0.0324074074074074"/>
                </c:manualLayout>
              </c:layout>
              <c:numFmt formatCode="General" sourceLinked="0"/>
            </c:trendlineLbl>
          </c:trendline>
          <c:xVal>
            <c:numRef>
              <c:f>Feuil1!$C$1:$E$1</c:f>
              <c:numCache>
                <c:formatCode>General</c:formatCode>
                <c:ptCount val="3"/>
                <c:pt idx="0">
                  <c:v>0.0</c:v>
                </c:pt>
                <c:pt idx="1">
                  <c:v>12.5</c:v>
                </c:pt>
                <c:pt idx="2">
                  <c:v>25.0</c:v>
                </c:pt>
              </c:numCache>
            </c:numRef>
          </c:xVal>
          <c:yVal>
            <c:numRef>
              <c:f>Feuil1!$C$5:$E$5</c:f>
              <c:numCache>
                <c:formatCode>General</c:formatCode>
                <c:ptCount val="3"/>
                <c:pt idx="0">
                  <c:v>0.0</c:v>
                </c:pt>
                <c:pt idx="1">
                  <c:v>0.0645749626</c:v>
                </c:pt>
                <c:pt idx="2">
                  <c:v>0.119573554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66776"/>
        <c:axId val="476972216"/>
      </c:scatterChart>
      <c:valAx>
        <c:axId val="47696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 (msec exposure)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972216"/>
        <c:crosses val="autoZero"/>
        <c:crossBetween val="midCat"/>
      </c:valAx>
      <c:valAx>
        <c:axId val="47697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966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0995352143482064"/>
                  <c:y val="-0.00462962962962963"/>
                </c:manualLayout>
              </c:layout>
              <c:numFmt formatCode="General" sourceLinked="0"/>
            </c:trendlineLbl>
          </c:trendline>
          <c:xVal>
            <c:numRef>
              <c:f>Feuil1!$H$1:$I$1</c:f>
              <c:numCache>
                <c:formatCode>General</c:formatCode>
                <c:ptCount val="2"/>
                <c:pt idx="0">
                  <c:v>27.0</c:v>
                </c:pt>
                <c:pt idx="1">
                  <c:v>50.0</c:v>
                </c:pt>
              </c:numCache>
            </c:numRef>
          </c:xVal>
          <c:yVal>
            <c:numRef>
              <c:f>Feuil1!$H$2:$I$2</c:f>
              <c:numCache>
                <c:formatCode>General</c:formatCode>
                <c:ptCount val="2"/>
                <c:pt idx="0">
                  <c:v>0.26784</c:v>
                </c:pt>
                <c:pt idx="1">
                  <c:v>0.3251188262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0671314523184602"/>
                  <c:y val="0.265345581802275"/>
                </c:manualLayout>
              </c:layout>
              <c:numFmt formatCode="General" sourceLinked="0"/>
            </c:trendlineLbl>
          </c:trendline>
          <c:xVal>
            <c:numRef>
              <c:f>Feuil1!$H$1:$I$1</c:f>
              <c:numCache>
                <c:formatCode>General</c:formatCode>
                <c:ptCount val="2"/>
                <c:pt idx="0">
                  <c:v>27.0</c:v>
                </c:pt>
                <c:pt idx="1">
                  <c:v>50.0</c:v>
                </c:pt>
              </c:numCache>
            </c:numRef>
          </c:xVal>
          <c:yVal>
            <c:numRef>
              <c:f>Feuil1!$H$3:$I$3</c:f>
              <c:numCache>
                <c:formatCode>General</c:formatCode>
                <c:ptCount val="2"/>
                <c:pt idx="0">
                  <c:v>0.13851</c:v>
                </c:pt>
                <c:pt idx="1">
                  <c:v>0.19568802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10328"/>
        <c:axId val="477015736"/>
      </c:scatterChart>
      <c:valAx>
        <c:axId val="47701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 (msec exposure)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015736"/>
        <c:crosses val="autoZero"/>
        <c:crossBetween val="midCat"/>
      </c:valAx>
      <c:valAx>
        <c:axId val="47701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010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Feuil1!$K$1:$O$1</c:f>
              <c:numCache>
                <c:formatCode>General</c:formatCode>
                <c:ptCount val="5"/>
                <c:pt idx="0">
                  <c:v>0.0</c:v>
                </c:pt>
                <c:pt idx="1">
                  <c:v>12.5</c:v>
                </c:pt>
                <c:pt idx="2">
                  <c:v>25.0</c:v>
                </c:pt>
                <c:pt idx="3">
                  <c:v>27.0</c:v>
                </c:pt>
                <c:pt idx="4">
                  <c:v>50.0</c:v>
                </c:pt>
              </c:numCache>
            </c:numRef>
          </c:xVal>
          <c:yVal>
            <c:numRef>
              <c:f>Feuil1!$K$2:$O$2</c:f>
              <c:numCache>
                <c:formatCode>General</c:formatCode>
                <c:ptCount val="5"/>
                <c:pt idx="0">
                  <c:v>0.0</c:v>
                </c:pt>
                <c:pt idx="1">
                  <c:v>0.11298846</c:v>
                </c:pt>
                <c:pt idx="2">
                  <c:v>0.245616414</c:v>
                </c:pt>
                <c:pt idx="3">
                  <c:v>0.26784</c:v>
                </c:pt>
                <c:pt idx="4">
                  <c:v>0.3251188262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Feuil1!$K$1:$O$1</c:f>
              <c:numCache>
                <c:formatCode>General</c:formatCode>
                <c:ptCount val="5"/>
                <c:pt idx="0">
                  <c:v>0.0</c:v>
                </c:pt>
                <c:pt idx="1">
                  <c:v>12.5</c:v>
                </c:pt>
                <c:pt idx="2">
                  <c:v>25.0</c:v>
                </c:pt>
                <c:pt idx="3">
                  <c:v>27.0</c:v>
                </c:pt>
                <c:pt idx="4">
                  <c:v>50.0</c:v>
                </c:pt>
              </c:numCache>
            </c:numRef>
          </c:xVal>
          <c:yVal>
            <c:numRef>
              <c:f>Feuil1!$K$3:$O$3</c:f>
              <c:numCache>
                <c:formatCode>General</c:formatCode>
                <c:ptCount val="5"/>
                <c:pt idx="0">
                  <c:v>0.0</c:v>
                </c:pt>
                <c:pt idx="1">
                  <c:v>0.0484134974</c:v>
                </c:pt>
                <c:pt idx="2">
                  <c:v>0.12604286</c:v>
                </c:pt>
                <c:pt idx="3">
                  <c:v>0.13851</c:v>
                </c:pt>
                <c:pt idx="4">
                  <c:v>0.19568802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43032"/>
        <c:axId val="477050264"/>
      </c:scatterChart>
      <c:valAx>
        <c:axId val="47704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UV damage (msec exposure)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050264"/>
        <c:crosses val="autoZero"/>
        <c:crossBetween val="midCat"/>
      </c:valAx>
      <c:valAx>
        <c:axId val="47705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043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38100</xdr:rowOff>
    </xdr:from>
    <xdr:to>
      <xdr:col>4</xdr:col>
      <xdr:colOff>457200</xdr:colOff>
      <xdr:row>23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10</xdr:col>
      <xdr:colOff>444500</xdr:colOff>
      <xdr:row>23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622300</xdr:colOff>
      <xdr:row>9</xdr:row>
      <xdr:rowOff>50800</xdr:rowOff>
    </xdr:from>
    <xdr:to>
      <xdr:col>16</xdr:col>
      <xdr:colOff>241300</xdr:colOff>
      <xdr:row>23</xdr:row>
      <xdr:rowOff>127000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26</xdr:row>
      <xdr:rowOff>50800</xdr:rowOff>
    </xdr:from>
    <xdr:to>
      <xdr:col>4</xdr:col>
      <xdr:colOff>533400</xdr:colOff>
      <xdr:row>40</xdr:row>
      <xdr:rowOff>127000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800100</xdr:colOff>
      <xdr:row>26</xdr:row>
      <xdr:rowOff>63500</xdr:rowOff>
    </xdr:from>
    <xdr:to>
      <xdr:col>10</xdr:col>
      <xdr:colOff>419100</xdr:colOff>
      <xdr:row>40</xdr:row>
      <xdr:rowOff>139700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393700</xdr:colOff>
      <xdr:row>41</xdr:row>
      <xdr:rowOff>114300</xdr:rowOff>
    </xdr:from>
    <xdr:to>
      <xdr:col>4</xdr:col>
      <xdr:colOff>660400</xdr:colOff>
      <xdr:row>56</xdr:row>
      <xdr:rowOff>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787400</xdr:colOff>
      <xdr:row>41</xdr:row>
      <xdr:rowOff>152400</xdr:rowOff>
    </xdr:from>
    <xdr:to>
      <xdr:col>10</xdr:col>
      <xdr:colOff>406400</xdr:colOff>
      <xdr:row>56</xdr:row>
      <xdr:rowOff>38100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444500</xdr:colOff>
      <xdr:row>10</xdr:row>
      <xdr:rowOff>165100</xdr:rowOff>
    </xdr:from>
    <xdr:to>
      <xdr:col>17</xdr:col>
      <xdr:colOff>63500</xdr:colOff>
      <xdr:row>25</xdr:row>
      <xdr:rowOff>50800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228600</xdr:colOff>
      <xdr:row>10</xdr:row>
      <xdr:rowOff>76200</xdr:rowOff>
    </xdr:from>
    <xdr:to>
      <xdr:col>22</xdr:col>
      <xdr:colOff>673100</xdr:colOff>
      <xdr:row>24</xdr:row>
      <xdr:rowOff>152400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723900</xdr:colOff>
      <xdr:row>81</xdr:row>
      <xdr:rowOff>25400</xdr:rowOff>
    </xdr:from>
    <xdr:to>
      <xdr:col>14</xdr:col>
      <xdr:colOff>342900</xdr:colOff>
      <xdr:row>95</xdr:row>
      <xdr:rowOff>101600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444500</xdr:colOff>
      <xdr:row>80</xdr:row>
      <xdr:rowOff>0</xdr:rowOff>
    </xdr:from>
    <xdr:to>
      <xdr:col>20</xdr:col>
      <xdr:colOff>63500</xdr:colOff>
      <xdr:row>91</xdr:row>
      <xdr:rowOff>76200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673100</xdr:colOff>
      <xdr:row>84</xdr:row>
      <xdr:rowOff>25400</xdr:rowOff>
    </xdr:from>
    <xdr:to>
      <xdr:col>14</xdr:col>
      <xdr:colOff>292100</xdr:colOff>
      <xdr:row>98</xdr:row>
      <xdr:rowOff>101600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762000</xdr:colOff>
      <xdr:row>99</xdr:row>
      <xdr:rowOff>146940</xdr:rowOff>
    </xdr:from>
    <xdr:to>
      <xdr:col>20</xdr:col>
      <xdr:colOff>647700</xdr:colOff>
      <xdr:row>117</xdr:row>
      <xdr:rowOff>63499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736600</xdr:colOff>
      <xdr:row>84</xdr:row>
      <xdr:rowOff>50800</xdr:rowOff>
    </xdr:from>
    <xdr:to>
      <xdr:col>25</xdr:col>
      <xdr:colOff>355600</xdr:colOff>
      <xdr:row>98</xdr:row>
      <xdr:rowOff>127000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317500</xdr:colOff>
      <xdr:row>84</xdr:row>
      <xdr:rowOff>127000</xdr:rowOff>
    </xdr:from>
    <xdr:to>
      <xdr:col>19</xdr:col>
      <xdr:colOff>762000</xdr:colOff>
      <xdr:row>99</xdr:row>
      <xdr:rowOff>12700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596900</xdr:colOff>
      <xdr:row>100</xdr:row>
      <xdr:rowOff>38100</xdr:rowOff>
    </xdr:from>
    <xdr:to>
      <xdr:col>26</xdr:col>
      <xdr:colOff>215900</xdr:colOff>
      <xdr:row>114</xdr:row>
      <xdr:rowOff>114300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533400</xdr:colOff>
      <xdr:row>100</xdr:row>
      <xdr:rowOff>50800</xdr:rowOff>
    </xdr:from>
    <xdr:to>
      <xdr:col>13</xdr:col>
      <xdr:colOff>152400</xdr:colOff>
      <xdr:row>114</xdr:row>
      <xdr:rowOff>127000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812800</xdr:colOff>
      <xdr:row>121</xdr:row>
      <xdr:rowOff>114300</xdr:rowOff>
    </xdr:from>
    <xdr:to>
      <xdr:col>14</xdr:col>
      <xdr:colOff>431800</xdr:colOff>
      <xdr:row>136</xdr:row>
      <xdr:rowOff>0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0</xdr:colOff>
      <xdr:row>116</xdr:row>
      <xdr:rowOff>0</xdr:rowOff>
    </xdr:from>
    <xdr:to>
      <xdr:col>26</xdr:col>
      <xdr:colOff>444500</xdr:colOff>
      <xdr:row>130</xdr:row>
      <xdr:rowOff>76200</xdr:rowOff>
    </xdr:to>
    <xdr:graphicFrame macro="">
      <xdr:nvGraphicFramePr>
        <xdr:cNvPr id="23" name="Graphique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457200</xdr:colOff>
      <xdr:row>121</xdr:row>
      <xdr:rowOff>50800</xdr:rowOff>
    </xdr:from>
    <xdr:to>
      <xdr:col>20</xdr:col>
      <xdr:colOff>76200</xdr:colOff>
      <xdr:row>135</xdr:row>
      <xdr:rowOff>127000</xdr:rowOff>
    </xdr:to>
    <xdr:graphicFrame macro="">
      <xdr:nvGraphicFramePr>
        <xdr:cNvPr id="24" name="Graphique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"/>
  <sheetViews>
    <sheetView tabSelected="1" topLeftCell="G48" workbookViewId="0">
      <selection activeCell="N56" sqref="N56"/>
    </sheetView>
  </sheetViews>
  <sheetFormatPr baseColWidth="10" defaultRowHeight="15" x14ac:dyDescent="0"/>
  <cols>
    <col min="2" max="2" width="24" customWidth="1"/>
    <col min="10" max="10" width="35" customWidth="1"/>
  </cols>
  <sheetData>
    <row r="1" spans="1:15">
      <c r="B1" t="s">
        <v>0</v>
      </c>
      <c r="C1">
        <v>0</v>
      </c>
      <c r="D1">
        <v>12.5</v>
      </c>
      <c r="E1">
        <v>25</v>
      </c>
      <c r="F1">
        <v>50</v>
      </c>
      <c r="H1">
        <v>27</v>
      </c>
      <c r="I1">
        <v>50</v>
      </c>
      <c r="K1">
        <v>0</v>
      </c>
      <c r="L1">
        <v>12.5</v>
      </c>
      <c r="M1">
        <v>25</v>
      </c>
      <c r="N1">
        <v>27</v>
      </c>
      <c r="O1">
        <v>50</v>
      </c>
    </row>
    <row r="2" spans="1:15">
      <c r="A2" t="s">
        <v>1</v>
      </c>
      <c r="B2" t="s">
        <v>2</v>
      </c>
      <c r="C2">
        <v>0</v>
      </c>
      <c r="D2">
        <v>0.11298846</v>
      </c>
      <c r="E2">
        <v>0.24561641400000001</v>
      </c>
      <c r="F2">
        <v>0.32511882619999999</v>
      </c>
      <c r="G2" t="s">
        <v>1</v>
      </c>
      <c r="H2">
        <v>0.26783999999999997</v>
      </c>
      <c r="I2">
        <v>0.32511882619999999</v>
      </c>
      <c r="J2" t="s">
        <v>1</v>
      </c>
      <c r="K2">
        <v>0</v>
      </c>
      <c r="L2">
        <v>0.11298846</v>
      </c>
      <c r="M2">
        <v>0.24561641400000001</v>
      </c>
      <c r="N2">
        <v>0.26783999999999997</v>
      </c>
      <c r="O2">
        <v>0.32511882619999999</v>
      </c>
    </row>
    <row r="3" spans="1:15">
      <c r="A3" t="s">
        <v>3</v>
      </c>
      <c r="B3" t="s">
        <v>4</v>
      </c>
      <c r="C3">
        <v>0</v>
      </c>
      <c r="D3">
        <v>4.8413497399999998E-2</v>
      </c>
      <c r="E3">
        <v>0.12604286000000001</v>
      </c>
      <c r="F3">
        <v>0.19568801999999999</v>
      </c>
      <c r="G3" t="s">
        <v>3</v>
      </c>
      <c r="H3">
        <v>0.13851000000000002</v>
      </c>
      <c r="I3">
        <v>0.19568801999999999</v>
      </c>
      <c r="J3" t="s">
        <v>3</v>
      </c>
      <c r="K3">
        <v>0</v>
      </c>
      <c r="L3">
        <v>4.8413497399999998E-2</v>
      </c>
      <c r="M3">
        <v>0.12604286000000001</v>
      </c>
      <c r="N3">
        <v>0.13851000000000002</v>
      </c>
      <c r="O3">
        <v>0.19568801999999999</v>
      </c>
    </row>
    <row r="4" spans="1:15">
      <c r="A4" t="s">
        <v>5</v>
      </c>
      <c r="B4" t="s">
        <v>6</v>
      </c>
      <c r="D4">
        <f>D2/D3</f>
        <v>2.3338214768181569</v>
      </c>
      <c r="E4">
        <f t="shared" ref="E4:F4" si="0">E2/E3</f>
        <v>1.9486737606557007</v>
      </c>
      <c r="F4">
        <f t="shared" si="0"/>
        <v>1.6614140518157423</v>
      </c>
      <c r="H4">
        <f t="shared" ref="H4:I4" si="1">H2/H3</f>
        <v>1.9337231968810911</v>
      </c>
      <c r="I4">
        <f t="shared" si="1"/>
        <v>1.6614140518157423</v>
      </c>
      <c r="J4" t="s">
        <v>5</v>
      </c>
      <c r="L4">
        <f>L2/L3</f>
        <v>2.3338214768181569</v>
      </c>
      <c r="M4">
        <f t="shared" ref="M4:O4" si="2">M2/M3</f>
        <v>1.9486737606557007</v>
      </c>
      <c r="N4">
        <f t="shared" si="2"/>
        <v>1.9337231968810911</v>
      </c>
      <c r="O4">
        <f t="shared" si="2"/>
        <v>1.6614140518157423</v>
      </c>
    </row>
    <row r="5" spans="1:15">
      <c r="A5" t="s">
        <v>7</v>
      </c>
      <c r="B5" t="s">
        <v>8</v>
      </c>
      <c r="C5">
        <v>0</v>
      </c>
      <c r="D5">
        <f>D2-D3</f>
        <v>6.4574962600000008E-2</v>
      </c>
      <c r="E5">
        <f t="shared" ref="E5" si="3">E2-E3</f>
        <v>0.119573554</v>
      </c>
      <c r="F5">
        <f>F2-F3</f>
        <v>0.1294308062</v>
      </c>
      <c r="H5">
        <f t="shared" ref="H5:I5" si="4">H2-H3</f>
        <v>0.12932999999999995</v>
      </c>
      <c r="I5">
        <f t="shared" si="4"/>
        <v>0.1294308062</v>
      </c>
      <c r="J5" t="s">
        <v>7</v>
      </c>
      <c r="K5">
        <f>K2-K3</f>
        <v>0</v>
      </c>
      <c r="L5">
        <f>L2-L3</f>
        <v>6.4574962600000008E-2</v>
      </c>
      <c r="M5">
        <f>M2-M3</f>
        <v>0.119573554</v>
      </c>
      <c r="N5">
        <f t="shared" ref="N5:O5" si="5">N2-N3</f>
        <v>0.12932999999999995</v>
      </c>
      <c r="O5">
        <f t="shared" si="5"/>
        <v>0.1294308062</v>
      </c>
    </row>
    <row r="6" spans="1:15">
      <c r="A6" t="s">
        <v>9</v>
      </c>
      <c r="B6" t="s">
        <v>10</v>
      </c>
      <c r="D6">
        <f t="shared" ref="D6:F6" si="6">D5/D2</f>
        <v>0.57151821168285688</v>
      </c>
      <c r="E6">
        <f t="shared" si="6"/>
        <v>0.48683046891157689</v>
      </c>
      <c r="F6">
        <f t="shared" si="6"/>
        <v>0.39810308038076941</v>
      </c>
      <c r="H6">
        <f t="shared" ref="H6:I6" si="7">H5/H2</f>
        <v>0.48286290322580633</v>
      </c>
      <c r="I6">
        <f t="shared" si="7"/>
        <v>0.39810308038076941</v>
      </c>
      <c r="J6" t="s">
        <v>9</v>
      </c>
      <c r="L6">
        <f>L5/L2</f>
        <v>0.57151821168285688</v>
      </c>
      <c r="M6">
        <f t="shared" ref="M6:O6" si="8">M5/M2</f>
        <v>0.48683046891157689</v>
      </c>
      <c r="N6">
        <f t="shared" si="8"/>
        <v>0.48286290322580633</v>
      </c>
      <c r="O6">
        <f t="shared" si="8"/>
        <v>0.39810308038076941</v>
      </c>
    </row>
    <row r="7" spans="1:15">
      <c r="A7" t="s">
        <v>11</v>
      </c>
      <c r="B7" t="s">
        <v>12</v>
      </c>
      <c r="C7">
        <f>(C2-C3)/(1-C3)</f>
        <v>0</v>
      </c>
      <c r="D7">
        <f t="shared" ref="D7:F7" si="9">(D2-D3)/(1-D3)</f>
        <v>6.7860317925446806E-2</v>
      </c>
      <c r="E7">
        <f t="shared" si="9"/>
        <v>0.13681855611363275</v>
      </c>
      <c r="F7">
        <f t="shared" si="9"/>
        <v>0.16092114679182074</v>
      </c>
      <c r="H7">
        <f t="shared" ref="H7:I7" si="10">(H2-H3)/(1-H3)</f>
        <v>0.15012362302522367</v>
      </c>
      <c r="I7">
        <f t="shared" si="10"/>
        <v>0.16092114679182074</v>
      </c>
      <c r="J7" t="s">
        <v>11</v>
      </c>
      <c r="K7">
        <f>K5/(1-K3)</f>
        <v>0</v>
      </c>
      <c r="L7">
        <f>L5/(1-L3)</f>
        <v>6.7860317925446806E-2</v>
      </c>
      <c r="M7">
        <f t="shared" ref="M7:O7" si="11">M5/(1-M3)</f>
        <v>0.13681855611363275</v>
      </c>
      <c r="N7">
        <f t="shared" si="11"/>
        <v>0.15012362302522367</v>
      </c>
      <c r="O7">
        <f t="shared" si="11"/>
        <v>0.16092114679182074</v>
      </c>
    </row>
    <row r="8" spans="1:15">
      <c r="H8" t="s">
        <v>21</v>
      </c>
    </row>
    <row r="25" spans="6:12">
      <c r="F25" t="s">
        <v>18</v>
      </c>
      <c r="H25" t="s">
        <v>19</v>
      </c>
      <c r="I25">
        <v>27</v>
      </c>
      <c r="J25" t="s">
        <v>16</v>
      </c>
      <c r="L25">
        <f>0.00006*I25*I25 + 0.0083*I25</f>
        <v>0.26783999999999997</v>
      </c>
    </row>
    <row r="26" spans="6:12">
      <c r="F26" t="s">
        <v>17</v>
      </c>
      <c r="J26" t="s">
        <v>20</v>
      </c>
      <c r="L26">
        <f xml:space="preserve"> 0.00009*I25*I25 + 0.0027*I25</f>
        <v>0.13851000000000002</v>
      </c>
    </row>
    <row r="27" spans="6:12">
      <c r="L27" t="s">
        <v>49</v>
      </c>
    </row>
    <row r="28" spans="6:12">
      <c r="L28" t="s">
        <v>13</v>
      </c>
    </row>
    <row r="29" spans="6:12">
      <c r="L29" t="s">
        <v>14</v>
      </c>
    </row>
    <row r="31" spans="6:12">
      <c r="L31" t="s">
        <v>50</v>
      </c>
    </row>
    <row r="32" spans="6:12">
      <c r="L32" t="s">
        <v>51</v>
      </c>
    </row>
    <row r="33" spans="12:12">
      <c r="L33" t="s">
        <v>52</v>
      </c>
    </row>
    <row r="34" spans="12:12">
      <c r="L34" t="s">
        <v>53</v>
      </c>
    </row>
    <row r="35" spans="12:12">
      <c r="L35" t="s">
        <v>54</v>
      </c>
    </row>
    <row r="43" spans="12:12">
      <c r="L43" t="s">
        <v>15</v>
      </c>
    </row>
    <row r="57" spans="1:27">
      <c r="N57" t="s">
        <v>39</v>
      </c>
    </row>
    <row r="59" spans="1:27">
      <c r="B59" t="s">
        <v>22</v>
      </c>
      <c r="C59">
        <v>0</v>
      </c>
      <c r="D59">
        <v>12.5</v>
      </c>
      <c r="E59">
        <v>25</v>
      </c>
      <c r="F59">
        <v>27</v>
      </c>
      <c r="G59">
        <v>30</v>
      </c>
      <c r="H59">
        <v>50</v>
      </c>
      <c r="N59">
        <v>27</v>
      </c>
      <c r="O59">
        <v>30</v>
      </c>
      <c r="P59">
        <v>35</v>
      </c>
      <c r="Q59">
        <v>40</v>
      </c>
      <c r="R59">
        <v>45</v>
      </c>
      <c r="S59">
        <v>50</v>
      </c>
      <c r="T59">
        <v>100</v>
      </c>
      <c r="U59">
        <v>150</v>
      </c>
      <c r="V59">
        <v>200</v>
      </c>
      <c r="W59">
        <v>250</v>
      </c>
      <c r="X59">
        <v>172</v>
      </c>
    </row>
    <row r="60" spans="1:27">
      <c r="B60" t="s">
        <v>1</v>
      </c>
      <c r="C60">
        <v>0</v>
      </c>
      <c r="D60">
        <v>0.11298846</v>
      </c>
      <c r="E60">
        <v>0.24561641400000001</v>
      </c>
      <c r="F60">
        <v>0.26783999999999997</v>
      </c>
      <c r="G60">
        <f>0.0025*G59+0.2006</f>
        <v>0.27560000000000001</v>
      </c>
      <c r="H60">
        <v>0.32511882619999999</v>
      </c>
      <c r="J60" t="s">
        <v>35</v>
      </c>
      <c r="K60" t="s">
        <v>34</v>
      </c>
      <c r="M60" t="s">
        <v>25</v>
      </c>
      <c r="N60">
        <f>1-0.0714/(0.0025*N59+0.0714)</f>
        <v>0.48596112311015127</v>
      </c>
      <c r="O60">
        <f t="shared" ref="O60:S60" si="12">1-0.0714/(0.0025*O59+0.0714)</f>
        <v>0.51229508196721307</v>
      </c>
      <c r="P60">
        <f t="shared" si="12"/>
        <v>0.55066079295154191</v>
      </c>
      <c r="Q60">
        <f t="shared" si="12"/>
        <v>0.58343057176196034</v>
      </c>
      <c r="R60">
        <f t="shared" si="12"/>
        <v>0.61174551386623166</v>
      </c>
      <c r="S60">
        <f t="shared" si="12"/>
        <v>0.63645621181262735</v>
      </c>
      <c r="T60">
        <f>1-0.0714/(0.0025*T59+0.0714)</f>
        <v>0.77784691972619791</v>
      </c>
      <c r="U60">
        <f t="shared" ref="U60" si="13">1-0.0714/(0.0025*U59+0.0714)</f>
        <v>0.84005376344086025</v>
      </c>
      <c r="V60">
        <f t="shared" ref="V60" si="14">1-0.0714/(0.0025*V59+0.0714)</f>
        <v>0.87504375218760932</v>
      </c>
      <c r="W60">
        <f t="shared" ref="W60:X60" si="15">1-0.0714/(0.0025*W59+0.0714)</f>
        <v>0.89747271682940832</v>
      </c>
      <c r="X60">
        <f t="shared" si="15"/>
        <v>0.8575987235739928</v>
      </c>
    </row>
    <row r="61" spans="1:27">
      <c r="B61" t="s">
        <v>3</v>
      </c>
      <c r="C61">
        <v>0</v>
      </c>
      <c r="D61">
        <v>4.8413497399999998E-2</v>
      </c>
      <c r="E61">
        <v>0.12604286000000001</v>
      </c>
      <c r="F61">
        <v>0.13851000000000002</v>
      </c>
      <c r="G61">
        <f xml:space="preserve"> 0.0025*G59+0.0714</f>
        <v>0.1464</v>
      </c>
      <c r="H61">
        <v>0.19568801999999999</v>
      </c>
      <c r="N61">
        <v>0</v>
      </c>
      <c r="O61">
        <v>5</v>
      </c>
      <c r="P61">
        <v>10</v>
      </c>
      <c r="Q61">
        <v>15</v>
      </c>
      <c r="R61">
        <v>20</v>
      </c>
      <c r="S61">
        <v>25</v>
      </c>
    </row>
    <row r="62" spans="1:27">
      <c r="A62" t="s">
        <v>24</v>
      </c>
      <c r="B62" t="s">
        <v>23</v>
      </c>
      <c r="F62">
        <f>0.0025*F59</f>
        <v>6.7500000000000004E-2</v>
      </c>
      <c r="G62">
        <f>0.0025*G59</f>
        <v>7.4999999999999997E-2</v>
      </c>
      <c r="H62">
        <f>0.0025*H59</f>
        <v>0.125</v>
      </c>
      <c r="J62" t="s">
        <v>36</v>
      </c>
      <c r="K62" t="s">
        <v>37</v>
      </c>
      <c r="N62">
        <f>0.0025/(0.00009*N61+0.0027)</f>
        <v>0.92592592592592593</v>
      </c>
      <c r="O62">
        <f t="shared" ref="O62:S62" si="16">0.0025/(0.00009*O61+0.0027)</f>
        <v>0.79365079365079361</v>
      </c>
      <c r="P62">
        <f t="shared" si="16"/>
        <v>0.69444444444444442</v>
      </c>
      <c r="Q62">
        <f t="shared" si="16"/>
        <v>0.61728395061728403</v>
      </c>
      <c r="R62">
        <f t="shared" si="16"/>
        <v>0.55555555555555547</v>
      </c>
      <c r="S62">
        <f t="shared" si="16"/>
        <v>0.50505050505050497</v>
      </c>
    </row>
    <row r="63" spans="1:27">
      <c r="B63" t="s">
        <v>26</v>
      </c>
      <c r="F63">
        <f>F60-F62</f>
        <v>0.20033999999999996</v>
      </c>
      <c r="G63">
        <f t="shared" ref="G63:H63" si="17">G60-G62</f>
        <v>0.2006</v>
      </c>
      <c r="H63">
        <f t="shared" si="17"/>
        <v>0.20011882619999999</v>
      </c>
      <c r="Q63" s="2" t="s">
        <v>55</v>
      </c>
      <c r="Y63" s="2" t="s">
        <v>56</v>
      </c>
    </row>
    <row r="64" spans="1:27">
      <c r="B64" t="s">
        <v>27</v>
      </c>
      <c r="F64">
        <f>F61-F62</f>
        <v>7.1010000000000018E-2</v>
      </c>
      <c r="G64">
        <f>G61-G62</f>
        <v>7.1400000000000005E-2</v>
      </c>
      <c r="H64">
        <f t="shared" ref="H64" si="18">H61-H62</f>
        <v>7.068801999999999E-2</v>
      </c>
      <c r="K64">
        <v>0</v>
      </c>
      <c r="L64">
        <v>5</v>
      </c>
      <c r="M64">
        <v>10</v>
      </c>
      <c r="N64">
        <v>15</v>
      </c>
      <c r="O64">
        <v>20</v>
      </c>
      <c r="P64">
        <v>25</v>
      </c>
      <c r="Q64">
        <v>27</v>
      </c>
      <c r="R64">
        <v>30</v>
      </c>
      <c r="S64">
        <v>35</v>
      </c>
      <c r="T64">
        <v>40</v>
      </c>
      <c r="U64">
        <v>45</v>
      </c>
      <c r="V64">
        <v>50</v>
      </c>
      <c r="W64">
        <v>100</v>
      </c>
      <c r="X64">
        <v>150</v>
      </c>
      <c r="Y64">
        <v>172</v>
      </c>
      <c r="Z64">
        <v>200</v>
      </c>
      <c r="AA64">
        <v>250</v>
      </c>
    </row>
    <row r="65" spans="1:27">
      <c r="B65" t="s">
        <v>31</v>
      </c>
      <c r="F65">
        <f>F64/(F64+F62)</f>
        <v>0.51267056530214428</v>
      </c>
      <c r="G65">
        <f>G64/(G64+G62)</f>
        <v>0.48770491803278693</v>
      </c>
      <c r="H65">
        <f>H64/(H64+H62)</f>
        <v>0.36122814263233893</v>
      </c>
      <c r="J65" t="s">
        <v>25</v>
      </c>
      <c r="K65">
        <v>0.92592592592592604</v>
      </c>
      <c r="L65">
        <v>0.79365079365079361</v>
      </c>
      <c r="M65">
        <v>0.69444444444444442</v>
      </c>
      <c r="N65">
        <v>0.61728395061728403</v>
      </c>
      <c r="O65">
        <v>0.55555555555555547</v>
      </c>
      <c r="P65">
        <v>0.50505050505050497</v>
      </c>
      <c r="Q65">
        <v>0.48596112311015127</v>
      </c>
      <c r="R65">
        <v>0.51229508196721307</v>
      </c>
      <c r="S65">
        <v>0.55066079295154191</v>
      </c>
      <c r="T65">
        <v>0.58343057176196034</v>
      </c>
      <c r="U65">
        <v>0.61174551386623166</v>
      </c>
      <c r="V65">
        <v>0.63645621181262702</v>
      </c>
      <c r="W65">
        <v>0.77784691972619791</v>
      </c>
      <c r="X65">
        <v>0.84005376344086025</v>
      </c>
      <c r="Y65">
        <v>0.8575987235739928</v>
      </c>
      <c r="Z65">
        <v>0.86240123337830021</v>
      </c>
      <c r="AA65">
        <v>0.86240123337830021</v>
      </c>
    </row>
    <row r="66" spans="1:27">
      <c r="B66" t="s">
        <v>32</v>
      </c>
      <c r="F66">
        <f>F62/(F62+F64)</f>
        <v>0.48732943469785572</v>
      </c>
      <c r="G66">
        <f>G62/(G62+G64)</f>
        <v>0.51229508196721307</v>
      </c>
      <c r="H66">
        <f>H62/(H62+H64)</f>
        <v>0.63877185736766107</v>
      </c>
      <c r="J66" t="s">
        <v>42</v>
      </c>
      <c r="K66">
        <f>0.0025*K64</f>
        <v>0</v>
      </c>
      <c r="L66">
        <f t="shared" ref="L66:T66" si="19">0.0025*L64</f>
        <v>1.2500000000000001E-2</v>
      </c>
      <c r="M66">
        <f t="shared" si="19"/>
        <v>2.5000000000000001E-2</v>
      </c>
      <c r="N66">
        <f t="shared" si="19"/>
        <v>3.7499999999999999E-2</v>
      </c>
      <c r="O66">
        <f t="shared" si="19"/>
        <v>0.05</v>
      </c>
      <c r="P66">
        <f t="shared" si="19"/>
        <v>6.25E-2</v>
      </c>
      <c r="Q66">
        <f t="shared" si="19"/>
        <v>6.7500000000000004E-2</v>
      </c>
      <c r="R66">
        <f t="shared" si="19"/>
        <v>7.4999999999999997E-2</v>
      </c>
      <c r="S66">
        <f t="shared" si="19"/>
        <v>8.7500000000000008E-2</v>
      </c>
      <c r="T66">
        <f t="shared" si="19"/>
        <v>0.1</v>
      </c>
      <c r="U66">
        <f>0.0025*U64</f>
        <v>0.1125</v>
      </c>
      <c r="V66">
        <f t="shared" ref="V66:W66" si="20">0.0025*V64</f>
        <v>0.125</v>
      </c>
      <c r="W66">
        <f t="shared" si="20"/>
        <v>0.25</v>
      </c>
      <c r="X66">
        <f>0.0025*X64</f>
        <v>0.375</v>
      </c>
      <c r="Y66">
        <f>0.0025*Y64</f>
        <v>0.43</v>
      </c>
      <c r="Z66">
        <v>0.43</v>
      </c>
      <c r="AA66">
        <v>0.43</v>
      </c>
    </row>
    <row r="67" spans="1:27">
      <c r="B67" t="s">
        <v>33</v>
      </c>
      <c r="F67">
        <f>F62/F61</f>
        <v>0.48732943469785572</v>
      </c>
      <c r="G67">
        <f t="shared" ref="G67:H67" si="21">G62/G61</f>
        <v>0.51229508196721307</v>
      </c>
      <c r="H67">
        <f t="shared" si="21"/>
        <v>0.63877185736766107</v>
      </c>
      <c r="J67" t="s">
        <v>1</v>
      </c>
      <c r="K67">
        <f>0.00006*K64*K64 + 0.0083*K64</f>
        <v>0</v>
      </c>
      <c r="L67">
        <f t="shared" ref="L67:P67" si="22">0.00006*L64*L64 + 0.0083*L64</f>
        <v>4.3000000000000003E-2</v>
      </c>
      <c r="M67">
        <f t="shared" si="22"/>
        <v>8.900000000000001E-2</v>
      </c>
      <c r="N67">
        <f t="shared" si="22"/>
        <v>0.13800000000000001</v>
      </c>
      <c r="O67">
        <f t="shared" si="22"/>
        <v>0.19</v>
      </c>
      <c r="P67">
        <f t="shared" si="22"/>
        <v>0.245</v>
      </c>
      <c r="Q67">
        <f>0.0025*Q64+ 0.2006</f>
        <v>0.2681</v>
      </c>
      <c r="R67">
        <f t="shared" ref="R67:U67" si="23">0.0025*R64+ 0.2006</f>
        <v>0.27560000000000001</v>
      </c>
      <c r="S67">
        <f t="shared" si="23"/>
        <v>0.28810000000000002</v>
      </c>
      <c r="T67">
        <f t="shared" si="23"/>
        <v>0.30059999999999998</v>
      </c>
      <c r="U67">
        <f t="shared" si="23"/>
        <v>0.31309999999999999</v>
      </c>
      <c r="V67">
        <f>0.0025*V64+ 0.2006</f>
        <v>0.3256</v>
      </c>
      <c r="W67">
        <f t="shared" ref="W67:X67" si="24">0.0025*W64+ 0.2006</f>
        <v>0.4506</v>
      </c>
      <c r="X67">
        <f t="shared" si="24"/>
        <v>0.5756</v>
      </c>
      <c r="Y67">
        <f>0.0025*Y64+ 0.2006</f>
        <v>0.63060000000000005</v>
      </c>
      <c r="Z67">
        <v>0.63060000000000005</v>
      </c>
      <c r="AA67">
        <v>0.63060000000000005</v>
      </c>
    </row>
    <row r="68" spans="1:27">
      <c r="A68" t="s">
        <v>28</v>
      </c>
      <c r="J68" t="s">
        <v>3</v>
      </c>
      <c r="K68">
        <f xml:space="preserve"> 0.00009*K64*K64 + 0.0027*K64</f>
        <v>0</v>
      </c>
      <c r="L68">
        <f t="shared" ref="L68:P68" si="25" xml:space="preserve"> 0.00009*L64*L64 + 0.0027*L64</f>
        <v>1.575E-2</v>
      </c>
      <c r="M68">
        <f t="shared" si="25"/>
        <v>3.6000000000000004E-2</v>
      </c>
      <c r="N68">
        <f t="shared" si="25"/>
        <v>6.0749999999999998E-2</v>
      </c>
      <c r="O68">
        <f t="shared" si="25"/>
        <v>9.0000000000000011E-2</v>
      </c>
      <c r="P68">
        <f t="shared" si="25"/>
        <v>0.12375000000000001</v>
      </c>
      <c r="Q68">
        <f>0.0025*Q64+0.0714</f>
        <v>0.13890000000000002</v>
      </c>
      <c r="R68">
        <f t="shared" ref="R68:U68" si="26">0.0025*R64+0.0714</f>
        <v>0.1464</v>
      </c>
      <c r="S68">
        <f t="shared" si="26"/>
        <v>0.15890000000000001</v>
      </c>
      <c r="T68">
        <f t="shared" si="26"/>
        <v>0.1714</v>
      </c>
      <c r="U68">
        <f t="shared" si="26"/>
        <v>0.18390000000000001</v>
      </c>
      <c r="V68">
        <f>0.0025*V64+0.0714</f>
        <v>0.19640000000000002</v>
      </c>
      <c r="W68">
        <f t="shared" ref="W68:Y68" si="27">0.0025*W64+0.0714</f>
        <v>0.32140000000000002</v>
      </c>
      <c r="X68">
        <f t="shared" si="27"/>
        <v>0.44640000000000002</v>
      </c>
      <c r="Y68">
        <f t="shared" si="27"/>
        <v>0.50139999999999996</v>
      </c>
      <c r="Z68">
        <v>0.50139999999999996</v>
      </c>
      <c r="AA68">
        <v>0.50139999999999996</v>
      </c>
    </row>
    <row r="69" spans="1:27">
      <c r="B69" s="1" t="s">
        <v>38</v>
      </c>
      <c r="C69">
        <f>0.0025*C59</f>
        <v>0</v>
      </c>
      <c r="D69">
        <f t="shared" ref="D69:H69" si="28">0.0025*D59</f>
        <v>3.125E-2</v>
      </c>
      <c r="E69">
        <f t="shared" si="28"/>
        <v>6.25E-2</v>
      </c>
      <c r="F69">
        <f t="shared" si="28"/>
        <v>6.7500000000000004E-2</v>
      </c>
      <c r="G69">
        <f t="shared" si="28"/>
        <v>7.4999999999999997E-2</v>
      </c>
      <c r="H69">
        <f t="shared" si="28"/>
        <v>0.125</v>
      </c>
      <c r="J69" t="s">
        <v>26</v>
      </c>
      <c r="K69">
        <f>K67-K66</f>
        <v>0</v>
      </c>
      <c r="L69">
        <f t="shared" ref="L69:U69" si="29">L67-L66</f>
        <v>3.0500000000000003E-2</v>
      </c>
      <c r="M69">
        <f t="shared" si="29"/>
        <v>6.4000000000000001E-2</v>
      </c>
      <c r="N69">
        <f t="shared" si="29"/>
        <v>0.10050000000000001</v>
      </c>
      <c r="O69">
        <f t="shared" si="29"/>
        <v>0.14000000000000001</v>
      </c>
      <c r="P69">
        <f t="shared" si="29"/>
        <v>0.1825</v>
      </c>
      <c r="Q69">
        <f t="shared" si="29"/>
        <v>0.2006</v>
      </c>
      <c r="R69">
        <f t="shared" si="29"/>
        <v>0.2006</v>
      </c>
      <c r="S69">
        <f t="shared" si="29"/>
        <v>0.2006</v>
      </c>
      <c r="T69">
        <f t="shared" si="29"/>
        <v>0.20059999999999997</v>
      </c>
      <c r="U69">
        <f t="shared" si="29"/>
        <v>0.2006</v>
      </c>
      <c r="V69">
        <f t="shared" ref="V69:AA69" si="30">V67-V66</f>
        <v>0.2006</v>
      </c>
      <c r="W69">
        <f t="shared" si="30"/>
        <v>0.2006</v>
      </c>
      <c r="X69">
        <f t="shared" si="30"/>
        <v>0.2006</v>
      </c>
      <c r="Y69">
        <f t="shared" si="30"/>
        <v>0.20060000000000006</v>
      </c>
      <c r="Z69">
        <f t="shared" si="30"/>
        <v>0.20060000000000006</v>
      </c>
      <c r="AA69">
        <f t="shared" si="30"/>
        <v>0.20060000000000006</v>
      </c>
    </row>
    <row r="70" spans="1:27">
      <c r="B70" t="s">
        <v>29</v>
      </c>
      <c r="C70">
        <f>C60-C69</f>
        <v>0</v>
      </c>
      <c r="D70">
        <f t="shared" ref="D70:H70" si="31">D60-D69</f>
        <v>8.1738459999999999E-2</v>
      </c>
      <c r="E70">
        <f t="shared" si="31"/>
        <v>0.18311641400000001</v>
      </c>
      <c r="F70">
        <f t="shared" si="31"/>
        <v>0.20033999999999996</v>
      </c>
      <c r="G70">
        <f t="shared" si="31"/>
        <v>0.2006</v>
      </c>
      <c r="H70">
        <f t="shared" si="31"/>
        <v>0.20011882619999999</v>
      </c>
      <c r="J70" t="s">
        <v>27</v>
      </c>
      <c r="K70">
        <f>K68-K66</f>
        <v>0</v>
      </c>
      <c r="L70">
        <f t="shared" ref="L70:V70" si="32">L68-L66</f>
        <v>3.2499999999999994E-3</v>
      </c>
      <c r="M70">
        <f t="shared" si="32"/>
        <v>1.1000000000000003E-2</v>
      </c>
      <c r="N70">
        <f t="shared" si="32"/>
        <v>2.325E-2</v>
      </c>
      <c r="O70">
        <f t="shared" si="32"/>
        <v>4.0000000000000008E-2</v>
      </c>
      <c r="P70">
        <f t="shared" si="32"/>
        <v>6.1250000000000013E-2</v>
      </c>
      <c r="Q70">
        <f t="shared" si="32"/>
        <v>7.1400000000000019E-2</v>
      </c>
      <c r="R70">
        <f t="shared" si="32"/>
        <v>7.1400000000000005E-2</v>
      </c>
      <c r="S70">
        <f t="shared" si="32"/>
        <v>7.1400000000000005E-2</v>
      </c>
      <c r="T70">
        <f t="shared" si="32"/>
        <v>7.1399999999999991E-2</v>
      </c>
      <c r="U70">
        <f t="shared" si="32"/>
        <v>7.1400000000000005E-2</v>
      </c>
      <c r="V70">
        <f t="shared" si="32"/>
        <v>7.1400000000000019E-2</v>
      </c>
      <c r="W70">
        <f>W68-W66</f>
        <v>7.1400000000000019E-2</v>
      </c>
      <c r="X70">
        <f>X68-X66</f>
        <v>7.1400000000000019E-2</v>
      </c>
      <c r="Y70">
        <f>Y68-Y66</f>
        <v>7.1399999999999963E-2</v>
      </c>
      <c r="Z70">
        <f>Z68-Z66</f>
        <v>7.1399999999999963E-2</v>
      </c>
      <c r="AA70">
        <f>AA68-AA66</f>
        <v>7.1399999999999963E-2</v>
      </c>
    </row>
    <row r="71" spans="1:27">
      <c r="B71" t="s">
        <v>30</v>
      </c>
      <c r="C71">
        <f>C61-C69</f>
        <v>0</v>
      </c>
      <c r="D71">
        <f t="shared" ref="D71:H71" si="33">D61-D69</f>
        <v>1.7163497399999998E-2</v>
      </c>
      <c r="E71">
        <f t="shared" si="33"/>
        <v>6.3542860000000007E-2</v>
      </c>
      <c r="F71">
        <f t="shared" si="33"/>
        <v>7.1010000000000018E-2</v>
      </c>
      <c r="G71">
        <f t="shared" si="33"/>
        <v>7.1400000000000005E-2</v>
      </c>
      <c r="H71">
        <f t="shared" si="33"/>
        <v>7.068801999999999E-2</v>
      </c>
      <c r="J71" t="s">
        <v>40</v>
      </c>
      <c r="K71">
        <f>(K67-K68)/(1-K68)</f>
        <v>0</v>
      </c>
      <c r="L71">
        <f t="shared" ref="L71:U71" si="34">(L67-L68)/(1-L68)</f>
        <v>2.768605537211075E-2</v>
      </c>
      <c r="M71">
        <f t="shared" si="34"/>
        <v>5.4979253112033201E-2</v>
      </c>
      <c r="N71">
        <f t="shared" si="34"/>
        <v>8.2246473249933463E-2</v>
      </c>
      <c r="O71">
        <f t="shared" si="34"/>
        <v>0.10989010989010987</v>
      </c>
      <c r="P71">
        <f t="shared" si="34"/>
        <v>0.13837375178316688</v>
      </c>
      <c r="Q71">
        <f t="shared" si="34"/>
        <v>0.15004064568575076</v>
      </c>
      <c r="R71">
        <f t="shared" si="34"/>
        <v>0.15135895032802249</v>
      </c>
      <c r="S71">
        <f t="shared" si="34"/>
        <v>0.1536083699916776</v>
      </c>
      <c r="T71">
        <f t="shared" si="34"/>
        <v>0.15592565773594011</v>
      </c>
      <c r="U71">
        <f t="shared" si="34"/>
        <v>0.15831393211616221</v>
      </c>
      <c r="V71">
        <f>(V67-V68)/(1-V68)</f>
        <v>0.1607765057242409</v>
      </c>
      <c r="W71">
        <f t="shared" ref="W71:AA71" si="35">(W67-W68)/(1-W68)</f>
        <v>0.19039198349543174</v>
      </c>
      <c r="X71">
        <f t="shared" si="35"/>
        <v>0.2333815028901734</v>
      </c>
      <c r="Y71">
        <f>(Y67-Y68)/(1-Y68)</f>
        <v>0.25912555154432426</v>
      </c>
      <c r="Z71">
        <f t="shared" si="35"/>
        <v>0.25912555154432426</v>
      </c>
      <c r="AA71">
        <f t="shared" si="35"/>
        <v>0.25912555154432426</v>
      </c>
    </row>
    <row r="72" spans="1:27">
      <c r="B72" t="s">
        <v>31</v>
      </c>
      <c r="C72" t="e">
        <f>C71/(C71+C69)</f>
        <v>#DIV/0!</v>
      </c>
      <c r="D72">
        <f t="shared" ref="D72:H72" si="36">D71/(D71+D69)</f>
        <v>0.35451884953058566</v>
      </c>
      <c r="E72">
        <f t="shared" si="36"/>
        <v>0.50413692612179706</v>
      </c>
      <c r="F72">
        <f t="shared" si="36"/>
        <v>0.51267056530214428</v>
      </c>
      <c r="G72">
        <f t="shared" si="36"/>
        <v>0.48770491803278693</v>
      </c>
      <c r="H72">
        <f t="shared" si="36"/>
        <v>0.36122814263233893</v>
      </c>
      <c r="J72" t="s">
        <v>41</v>
      </c>
      <c r="K72">
        <f>K69-K70</f>
        <v>0</v>
      </c>
      <c r="L72">
        <f t="shared" ref="L72:U72" si="37">L69-L70</f>
        <v>2.7250000000000003E-2</v>
      </c>
      <c r="M72">
        <f t="shared" si="37"/>
        <v>5.2999999999999999E-2</v>
      </c>
      <c r="N72">
        <f t="shared" si="37"/>
        <v>7.7250000000000013E-2</v>
      </c>
      <c r="O72">
        <f t="shared" si="37"/>
        <v>0.1</v>
      </c>
      <c r="P72">
        <f t="shared" si="37"/>
        <v>0.12124999999999998</v>
      </c>
      <c r="Q72">
        <f t="shared" si="37"/>
        <v>0.12919999999999998</v>
      </c>
      <c r="R72">
        <f t="shared" si="37"/>
        <v>0.12919999999999998</v>
      </c>
      <c r="S72">
        <f t="shared" si="37"/>
        <v>0.12919999999999998</v>
      </c>
      <c r="T72">
        <f t="shared" si="37"/>
        <v>0.12919999999999998</v>
      </c>
      <c r="U72">
        <f t="shared" si="37"/>
        <v>0.12919999999999998</v>
      </c>
      <c r="V72">
        <f>V69-V70</f>
        <v>0.12919999999999998</v>
      </c>
      <c r="W72">
        <f t="shared" ref="W72:AA72" si="38">W69-W70</f>
        <v>0.12919999999999998</v>
      </c>
      <c r="X72">
        <f t="shared" si="38"/>
        <v>0.12919999999999998</v>
      </c>
      <c r="Y72">
        <f t="shared" si="38"/>
        <v>0.12920000000000009</v>
      </c>
      <c r="Z72">
        <f t="shared" si="38"/>
        <v>0.12920000000000009</v>
      </c>
      <c r="AA72">
        <f t="shared" si="38"/>
        <v>0.12920000000000009</v>
      </c>
    </row>
    <row r="73" spans="1:27">
      <c r="B73" t="s">
        <v>32</v>
      </c>
      <c r="C73" t="e">
        <f>C69/(C69+C71)</f>
        <v>#DIV/0!</v>
      </c>
      <c r="D73">
        <f t="shared" ref="D73:H73" si="39">D69/(D69+D71)</f>
        <v>0.64548115046941434</v>
      </c>
      <c r="E73">
        <f t="shared" si="39"/>
        <v>0.495863073878203</v>
      </c>
      <c r="F73">
        <f t="shared" si="39"/>
        <v>0.48732943469785572</v>
      </c>
      <c r="G73">
        <f t="shared" si="39"/>
        <v>0.51229508196721307</v>
      </c>
      <c r="H73">
        <f t="shared" si="39"/>
        <v>0.63877185736766107</v>
      </c>
      <c r="J73" t="s">
        <v>7</v>
      </c>
      <c r="K73">
        <f>K67-K68</f>
        <v>0</v>
      </c>
      <c r="L73">
        <f t="shared" ref="L73:U73" si="40">L67-L68</f>
        <v>2.7250000000000003E-2</v>
      </c>
      <c r="M73">
        <f t="shared" si="40"/>
        <v>5.3000000000000005E-2</v>
      </c>
      <c r="N73">
        <f t="shared" si="40"/>
        <v>7.7250000000000013E-2</v>
      </c>
      <c r="O73">
        <f t="shared" si="40"/>
        <v>9.9999999999999992E-2</v>
      </c>
      <c r="P73">
        <f t="shared" si="40"/>
        <v>0.12124999999999998</v>
      </c>
      <c r="Q73">
        <f t="shared" si="40"/>
        <v>0.12919999999999998</v>
      </c>
      <c r="R73">
        <f t="shared" si="40"/>
        <v>0.12920000000000001</v>
      </c>
      <c r="S73">
        <f t="shared" si="40"/>
        <v>0.12920000000000001</v>
      </c>
      <c r="T73">
        <f t="shared" si="40"/>
        <v>0.12919999999999998</v>
      </c>
      <c r="U73">
        <f t="shared" si="40"/>
        <v>0.12919999999999998</v>
      </c>
      <c r="V73">
        <f>V67-V68</f>
        <v>0.12919999999999998</v>
      </c>
      <c r="W73">
        <f t="shared" ref="W73:AA73" si="41">W67-W68</f>
        <v>0.12919999999999998</v>
      </c>
      <c r="X73">
        <f t="shared" si="41"/>
        <v>0.12919999999999998</v>
      </c>
      <c r="Y73">
        <f t="shared" si="41"/>
        <v>0.12920000000000009</v>
      </c>
      <c r="Z73">
        <f t="shared" si="41"/>
        <v>0.12920000000000009</v>
      </c>
      <c r="AA73">
        <f t="shared" si="41"/>
        <v>0.12920000000000009</v>
      </c>
    </row>
    <row r="74" spans="1:27">
      <c r="B74" t="s">
        <v>33</v>
      </c>
      <c r="C74" t="e">
        <f>C69/C61</f>
        <v>#DIV/0!</v>
      </c>
      <c r="D74">
        <f t="shared" ref="D74:H74" si="42">D69/D61</f>
        <v>0.64548115046941434</v>
      </c>
      <c r="E74">
        <f t="shared" si="42"/>
        <v>0.495863073878203</v>
      </c>
      <c r="F74">
        <f t="shared" si="42"/>
        <v>0.48732943469785572</v>
      </c>
      <c r="G74">
        <f t="shared" si="42"/>
        <v>0.51229508196721307</v>
      </c>
      <c r="H74">
        <f t="shared" si="42"/>
        <v>0.63877185736766107</v>
      </c>
      <c r="J74" t="s">
        <v>48</v>
      </c>
      <c r="K74">
        <f>K66/(1-K68)</f>
        <v>0</v>
      </c>
      <c r="L74">
        <f t="shared" ref="L74:V74" si="43">L66/(1-L68)</f>
        <v>1.2700025400050802E-2</v>
      </c>
      <c r="M74">
        <f t="shared" si="43"/>
        <v>2.5933609958506226E-2</v>
      </c>
      <c r="N74">
        <f t="shared" si="43"/>
        <v>3.9925472451424006E-2</v>
      </c>
      <c r="O74">
        <f t="shared" si="43"/>
        <v>5.4945054945054944E-2</v>
      </c>
      <c r="P74">
        <f t="shared" si="43"/>
        <v>7.1326676176890161E-2</v>
      </c>
      <c r="Q74">
        <f t="shared" si="43"/>
        <v>7.8388108233654635E-2</v>
      </c>
      <c r="R74">
        <f t="shared" si="43"/>
        <v>8.7863167760074967E-2</v>
      </c>
      <c r="S74">
        <f t="shared" si="43"/>
        <v>0.10403043633337299</v>
      </c>
      <c r="T74">
        <f t="shared" si="43"/>
        <v>0.12068549360366884</v>
      </c>
      <c r="U74">
        <f t="shared" si="43"/>
        <v>0.13785075358411958</v>
      </c>
      <c r="V74">
        <f t="shared" si="43"/>
        <v>0.15555002488800398</v>
      </c>
      <c r="W74">
        <f>W66/(1-W68)</f>
        <v>0.36840554081933391</v>
      </c>
      <c r="X74">
        <f>X66/(1-X68)</f>
        <v>0.67738439306358389</v>
      </c>
      <c r="Y74">
        <f>Y66/(1-Y68)</f>
        <v>0.86241476133172879</v>
      </c>
      <c r="Z74">
        <f>Z66/(1-Z68)</f>
        <v>0.86241476133172879</v>
      </c>
      <c r="AA74">
        <f>AA66/(1-AA68)</f>
        <v>0.86241476133172879</v>
      </c>
    </row>
    <row r="75" spans="1:27">
      <c r="J75" t="s">
        <v>5</v>
      </c>
      <c r="L75">
        <f>L67/L68</f>
        <v>2.7301587301587302</v>
      </c>
      <c r="M75">
        <f t="shared" ref="M75:V75" si="44">M67/M68</f>
        <v>2.4722222222222223</v>
      </c>
      <c r="N75">
        <f t="shared" si="44"/>
        <v>2.2716049382716053</v>
      </c>
      <c r="O75">
        <f t="shared" si="44"/>
        <v>2.1111111111111107</v>
      </c>
      <c r="P75">
        <f t="shared" si="44"/>
        <v>1.9797979797979797</v>
      </c>
      <c r="Q75">
        <f t="shared" si="44"/>
        <v>1.9301655867530594</v>
      </c>
      <c r="R75">
        <f t="shared" si="44"/>
        <v>1.8825136612021858</v>
      </c>
      <c r="S75">
        <f t="shared" si="44"/>
        <v>1.8130899937067337</v>
      </c>
      <c r="T75">
        <f t="shared" si="44"/>
        <v>1.7537922987164527</v>
      </c>
      <c r="U75">
        <f t="shared" si="44"/>
        <v>1.7025557368134854</v>
      </c>
      <c r="V75">
        <f t="shared" si="44"/>
        <v>1.6578411405295315</v>
      </c>
      <c r="W75">
        <f>W67/W68</f>
        <v>1.4019912881144989</v>
      </c>
      <c r="X75">
        <f>X67/X68</f>
        <v>1.2894265232974911</v>
      </c>
      <c r="Y75">
        <f>Y67/Y68</f>
        <v>1.2576785001994417</v>
      </c>
      <c r="Z75">
        <f>Z67/Z68</f>
        <v>1.2576785001994417</v>
      </c>
      <c r="AA75">
        <f>AA67/AA68</f>
        <v>1.2576785001994417</v>
      </c>
    </row>
    <row r="76" spans="1:27">
      <c r="J76" t="s">
        <v>57</v>
      </c>
      <c r="K76">
        <f>1.159-(0.159/K65)</f>
        <v>0.98728000000000005</v>
      </c>
      <c r="L76">
        <f t="shared" ref="L76:Q76" si="45">1.159-(0.159/L65)</f>
        <v>0.95866000000000007</v>
      </c>
      <c r="M76">
        <f t="shared" si="45"/>
        <v>0.93003999999999998</v>
      </c>
      <c r="N76">
        <f t="shared" si="45"/>
        <v>0.90142000000000011</v>
      </c>
      <c r="O76">
        <f t="shared" si="45"/>
        <v>0.87280000000000002</v>
      </c>
      <c r="P76">
        <f t="shared" si="45"/>
        <v>0.84417999999999993</v>
      </c>
      <c r="Q76">
        <f t="shared" si="45"/>
        <v>0.8318133333333334</v>
      </c>
    </row>
    <row r="77" spans="1:27">
      <c r="J77" t="s">
        <v>58</v>
      </c>
      <c r="K77">
        <f>0.98728-0.005724*K64</f>
        <v>0.98728000000000005</v>
      </c>
      <c r="L77">
        <f t="shared" ref="L77:X77" si="46">0.98728-0.005724*L64</f>
        <v>0.95866000000000007</v>
      </c>
      <c r="M77">
        <f t="shared" si="46"/>
        <v>0.93004000000000009</v>
      </c>
      <c r="N77">
        <f t="shared" si="46"/>
        <v>0.90142000000000011</v>
      </c>
      <c r="O77">
        <f t="shared" si="46"/>
        <v>0.87280000000000002</v>
      </c>
      <c r="P77">
        <f t="shared" si="46"/>
        <v>0.84418000000000004</v>
      </c>
      <c r="Q77">
        <f t="shared" si="46"/>
        <v>0.83273200000000003</v>
      </c>
      <c r="R77">
        <f t="shared" si="46"/>
        <v>0.81556000000000006</v>
      </c>
      <c r="S77">
        <f t="shared" si="46"/>
        <v>0.78694000000000008</v>
      </c>
      <c r="T77">
        <f t="shared" si="46"/>
        <v>0.75832000000000011</v>
      </c>
      <c r="U77">
        <f t="shared" si="46"/>
        <v>0.72970000000000002</v>
      </c>
      <c r="V77">
        <f t="shared" si="46"/>
        <v>0.70108000000000004</v>
      </c>
      <c r="W77">
        <f t="shared" si="46"/>
        <v>0.41488000000000003</v>
      </c>
      <c r="X77">
        <f t="shared" si="46"/>
        <v>0.12868000000000002</v>
      </c>
      <c r="Y77">
        <v>0</v>
      </c>
      <c r="Z77">
        <v>0</v>
      </c>
      <c r="AA77">
        <v>0</v>
      </c>
    </row>
    <row r="78" spans="1:27">
      <c r="J78" t="s">
        <v>59</v>
      </c>
      <c r="Q78">
        <f>0.98728-0.1634774*(Q65/(1-Q65))</f>
        <v>0.83273203781512606</v>
      </c>
      <c r="R78">
        <f t="shared" ref="R78:Y78" si="47">0.98728-0.1634774*(R65/(1-R65))</f>
        <v>0.81556004201680676</v>
      </c>
      <c r="S78">
        <f t="shared" si="47"/>
        <v>0.7869400490196079</v>
      </c>
      <c r="T78">
        <f t="shared" si="47"/>
        <v>0.75832005602240904</v>
      </c>
      <c r="U78">
        <f t="shared" si="47"/>
        <v>0.72970006302521018</v>
      </c>
      <c r="V78">
        <f t="shared" si="47"/>
        <v>0.70108007002801154</v>
      </c>
      <c r="W78">
        <f t="shared" si="47"/>
        <v>0.41488014005602236</v>
      </c>
      <c r="X78">
        <f t="shared" si="47"/>
        <v>0.12868021008403352</v>
      </c>
      <c r="Y78">
        <v>0</v>
      </c>
      <c r="Z78">
        <v>0</v>
      </c>
      <c r="AA78">
        <v>0</v>
      </c>
    </row>
    <row r="79" spans="1:27">
      <c r="J79" t="s">
        <v>60</v>
      </c>
      <c r="K79" t="e">
        <f>$K$77+0.312*K68*(K65/$K$65-1)/(K67-K68)</f>
        <v>#DIV/0!</v>
      </c>
      <c r="L79">
        <f>$K$77+0.312*L68*((L65/$K$65)-1)/(L67-L68)</f>
        <v>0.96151853211009175</v>
      </c>
      <c r="M79">
        <f t="shared" ref="M79:S79" si="48">$K$77+0.312*M68*((M65/$K$65)-1)/(M67-M68)</f>
        <v>0.93429886792452832</v>
      </c>
      <c r="N79">
        <f t="shared" si="48"/>
        <v>0.90549359223300974</v>
      </c>
      <c r="O79">
        <f t="shared" si="48"/>
        <v>0.87495999999999996</v>
      </c>
      <c r="P79">
        <f t="shared" si="48"/>
        <v>0.8425377319587628</v>
      </c>
      <c r="Q79">
        <f t="shared" si="48"/>
        <v>0.82789919504643961</v>
      </c>
    </row>
    <row r="81" spans="21:25">
      <c r="U81" s="2" t="s">
        <v>43</v>
      </c>
      <c r="V81" s="2" t="s">
        <v>44</v>
      </c>
      <c r="W81" s="2"/>
      <c r="X81" s="2"/>
      <c r="Y81" s="2"/>
    </row>
    <row r="82" spans="21:25">
      <c r="U82" s="2"/>
      <c r="V82" s="2" t="s">
        <v>45</v>
      </c>
      <c r="W82" s="2"/>
      <c r="X82" s="2"/>
      <c r="Y82" s="2" t="s">
        <v>47</v>
      </c>
    </row>
    <row r="119" spans="10:17">
      <c r="K119">
        <v>0</v>
      </c>
      <c r="L119">
        <v>5</v>
      </c>
      <c r="M119">
        <v>10</v>
      </c>
      <c r="N119">
        <v>15</v>
      </c>
      <c r="O119">
        <v>20</v>
      </c>
      <c r="P119">
        <v>25</v>
      </c>
      <c r="Q119">
        <v>27</v>
      </c>
    </row>
    <row r="120" spans="10:17">
      <c r="J120" t="s">
        <v>46</v>
      </c>
      <c r="K120">
        <v>0</v>
      </c>
      <c r="L120">
        <v>2.7250000000000003E-2</v>
      </c>
      <c r="M120">
        <v>5.3000000000000005E-2</v>
      </c>
      <c r="N120">
        <v>7.7250000000000013E-2</v>
      </c>
      <c r="O120">
        <v>9.9999999999999992E-2</v>
      </c>
      <c r="P120">
        <v>0.12124999999999998</v>
      </c>
      <c r="Q120">
        <v>0.12919999999999998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la version d'évaluation de Office 2004</dc:creator>
  <cp:lastModifiedBy>Utilisateur de la version d'évaluation de Office 2004</cp:lastModifiedBy>
  <dcterms:created xsi:type="dcterms:W3CDTF">2015-09-24T20:00:08Z</dcterms:created>
  <dcterms:modified xsi:type="dcterms:W3CDTF">2015-09-28T16:15:55Z</dcterms:modified>
</cp:coreProperties>
</file>