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0D593CF-C93E-4C6E-BFF2-35956FF2356D}" xr6:coauthVersionLast="47" xr6:coauthVersionMax="47" xr10:uidLastSave="{00000000-0000-0000-0000-000000000000}"/>
  <bookViews>
    <workbookView xWindow="-110" yWindow="-110" windowWidth="19420" windowHeight="10420" firstSheet="5" activeTab="8" xr2:uid="{3DB22A60-142D-483A-8C9E-52CFC504FB96}"/>
  </bookViews>
  <sheets>
    <sheet name="VLOOKUP" sheetId="7" r:id="rId1"/>
    <sheet name="VLOOKUP APPROPRIATE MATCH" sheetId="8" r:id="rId2"/>
    <sheet name="IFNA_IFERROR" sheetId="9" r:id="rId3"/>
    <sheet name="BASIC LOGICAL" sheetId="1" r:id="rId4"/>
    <sheet name="LOGICAL FUNCTIONS" sheetId="2" r:id="rId5"/>
    <sheet name="IF STAMENTS" sheetId="3" r:id="rId6"/>
    <sheet name="TEST FUNCTIONS" sheetId="4" r:id="rId7"/>
    <sheet name="DATES" sheetId="6" r:id="rId8"/>
    <sheet name="MORE DATE FUNCTIONS" sheetId="5" r:id="rId9"/>
  </sheets>
  <definedNames>
    <definedName name="APP_TABLE">'VLOOKUP APPROPRIATE MATCH'!$A$4:$D$12</definedName>
    <definedName name="TABLE4">VLOOKUP!$A$1:$G$7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8" l="1"/>
  <c r="D18" i="8"/>
  <c r="D19" i="8"/>
  <c r="D20" i="8"/>
  <c r="D16" i="8"/>
  <c r="C17" i="8"/>
  <c r="C18" i="8"/>
  <c r="C19" i="8"/>
  <c r="C20" i="8"/>
  <c r="C16" i="8"/>
  <c r="J8" i="7"/>
  <c r="J7" i="7"/>
  <c r="J5" i="7"/>
  <c r="J6" i="7"/>
  <c r="J4" i="7"/>
  <c r="J3" i="7"/>
  <c r="I6" i="5"/>
  <c r="I7" i="5"/>
  <c r="I8" i="5"/>
  <c r="I9" i="5"/>
  <c r="I10" i="5"/>
  <c r="I11" i="5"/>
  <c r="I12" i="5"/>
  <c r="I13" i="5"/>
  <c r="I14" i="5"/>
  <c r="I15" i="5"/>
  <c r="I5" i="5"/>
  <c r="H6" i="5"/>
  <c r="H7" i="5"/>
  <c r="H8" i="5"/>
  <c r="H9" i="5"/>
  <c r="H10" i="5"/>
  <c r="H11" i="5"/>
  <c r="H12" i="5"/>
  <c r="H13" i="5"/>
  <c r="H14" i="5"/>
  <c r="H15" i="5"/>
  <c r="H5" i="5"/>
  <c r="G6" i="5"/>
  <c r="G7" i="5"/>
  <c r="G8" i="5"/>
  <c r="G9" i="5"/>
  <c r="G10" i="5"/>
  <c r="G11" i="5"/>
  <c r="G12" i="5"/>
  <c r="G13" i="5"/>
  <c r="G14" i="5"/>
  <c r="G15" i="5"/>
  <c r="G5" i="5"/>
  <c r="F6" i="5"/>
  <c r="F7" i="5"/>
  <c r="F8" i="5"/>
  <c r="F9" i="5"/>
  <c r="F10" i="5"/>
  <c r="F11" i="5"/>
  <c r="F12" i="5"/>
  <c r="F13" i="5"/>
  <c r="F14" i="5"/>
  <c r="F15" i="5"/>
  <c r="F5" i="5"/>
  <c r="E6" i="5"/>
  <c r="E7" i="5"/>
  <c r="E8" i="5"/>
  <c r="E9" i="5"/>
  <c r="E10" i="5"/>
  <c r="E11" i="5"/>
  <c r="E12" i="5"/>
  <c r="E13" i="5"/>
  <c r="E14" i="5"/>
  <c r="E15" i="5"/>
  <c r="E5" i="5"/>
  <c r="D6" i="5"/>
  <c r="D7" i="5"/>
  <c r="D8" i="5"/>
  <c r="D9" i="5"/>
  <c r="D10" i="5"/>
  <c r="D11" i="5"/>
  <c r="D12" i="5"/>
  <c r="D13" i="5"/>
  <c r="D14" i="5"/>
  <c r="D15" i="5"/>
  <c r="D5" i="5"/>
  <c r="D21" i="6"/>
  <c r="D22" i="6"/>
  <c r="D23" i="6"/>
  <c r="D24" i="6"/>
  <c r="D20" i="6"/>
  <c r="D7" i="6"/>
  <c r="D8" i="6"/>
  <c r="D9" i="6"/>
  <c r="D10" i="6"/>
  <c r="D11" i="6"/>
  <c r="D12" i="6"/>
  <c r="D13" i="6"/>
  <c r="D14" i="6"/>
  <c r="D15" i="6"/>
  <c r="D16" i="6"/>
  <c r="D6" i="6"/>
  <c r="B2" i="6"/>
  <c r="B1" i="6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2" i="4"/>
  <c r="L2" i="4"/>
  <c r="M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J8" i="4"/>
  <c r="J3" i="4"/>
  <c r="J4" i="4"/>
  <c r="J5" i="4"/>
  <c r="J6" i="4"/>
  <c r="J7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2" i="4"/>
  <c r="H8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2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3" i="4"/>
  <c r="H4" i="4"/>
  <c r="H5" i="4"/>
  <c r="H6" i="4"/>
  <c r="H7" i="4"/>
  <c r="H9" i="4"/>
  <c r="H10" i="4"/>
  <c r="H11" i="4"/>
  <c r="H12" i="4"/>
  <c r="H13" i="4"/>
  <c r="H14" i="4"/>
  <c r="H15" i="4"/>
  <c r="H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2" i="4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4" i="3"/>
  <c r="D33" i="2"/>
  <c r="D34" i="2"/>
  <c r="D35" i="2"/>
  <c r="D36" i="2"/>
  <c r="D32" i="2"/>
  <c r="D27" i="2"/>
  <c r="D24" i="2"/>
  <c r="D25" i="2"/>
  <c r="D26" i="2"/>
  <c r="D23" i="2"/>
  <c r="D15" i="2"/>
  <c r="D16" i="2"/>
  <c r="D17" i="2"/>
  <c r="D18" i="2"/>
  <c r="D14" i="2"/>
  <c r="C5" i="2"/>
  <c r="C6" i="2"/>
  <c r="C7" i="2"/>
  <c r="C8" i="2"/>
  <c r="C9" i="2"/>
  <c r="C4" i="2"/>
  <c r="C6" i="1"/>
  <c r="C7" i="1"/>
  <c r="C8" i="1"/>
  <c r="C9" i="1"/>
  <c r="C10" i="1"/>
  <c r="C11" i="1"/>
  <c r="C5" i="1"/>
</calcChain>
</file>

<file path=xl/sharedStrings.xml><?xml version="1.0" encoding="utf-8"?>
<sst xmlns="http://schemas.openxmlformats.org/spreadsheetml/2006/main" count="380" uniqueCount="234">
  <si>
    <t>BASIC LOGICAL STATEMENT</t>
  </si>
  <si>
    <t>NAME</t>
  </si>
  <si>
    <t>EXPENSES</t>
  </si>
  <si>
    <t>TOTAL</t>
  </si>
  <si>
    <t>APPROVAL REQUIRED?</t>
  </si>
  <si>
    <t>DRB ASHBY</t>
  </si>
  <si>
    <t>ADAM LACEY</t>
  </si>
  <si>
    <t>MIKE SMITH</t>
  </si>
  <si>
    <t>SARAH OXTED</t>
  </si>
  <si>
    <t>LUCY JONES</t>
  </si>
  <si>
    <t>CLAIRE FISHER</t>
  </si>
  <si>
    <t>SAM COX</t>
  </si>
  <si>
    <t>EXPENSES OVER THE FOLLOWING AMOUNT MUST BE APPROVED</t>
  </si>
  <si>
    <t>THRESHOLD</t>
  </si>
  <si>
    <t>CONDITION</t>
  </si>
  <si>
    <t>OPERATOR</t>
  </si>
  <si>
    <t>EQUAL TO</t>
  </si>
  <si>
    <t>GREATER THAN</t>
  </si>
  <si>
    <t>LESS THAN</t>
  </si>
  <si>
    <t>GREATER THAN OR EQUAL TO</t>
  </si>
  <si>
    <t>LESS THAN OR EQUAL TO</t>
  </si>
  <si>
    <t>NOT EQUAL TO</t>
  </si>
  <si>
    <t>&gt;</t>
  </si>
  <si>
    <t>&lt;</t>
  </si>
  <si>
    <t>&gt;=</t>
  </si>
  <si>
    <t>=</t>
  </si>
  <si>
    <t>&lt;=</t>
  </si>
  <si>
    <t>&lt;&gt;</t>
  </si>
  <si>
    <t>IF EXAMPLE 1</t>
  </si>
  <si>
    <t>SCORE</t>
  </si>
  <si>
    <t>RESULT</t>
  </si>
  <si>
    <t>DEBORAH</t>
  </si>
  <si>
    <t>ADAM</t>
  </si>
  <si>
    <t>BROOKE</t>
  </si>
  <si>
    <t>JAMES</t>
  </si>
  <si>
    <t>ROB</t>
  </si>
  <si>
    <t>KATA</t>
  </si>
  <si>
    <t>IF EXAMPLE 2</t>
  </si>
  <si>
    <t>PRODUCT</t>
  </si>
  <si>
    <t>WEIGHT (kgs)</t>
  </si>
  <si>
    <t>PRICE</t>
  </si>
  <si>
    <t>OFFICE CHAIR</t>
  </si>
  <si>
    <t>OAK DESK</t>
  </si>
  <si>
    <t>STORAGE UNIT</t>
  </si>
  <si>
    <t>FILLING CABINET</t>
  </si>
  <si>
    <t>PC</t>
  </si>
  <si>
    <t>SHIPPING FEE</t>
  </si>
  <si>
    <t>AND</t>
  </si>
  <si>
    <t>CLAIRE</t>
  </si>
  <si>
    <t>JULIE</t>
  </si>
  <si>
    <t>MAX</t>
  </si>
  <si>
    <t>BEN</t>
  </si>
  <si>
    <t>COURTNEY</t>
  </si>
  <si>
    <t>SCORE 1</t>
  </si>
  <si>
    <t>SCORE 2</t>
  </si>
  <si>
    <t>PASS MARK</t>
  </si>
  <si>
    <t>WEIGHT</t>
  </si>
  <si>
    <t>TEST 1</t>
  </si>
  <si>
    <t>TEST 2</t>
  </si>
  <si>
    <t>OR</t>
  </si>
  <si>
    <t>FURNITURE SALES - 2018 AND 2019</t>
  </si>
  <si>
    <t xml:space="preserve"> CUSTOMER</t>
  </si>
  <si>
    <t>DATE</t>
  </si>
  <si>
    <t>ITEM COST</t>
  </si>
  <si>
    <t>NO. ITEMS</t>
  </si>
  <si>
    <t>TOTAL COST</t>
  </si>
  <si>
    <t>SHIPPING</t>
  </si>
  <si>
    <t>TOAL</t>
  </si>
  <si>
    <t>FOR ORDERS OVER:</t>
  </si>
  <si>
    <t>SHIPPING CHARGE (% of COST)</t>
  </si>
  <si>
    <t>CAPTAIN RECLINER</t>
  </si>
  <si>
    <t>MEDIA ARMOIRE</t>
  </si>
  <si>
    <t>BAMBOO END TABLE</t>
  </si>
  <si>
    <t>BAMBOO COFFEE TABLE</t>
  </si>
  <si>
    <t>CHAMELEON COUCH</t>
  </si>
  <si>
    <t>B$B SPACES</t>
  </si>
  <si>
    <t>HOME USA</t>
  </si>
  <si>
    <t>ELLINGTON DESIGNS</t>
  </si>
  <si>
    <t>ORDER NUMBER</t>
  </si>
  <si>
    <t>COUNTRY</t>
  </si>
  <si>
    <t>UNITS SOLD</t>
  </si>
  <si>
    <t>MANUFACTURING PRICE</t>
  </si>
  <si>
    <t>SALES PRICE</t>
  </si>
  <si>
    <t>GROSS SALES</t>
  </si>
  <si>
    <t>SALES</t>
  </si>
  <si>
    <t>COGS</t>
  </si>
  <si>
    <t>PROFIT</t>
  </si>
  <si>
    <t>501-525-519</t>
  </si>
  <si>
    <t>504-480-367</t>
  </si>
  <si>
    <t>518-404-302</t>
  </si>
  <si>
    <t>532-695-383</t>
  </si>
  <si>
    <t>649-407-373</t>
  </si>
  <si>
    <t>541-583-319</t>
  </si>
  <si>
    <t>619-694-528</t>
  </si>
  <si>
    <t>543-428-344</t>
  </si>
  <si>
    <t>575-510-412</t>
  </si>
  <si>
    <t>514-502-434</t>
  </si>
  <si>
    <t>708-433-545</t>
  </si>
  <si>
    <t>695-508-456</t>
  </si>
  <si>
    <t>773-607-331</t>
  </si>
  <si>
    <t>704-392-395</t>
  </si>
  <si>
    <t>628-401-333</t>
  </si>
  <si>
    <t>774-599-297</t>
  </si>
  <si>
    <t>563-574-367</t>
  </si>
  <si>
    <t>625-446-339</t>
  </si>
  <si>
    <t>513-596-464</t>
  </si>
  <si>
    <t>786-672-371</t>
  </si>
  <si>
    <t>456-445-353</t>
  </si>
  <si>
    <t>606-401-331</t>
  </si>
  <si>
    <t>731-652-442</t>
  </si>
  <si>
    <t>572-684-301</t>
  </si>
  <si>
    <t>560-672-469</t>
  </si>
  <si>
    <t>466-641-290</t>
  </si>
  <si>
    <t>510-553-294</t>
  </si>
  <si>
    <t>514-478-541</t>
  </si>
  <si>
    <t>782-513-339</t>
  </si>
  <si>
    <t>JAPAN</t>
  </si>
  <si>
    <t>INDIA</t>
  </si>
  <si>
    <t>UNITED KINGDOM</t>
  </si>
  <si>
    <t>BRAZIL</t>
  </si>
  <si>
    <t>UNITED STATES of AMERICA</t>
  </si>
  <si>
    <t>KENSINGTON</t>
  </si>
  <si>
    <t>kensington</t>
  </si>
  <si>
    <t>Royal oak</t>
  </si>
  <si>
    <t>LEFT</t>
  </si>
  <si>
    <t>MID</t>
  </si>
  <si>
    <t>RIGHT</t>
  </si>
  <si>
    <t>PROPER CASE</t>
  </si>
  <si>
    <t>UPPER CASE</t>
  </si>
  <si>
    <t>LOWER CASE</t>
  </si>
  <si>
    <t xml:space="preserve"> KENSINGTON</t>
  </si>
  <si>
    <t>royal 
 oak</t>
  </si>
  <si>
    <t>Royal 
oak</t>
  </si>
  <si>
    <t>Royal
 oak</t>
  </si>
  <si>
    <t>TRIM $ PROPER</t>
  </si>
  <si>
    <t>CONCAT FUNCTION</t>
  </si>
  <si>
    <t>TRIM FUNCTION</t>
  </si>
  <si>
    <t>CLEAN FUNCTION</t>
  </si>
  <si>
    <t>DATE AND TIME FORMULAS</t>
  </si>
  <si>
    <t>INVOICE TOTAL</t>
  </si>
  <si>
    <t>DAYNUM</t>
  </si>
  <si>
    <t>DAYNAME</t>
  </si>
  <si>
    <t>MONTHNUM</t>
  </si>
  <si>
    <t>MONTHNAME</t>
  </si>
  <si>
    <t>YEAR</t>
  </si>
  <si>
    <t>WEEKDAY</t>
  </si>
  <si>
    <t>DATE and TIME</t>
  </si>
  <si>
    <t>TASK NAME</t>
  </si>
  <si>
    <t>START DATE</t>
  </si>
  <si>
    <t>WORKING DAYS</t>
  </si>
  <si>
    <t>FINISH DATE</t>
  </si>
  <si>
    <t>RESEARCH</t>
  </si>
  <si>
    <t>BOOK VENUE</t>
  </si>
  <si>
    <t>ORDER WEDDING DRESS</t>
  </si>
  <si>
    <t>ORDER BRIDESMAIDS DRESS</t>
  </si>
  <si>
    <t>BOOK CATERER</t>
  </si>
  <si>
    <t>BOOK PHOTOGRAPHER</t>
  </si>
  <si>
    <t>ORDER FLOWERS</t>
  </si>
  <si>
    <t>ORDER CAKE</t>
  </si>
  <si>
    <t>SEND INVITATIONS</t>
  </si>
  <si>
    <t>FINALISE GUEST LIST</t>
  </si>
  <si>
    <t>BOOK HONEYMOON</t>
  </si>
  <si>
    <t>END DATE</t>
  </si>
  <si>
    <t>NO. of WORKING DAYS</t>
  </si>
  <si>
    <t>UK HOLIDAYS (2020)</t>
  </si>
  <si>
    <t>NEW YEAR'S DAY</t>
  </si>
  <si>
    <t>EASTER MONDAY'5 APRIL (MONDAY):EASTER MONDAY</t>
  </si>
  <si>
    <t>GOOD FRIDAY'2 APRIL (FRIDAY): GOOD FRIDAY</t>
  </si>
  <si>
    <t>MAY DAY BANK HOLIDAY'3 MAY (MONDAY): MAY DAY BANK HOLIDAY</t>
  </si>
  <si>
    <t>SPRING BANK HOLIDAY' 31 MAY (MONDAY): SPRING BANK HOLIDAY</t>
  </si>
  <si>
    <t>SUMMER BANK HOLIDAY (NOT SCOTLAND)'30 AUGUST (MONDAY): SUMMER BANK HOLIDAY (NOT SCOTLAND)</t>
  </si>
  <si>
    <t>CHRISTMAS DAY HOLIDAY'25 DECEMBER (SATURDAY): CHRISTMAS DAY</t>
  </si>
  <si>
    <t>BOXING DAY'26 DECEMBER (SUNDAY): BOXING DAY</t>
  </si>
  <si>
    <t>CHRISTMAS DAY HOLIDAY'27 DECEMBER (MONDAY): CHRISTMAS DAY HOLIDAY</t>
  </si>
  <si>
    <t>BOXING DAY HOLIDAY'28 DECEMBER (TUESDAY): BOXING DAY HOLIDAY</t>
  </si>
  <si>
    <t>CTRL+SEMI COLON SPACE CTRL+SHIFT+SEMI COLON = TO INPUT DATE AND TIME</t>
  </si>
  <si>
    <t>* CTRL+SEMI COLON = TO INPUT DATE IN A CELL</t>
  </si>
  <si>
    <t>IS WEEKEND?</t>
  </si>
  <si>
    <t>TITLE</t>
  </si>
  <si>
    <t>CERTIFICATE</t>
  </si>
  <si>
    <t>RELEASED</t>
  </si>
  <si>
    <t>RUN TIME</t>
  </si>
  <si>
    <t>GENRE</t>
  </si>
  <si>
    <t>LA LA LAND</t>
  </si>
  <si>
    <t>MOONLIGHT</t>
  </si>
  <si>
    <t>JACKIE</t>
  </si>
  <si>
    <t>TONI</t>
  </si>
  <si>
    <t>13TH</t>
  </si>
  <si>
    <t>SON of SAUL</t>
  </si>
  <si>
    <t>PG-13</t>
  </si>
  <si>
    <t>R</t>
  </si>
  <si>
    <t>TV-MA</t>
  </si>
  <si>
    <t>NOT RATED</t>
  </si>
  <si>
    <t>128 MIN</t>
  </si>
  <si>
    <t>111 MIN</t>
  </si>
  <si>
    <t>137 MIN</t>
  </si>
  <si>
    <t>106 MIN</t>
  </si>
  <si>
    <t>116 MIN</t>
  </si>
  <si>
    <t>88 MIN</t>
  </si>
  <si>
    <t>COMEDY, DRAMA, MUSIC</t>
  </si>
  <si>
    <t>DRAMA</t>
  </si>
  <si>
    <t>DOCUMENTARY</t>
  </si>
  <si>
    <t>CRIME</t>
  </si>
  <si>
    <t>ADVENTURE</t>
  </si>
  <si>
    <t>ACTION</t>
  </si>
  <si>
    <t>RATING</t>
  </si>
  <si>
    <t>FILM</t>
  </si>
  <si>
    <t>SOCIAL MEDIA APPS BY AGE</t>
  </si>
  <si>
    <t>LOW END</t>
  </si>
  <si>
    <t>HIGH END</t>
  </si>
  <si>
    <t>AGE RANGE DESCRIPTION</t>
  </si>
  <si>
    <t>HOURS PER DAY (AVERAGE)</t>
  </si>
  <si>
    <t>ABOVE</t>
  </si>
  <si>
    <t>GROM</t>
  </si>
  <si>
    <t>TIKTOK</t>
  </si>
  <si>
    <t>INSTAGRAM</t>
  </si>
  <si>
    <t>TWITTER</t>
  </si>
  <si>
    <t>FACEBOOK</t>
  </si>
  <si>
    <t>USER</t>
  </si>
  <si>
    <t>AGE</t>
  </si>
  <si>
    <t>APP PREFERENCE</t>
  </si>
  <si>
    <t>HOURS PER DAY</t>
  </si>
  <si>
    <t>DAVID CLARK</t>
  </si>
  <si>
    <t>JANE MARCH</t>
  </si>
  <si>
    <t>LUCY BELL</t>
  </si>
  <si>
    <t xml:space="preserve">ANDREW SMITH </t>
  </si>
  <si>
    <t>BRIAN BAKER</t>
  </si>
  <si>
    <t>PART NUMBER</t>
  </si>
  <si>
    <t>PART DESCRIPTION</t>
  </si>
  <si>
    <t>UNIT PRICE</t>
  </si>
  <si>
    <t>DOOR HANDLES: DOOR PACKS
MODERN: URFIC DOOR PACK</t>
  </si>
  <si>
    <t>DOOR HANDLES: LEVER ON
BACKPLATE MODERN: BORDEAUX</t>
  </si>
  <si>
    <t>DOOR HANDLES: MORTICE SETS 
TRADITIONAL: JEDO FLUTED DOOR</t>
  </si>
  <si>
    <t>*NOTE: STUDY MORE ON HOW TO USE IFNA and
 IFERROR WITH 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</si>
</sst>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₦&quot;* #,##0.00_-;\-&quot;₦&quot;* #,##0.00_-;_-&quot;₦&quot;* &quot;-&quot;??_-;_-@_-"/>
    <numFmt numFmtId="164" formatCode="_-[$£-809]* #,##0.00_-;\-[$£-809]* #,##0.00_-;_-[$£-809]* &quot;-&quot;??_-;_-@_-"/>
    <numFmt numFmtId="165" formatCode="_-[$£-809]* #,##0_-;\-[$£-809]* #,##0_-;_-[$£-809]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3" fillId="0" borderId="0" xfId="0" applyFont="1"/>
    <xf numFmtId="0" fontId="2" fillId="2" borderId="0" xfId="0" applyFont="1" applyFill="1"/>
    <xf numFmtId="9" fontId="0" fillId="0" borderId="0" xfId="0" applyNumberFormat="1"/>
    <xf numFmtId="14" fontId="0" fillId="0" borderId="0" xfId="0" applyNumberFormat="1"/>
    <xf numFmtId="9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0" fillId="0" borderId="0" xfId="0" applyFont="1" applyFill="1" applyBorder="1"/>
    <xf numFmtId="0" fontId="0" fillId="3" borderId="0" xfId="0" applyFill="1" applyAlignment="1">
      <alignment horizontal="center"/>
    </xf>
    <xf numFmtId="14" fontId="5" fillId="0" borderId="0" xfId="0" applyNumberFormat="1" applyFont="1"/>
    <xf numFmtId="0" fontId="5" fillId="0" borderId="0" xfId="0" applyFont="1"/>
    <xf numFmtId="14" fontId="0" fillId="0" borderId="1" xfId="0" applyNumberFormat="1" applyBorder="1"/>
    <xf numFmtId="22" fontId="0" fillId="0" borderId="1" xfId="0" applyNumberFormat="1" applyBorder="1"/>
    <xf numFmtId="0" fontId="6" fillId="0" borderId="0" xfId="0" applyFont="1"/>
    <xf numFmtId="0" fontId="2" fillId="4" borderId="0" xfId="0" applyFont="1" applyFill="1"/>
    <xf numFmtId="0" fontId="5" fillId="0" borderId="0" xfId="0" applyFont="1" applyAlignment="1">
      <alignment wrapText="1"/>
    </xf>
  </cellXfs>
  <cellStyles count="2">
    <cellStyle name="Currency" xfId="1" builtinId="4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D6408A-0EEF-464C-ABA7-BD53786979B7}" name="MOVIES" displayName="MOVIES" ref="A1:G7" totalsRowShown="0" headerRowDxfId="0">
  <autoFilter ref="A1:G7" xr:uid="{EBD6408A-0EEF-464C-ABA7-BD53786979B7}"/>
  <tableColumns count="7">
    <tableColumn id="1" xr3:uid="{112EA3B3-E096-4F53-B214-53CF5B580BEE}" name="TITLE"/>
    <tableColumn id="2" xr3:uid="{152AB089-CB86-4720-BFB8-3BF591AEEBDF}" name="YEAR"/>
    <tableColumn id="3" xr3:uid="{D33379E6-CAB4-4841-A14A-FE03657D661F}" name="CERTIFICATE"/>
    <tableColumn id="4" xr3:uid="{8C86F1D6-D2C0-43BB-8A8E-E9768445120F}" name="RELEASED" dataDxfId="1"/>
    <tableColumn id="5" xr3:uid="{7F45259F-36EE-4B2C-97DC-3A69C3DECFAA}" name="RUN TIME"/>
    <tableColumn id="6" xr3:uid="{FD681583-B3D4-46B4-9A72-DC76EEF390B3}" name="GENRE"/>
    <tableColumn id="7" xr3:uid="{C834E4E6-A0A7-4DB0-88B1-75AEAB569F93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8EA12-E9CE-4E0A-9AF5-2BF85F2EC49F}">
  <dimension ref="A1:J8"/>
  <sheetViews>
    <sheetView workbookViewId="0">
      <selection activeCell="J15" sqref="J15"/>
    </sheetView>
  </sheetViews>
  <sheetFormatPr defaultRowHeight="14.5" x14ac:dyDescent="0.35"/>
  <cols>
    <col min="1" max="1" width="11.6328125" customWidth="1"/>
    <col min="3" max="3" width="13.81640625" customWidth="1"/>
    <col min="4" max="4" width="11.08984375" customWidth="1"/>
    <col min="5" max="5" width="11.1796875" customWidth="1"/>
    <col min="6" max="6" width="22" customWidth="1"/>
    <col min="7" max="7" width="9.1796875" customWidth="1"/>
    <col min="9" max="9" width="11.26953125" customWidth="1"/>
    <col min="10" max="10" width="12.08984375" customWidth="1"/>
  </cols>
  <sheetData>
    <row r="1" spans="1:10" x14ac:dyDescent="0.35">
      <c r="A1" s="1" t="s">
        <v>178</v>
      </c>
      <c r="B1" s="1" t="s">
        <v>144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205</v>
      </c>
      <c r="I1" s="1" t="s">
        <v>206</v>
      </c>
      <c r="J1" s="1" t="s">
        <v>184</v>
      </c>
    </row>
    <row r="2" spans="1:10" x14ac:dyDescent="0.35">
      <c r="A2" t="s">
        <v>183</v>
      </c>
      <c r="B2">
        <v>2016</v>
      </c>
      <c r="C2" t="s">
        <v>189</v>
      </c>
      <c r="D2" s="8">
        <v>43094</v>
      </c>
      <c r="E2" t="s">
        <v>193</v>
      </c>
      <c r="F2" t="s">
        <v>199</v>
      </c>
      <c r="G2">
        <v>8.1</v>
      </c>
    </row>
    <row r="3" spans="1:10" x14ac:dyDescent="0.35">
      <c r="A3" t="s">
        <v>184</v>
      </c>
      <c r="B3">
        <v>2014</v>
      </c>
      <c r="C3" t="s">
        <v>190</v>
      </c>
      <c r="D3" s="8">
        <v>42692</v>
      </c>
      <c r="E3" t="s">
        <v>194</v>
      </c>
      <c r="F3" t="s">
        <v>200</v>
      </c>
      <c r="G3">
        <v>7.5</v>
      </c>
      <c r="I3" t="s">
        <v>144</v>
      </c>
      <c r="J3">
        <f>VLOOKUP($J$1,$A$1:$G$7,2,0)</f>
        <v>2014</v>
      </c>
    </row>
    <row r="4" spans="1:10" x14ac:dyDescent="0.35">
      <c r="A4" t="s">
        <v>185</v>
      </c>
      <c r="B4">
        <v>2015</v>
      </c>
      <c r="C4" t="s">
        <v>192</v>
      </c>
      <c r="D4" s="8">
        <v>42354</v>
      </c>
      <c r="E4" t="s">
        <v>195</v>
      </c>
      <c r="F4" t="s">
        <v>201</v>
      </c>
      <c r="G4">
        <v>7.9</v>
      </c>
      <c r="I4" t="s">
        <v>179</v>
      </c>
      <c r="J4" t="str">
        <f>VLOOKUP(J1,A1:G7,3,0)</f>
        <v>R</v>
      </c>
    </row>
    <row r="5" spans="1:10" x14ac:dyDescent="0.35">
      <c r="A5" t="s">
        <v>186</v>
      </c>
      <c r="B5">
        <v>2016</v>
      </c>
      <c r="C5" t="s">
        <v>191</v>
      </c>
      <c r="D5" s="8">
        <v>41726</v>
      </c>
      <c r="E5" t="s">
        <v>196</v>
      </c>
      <c r="F5" t="s">
        <v>202</v>
      </c>
      <c r="G5">
        <v>6.7</v>
      </c>
      <c r="I5" t="s">
        <v>180</v>
      </c>
      <c r="J5" s="8">
        <f>VLOOKUP(J1,A1:G7,4,0)</f>
        <v>42692</v>
      </c>
    </row>
    <row r="6" spans="1:10" x14ac:dyDescent="0.35">
      <c r="A6" t="s">
        <v>187</v>
      </c>
      <c r="B6">
        <v>2014</v>
      </c>
      <c r="C6" t="s">
        <v>190</v>
      </c>
      <c r="D6" s="8">
        <v>42166</v>
      </c>
      <c r="E6" t="s">
        <v>197</v>
      </c>
      <c r="F6" t="s">
        <v>203</v>
      </c>
      <c r="G6">
        <v>7.5</v>
      </c>
      <c r="I6" t="s">
        <v>181</v>
      </c>
      <c r="J6" t="str">
        <f>VLOOKUP(J1,A1:G7,5,0)</f>
        <v>111 MIN</v>
      </c>
    </row>
    <row r="7" spans="1:10" x14ac:dyDescent="0.35">
      <c r="A7" t="s">
        <v>188</v>
      </c>
      <c r="B7">
        <v>2015</v>
      </c>
      <c r="C7" t="s">
        <v>189</v>
      </c>
      <c r="D7" s="8">
        <v>42722</v>
      </c>
      <c r="E7" t="s">
        <v>198</v>
      </c>
      <c r="F7" t="s">
        <v>204</v>
      </c>
      <c r="G7">
        <v>8.1999999999999993</v>
      </c>
      <c r="I7" t="s">
        <v>182</v>
      </c>
      <c r="J7" t="str">
        <f>VLOOKUP(J1,TABLE4,6,0)</f>
        <v>DRAMA</v>
      </c>
    </row>
    <row r="8" spans="1:10" x14ac:dyDescent="0.35">
      <c r="I8" t="s">
        <v>205</v>
      </c>
      <c r="J8">
        <f>VLOOKUP(J1,MOVIES[],7,0)</f>
        <v>7.5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3334-BCA6-4187-B24D-7867E57D9BDD}">
  <dimension ref="A1:D20"/>
  <sheetViews>
    <sheetView topLeftCell="A13" workbookViewId="0">
      <selection activeCell="D28" sqref="D28"/>
    </sheetView>
  </sheetViews>
  <sheetFormatPr defaultRowHeight="14.5" x14ac:dyDescent="0.35"/>
  <cols>
    <col min="1" max="1" width="14.36328125" customWidth="1"/>
    <col min="3" max="3" width="22.453125" customWidth="1"/>
    <col min="4" max="4" width="24" customWidth="1"/>
  </cols>
  <sheetData>
    <row r="1" spans="1:4" x14ac:dyDescent="0.35">
      <c r="A1" s="17" t="s">
        <v>207</v>
      </c>
      <c r="B1" s="17"/>
      <c r="C1" s="17"/>
    </row>
    <row r="4" spans="1:4" x14ac:dyDescent="0.35">
      <c r="A4" s="27" t="s">
        <v>208</v>
      </c>
      <c r="B4" s="27" t="s">
        <v>209</v>
      </c>
      <c r="C4" s="27" t="s">
        <v>210</v>
      </c>
      <c r="D4" s="27" t="s">
        <v>211</v>
      </c>
    </row>
    <row r="5" spans="1:4" x14ac:dyDescent="0.35">
      <c r="A5">
        <v>0</v>
      </c>
      <c r="B5">
        <v>10</v>
      </c>
      <c r="C5" t="s">
        <v>213</v>
      </c>
      <c r="D5">
        <v>1.5</v>
      </c>
    </row>
    <row r="6" spans="1:4" x14ac:dyDescent="0.35">
      <c r="A6">
        <v>11</v>
      </c>
      <c r="B6">
        <v>20</v>
      </c>
      <c r="C6" t="s">
        <v>214</v>
      </c>
      <c r="D6">
        <v>2</v>
      </c>
    </row>
    <row r="7" spans="1:4" x14ac:dyDescent="0.35">
      <c r="A7">
        <v>21</v>
      </c>
      <c r="B7">
        <v>30</v>
      </c>
      <c r="C7" t="s">
        <v>215</v>
      </c>
      <c r="D7">
        <v>3.5</v>
      </c>
    </row>
    <row r="8" spans="1:4" x14ac:dyDescent="0.35">
      <c r="A8">
        <v>31</v>
      </c>
      <c r="B8">
        <v>40</v>
      </c>
      <c r="C8" t="s">
        <v>216</v>
      </c>
      <c r="D8">
        <v>5</v>
      </c>
    </row>
    <row r="9" spans="1:4" x14ac:dyDescent="0.35">
      <c r="A9">
        <v>41</v>
      </c>
      <c r="B9">
        <v>50</v>
      </c>
      <c r="C9" t="s">
        <v>216</v>
      </c>
      <c r="D9">
        <v>4.75</v>
      </c>
    </row>
    <row r="10" spans="1:4" x14ac:dyDescent="0.35">
      <c r="A10">
        <v>51</v>
      </c>
      <c r="B10">
        <v>60</v>
      </c>
      <c r="C10" t="s">
        <v>217</v>
      </c>
      <c r="D10">
        <v>6</v>
      </c>
    </row>
    <row r="11" spans="1:4" x14ac:dyDescent="0.35">
      <c r="A11">
        <v>61</v>
      </c>
      <c r="B11">
        <v>70</v>
      </c>
      <c r="C11" t="s">
        <v>217</v>
      </c>
      <c r="D11">
        <v>1</v>
      </c>
    </row>
    <row r="12" spans="1:4" x14ac:dyDescent="0.35">
      <c r="A12">
        <v>71</v>
      </c>
      <c r="B12" t="s">
        <v>212</v>
      </c>
      <c r="C12" t="s">
        <v>217</v>
      </c>
      <c r="D12">
        <v>0.3</v>
      </c>
    </row>
    <row r="15" spans="1:4" x14ac:dyDescent="0.35">
      <c r="A15" s="27" t="s">
        <v>218</v>
      </c>
      <c r="B15" s="27" t="s">
        <v>219</v>
      </c>
      <c r="C15" s="27" t="s">
        <v>220</v>
      </c>
      <c r="D15" s="27" t="s">
        <v>221</v>
      </c>
    </row>
    <row r="16" spans="1:4" x14ac:dyDescent="0.35">
      <c r="A16" t="s">
        <v>222</v>
      </c>
      <c r="B16">
        <v>56</v>
      </c>
      <c r="C16" t="str">
        <f>VLOOKUP(B16,$A$4:$D$12,3,1)</f>
        <v>FACEBOOK</v>
      </c>
      <c r="D16">
        <f>VLOOKUP(B16,APP_TABLE,4,1)</f>
        <v>6</v>
      </c>
    </row>
    <row r="17" spans="1:4" x14ac:dyDescent="0.35">
      <c r="A17" t="s">
        <v>223</v>
      </c>
      <c r="B17">
        <v>22</v>
      </c>
      <c r="C17" t="str">
        <f t="shared" ref="C17:C20" si="0">VLOOKUP(B17,$A$4:$D$12,3,1)</f>
        <v>INSTAGRAM</v>
      </c>
      <c r="D17">
        <f>VLOOKUP(B17,APP_TABLE,4,1)</f>
        <v>3.5</v>
      </c>
    </row>
    <row r="18" spans="1:4" x14ac:dyDescent="0.35">
      <c r="A18" t="s">
        <v>224</v>
      </c>
      <c r="B18">
        <v>15</v>
      </c>
      <c r="C18" t="str">
        <f t="shared" si="0"/>
        <v>TIKTOK</v>
      </c>
      <c r="D18">
        <f>VLOOKUP(B18,APP_TABLE,4,1)</f>
        <v>2</v>
      </c>
    </row>
    <row r="19" spans="1:4" x14ac:dyDescent="0.35">
      <c r="A19" t="s">
        <v>225</v>
      </c>
      <c r="B19">
        <v>37</v>
      </c>
      <c r="C19" t="str">
        <f t="shared" si="0"/>
        <v>TWITTER</v>
      </c>
      <c r="D19">
        <f>VLOOKUP(B19,APP_TABLE,4,1)</f>
        <v>5</v>
      </c>
    </row>
    <row r="20" spans="1:4" x14ac:dyDescent="0.35">
      <c r="A20" t="s">
        <v>226</v>
      </c>
      <c r="B20">
        <v>78</v>
      </c>
      <c r="C20" t="str">
        <f t="shared" si="0"/>
        <v>FACEBOOK</v>
      </c>
      <c r="D20">
        <f>VLOOKUP(B20,APP_TABLE,4,1)</f>
        <v>0.3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FC44-EDE7-4A3A-A2F9-9D24B7F46C14}">
  <dimension ref="A1:M13"/>
  <sheetViews>
    <sheetView workbookViewId="0">
      <selection activeCell="F5" sqref="F5:M5"/>
    </sheetView>
  </sheetViews>
  <sheetFormatPr defaultRowHeight="14.5" x14ac:dyDescent="0.35"/>
  <cols>
    <col min="1" max="1" width="13.26953125" customWidth="1"/>
    <col min="2" max="2" width="41.90625" customWidth="1"/>
    <col min="3" max="3" width="10" customWidth="1"/>
  </cols>
  <sheetData>
    <row r="1" spans="1:13" x14ac:dyDescent="0.35">
      <c r="A1" t="s">
        <v>227</v>
      </c>
      <c r="B1" t="s">
        <v>228</v>
      </c>
      <c r="C1" t="s">
        <v>229</v>
      </c>
    </row>
    <row r="2" spans="1:13" ht="22" x14ac:dyDescent="0.35">
      <c r="A2">
        <v>6602</v>
      </c>
      <c r="B2" s="28" t="s">
        <v>230</v>
      </c>
    </row>
    <row r="3" spans="1:13" ht="29" x14ac:dyDescent="0.35">
      <c r="A3">
        <v>8981</v>
      </c>
      <c r="B3" s="15" t="s">
        <v>231</v>
      </c>
    </row>
    <row r="4" spans="1:13" ht="29" x14ac:dyDescent="0.35">
      <c r="A4">
        <v>8770</v>
      </c>
      <c r="B4" s="15" t="s">
        <v>232</v>
      </c>
    </row>
    <row r="5" spans="1:13" ht="35.5" customHeight="1" x14ac:dyDescent="0.35">
      <c r="A5">
        <v>1234</v>
      </c>
      <c r="F5" s="18" t="s">
        <v>233</v>
      </c>
      <c r="G5" s="17"/>
      <c r="H5" s="17"/>
      <c r="I5" s="17"/>
      <c r="J5" s="17"/>
      <c r="K5" s="17"/>
      <c r="L5" s="17"/>
      <c r="M5" s="17"/>
    </row>
    <row r="6" spans="1:13" x14ac:dyDescent="0.35">
      <c r="A6">
        <v>3500</v>
      </c>
    </row>
    <row r="7" spans="1:13" x14ac:dyDescent="0.35">
      <c r="A7">
        <v>7506</v>
      </c>
    </row>
    <row r="8" spans="1:13" x14ac:dyDescent="0.35">
      <c r="A8">
        <v>6511</v>
      </c>
    </row>
    <row r="9" spans="1:13" x14ac:dyDescent="0.35">
      <c r="A9">
        <v>4275</v>
      </c>
    </row>
    <row r="10" spans="1:13" x14ac:dyDescent="0.35">
      <c r="A10">
        <v>3982</v>
      </c>
    </row>
    <row r="11" spans="1:13" x14ac:dyDescent="0.35">
      <c r="A11">
        <v>9634</v>
      </c>
    </row>
    <row r="12" spans="1:13" x14ac:dyDescent="0.35">
      <c r="A12">
        <v>8852</v>
      </c>
    </row>
    <row r="13" spans="1:13" x14ac:dyDescent="0.35">
      <c r="A13">
        <v>4873</v>
      </c>
    </row>
  </sheetData>
  <mergeCells count="1">
    <mergeCell ref="F5:M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8718-3372-4337-A18C-9E0C03C6F9C1}">
  <dimension ref="A1:M13"/>
  <sheetViews>
    <sheetView workbookViewId="0">
      <selection activeCell="C5" sqref="C5:C11"/>
    </sheetView>
  </sheetViews>
  <sheetFormatPr defaultRowHeight="14.5" x14ac:dyDescent="0.35"/>
  <cols>
    <col min="1" max="1" width="13.7265625" customWidth="1"/>
    <col min="2" max="2" width="14.453125" customWidth="1"/>
    <col min="3" max="3" width="19.453125" customWidth="1"/>
    <col min="6" max="6" width="12.1796875" customWidth="1"/>
    <col min="7" max="7" width="10.36328125" bestFit="1" customWidth="1"/>
    <col min="12" max="12" width="20.90625" customWidth="1"/>
    <col min="13" max="13" width="9.90625" customWidth="1"/>
  </cols>
  <sheetData>
    <row r="1" spans="1:13" x14ac:dyDescent="0.35">
      <c r="A1" s="12" t="s">
        <v>0</v>
      </c>
      <c r="B1" s="12"/>
    </row>
    <row r="3" spans="1:13" x14ac:dyDescent="0.35">
      <c r="A3" s="13" t="s">
        <v>2</v>
      </c>
      <c r="B3" s="13"/>
      <c r="C3" s="13"/>
      <c r="F3" t="s">
        <v>12</v>
      </c>
    </row>
    <row r="4" spans="1:13" x14ac:dyDescent="0.35">
      <c r="A4" s="1" t="s">
        <v>1</v>
      </c>
      <c r="B4" s="1" t="s">
        <v>3</v>
      </c>
      <c r="C4" s="1" t="s">
        <v>4</v>
      </c>
    </row>
    <row r="5" spans="1:13" x14ac:dyDescent="0.35">
      <c r="A5" t="s">
        <v>5</v>
      </c>
      <c r="B5" s="3">
        <v>800</v>
      </c>
      <c r="C5" t="str">
        <f>IF(B5&gt;=$G$5,"APPROVE","DO NOT APPROVE")</f>
        <v>DO NOT APPROVE</v>
      </c>
      <c r="F5" t="s">
        <v>13</v>
      </c>
      <c r="G5" s="4">
        <v>1000</v>
      </c>
    </row>
    <row r="6" spans="1:13" x14ac:dyDescent="0.35">
      <c r="A6" t="s">
        <v>6</v>
      </c>
      <c r="B6" s="3">
        <v>1200</v>
      </c>
      <c r="C6" t="str">
        <f t="shared" ref="C6:C11" si="0">IF(B6&gt;=$G$5,"APPROVE","DO NOT APPROVE")</f>
        <v>APPROVE</v>
      </c>
    </row>
    <row r="7" spans="1:13" x14ac:dyDescent="0.35">
      <c r="A7" t="s">
        <v>7</v>
      </c>
      <c r="B7" s="3">
        <v>1000</v>
      </c>
      <c r="C7" t="str">
        <f t="shared" si="0"/>
        <v>APPROVE</v>
      </c>
      <c r="L7" s="1" t="s">
        <v>14</v>
      </c>
      <c r="M7" s="1" t="s">
        <v>15</v>
      </c>
    </row>
    <row r="8" spans="1:13" x14ac:dyDescent="0.35">
      <c r="A8" t="s">
        <v>8</v>
      </c>
      <c r="B8" s="3">
        <v>750</v>
      </c>
      <c r="C8" t="str">
        <f t="shared" si="0"/>
        <v>DO NOT APPROVE</v>
      </c>
      <c r="L8" s="5" t="s">
        <v>16</v>
      </c>
      <c r="M8" t="s">
        <v>25</v>
      </c>
    </row>
    <row r="9" spans="1:13" x14ac:dyDescent="0.35">
      <c r="A9" t="s">
        <v>9</v>
      </c>
      <c r="B9" s="3">
        <v>500</v>
      </c>
      <c r="C9" t="str">
        <f t="shared" si="0"/>
        <v>DO NOT APPROVE</v>
      </c>
      <c r="L9" s="5" t="s">
        <v>17</v>
      </c>
      <c r="M9" t="s">
        <v>22</v>
      </c>
    </row>
    <row r="10" spans="1:13" x14ac:dyDescent="0.35">
      <c r="A10" t="s">
        <v>10</v>
      </c>
      <c r="B10" s="3">
        <v>800</v>
      </c>
      <c r="C10" t="str">
        <f t="shared" si="0"/>
        <v>DO NOT APPROVE</v>
      </c>
      <c r="L10" s="5" t="s">
        <v>18</v>
      </c>
      <c r="M10" t="s">
        <v>23</v>
      </c>
    </row>
    <row r="11" spans="1:13" x14ac:dyDescent="0.35">
      <c r="A11" t="s">
        <v>11</v>
      </c>
      <c r="B11" s="3">
        <v>1300</v>
      </c>
      <c r="C11" t="str">
        <f t="shared" si="0"/>
        <v>APPROVE</v>
      </c>
      <c r="L11" s="5" t="s">
        <v>19</v>
      </c>
      <c r="M11" t="s">
        <v>24</v>
      </c>
    </row>
    <row r="12" spans="1:13" x14ac:dyDescent="0.35">
      <c r="L12" s="5" t="s">
        <v>20</v>
      </c>
      <c r="M12" t="s">
        <v>26</v>
      </c>
    </row>
    <row r="13" spans="1:13" x14ac:dyDescent="0.35">
      <c r="L13" s="5" t="s">
        <v>21</v>
      </c>
      <c r="M13" t="s">
        <v>27</v>
      </c>
    </row>
  </sheetData>
  <mergeCells count="2">
    <mergeCell ref="A1:B1"/>
    <mergeCell ref="A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58C6-659A-42A2-80F9-FFB6DE8D7BCF}">
  <dimension ref="A1:H36"/>
  <sheetViews>
    <sheetView topLeftCell="A2" workbookViewId="0">
      <selection activeCell="D32" sqref="D32"/>
    </sheetView>
  </sheetViews>
  <sheetFormatPr defaultRowHeight="14.5" x14ac:dyDescent="0.35"/>
  <cols>
    <col min="1" max="1" width="14.81640625" customWidth="1"/>
    <col min="2" max="2" width="14" customWidth="1"/>
    <col min="4" max="4" width="18.90625" customWidth="1"/>
    <col min="5" max="5" width="10.7265625" customWidth="1"/>
    <col min="7" max="7" width="12.81640625" customWidth="1"/>
  </cols>
  <sheetData>
    <row r="1" spans="1:8" x14ac:dyDescent="0.35">
      <c r="A1" s="6" t="s">
        <v>28</v>
      </c>
    </row>
    <row r="3" spans="1:8" x14ac:dyDescent="0.35">
      <c r="A3" s="6" t="s">
        <v>1</v>
      </c>
      <c r="B3" s="6" t="s">
        <v>29</v>
      </c>
      <c r="C3" s="6" t="s">
        <v>30</v>
      </c>
      <c r="E3" s="6" t="s">
        <v>55</v>
      </c>
      <c r="F3">
        <v>85</v>
      </c>
    </row>
    <row r="4" spans="1:8" x14ac:dyDescent="0.35">
      <c r="A4" t="s">
        <v>31</v>
      </c>
      <c r="B4">
        <v>93</v>
      </c>
      <c r="C4" t="str">
        <f>IF(B4&gt;=$F$3,"PASS","FAIL")</f>
        <v>PASS</v>
      </c>
    </row>
    <row r="5" spans="1:8" x14ac:dyDescent="0.35">
      <c r="A5" t="s">
        <v>32</v>
      </c>
      <c r="B5">
        <v>65</v>
      </c>
      <c r="C5" t="str">
        <f t="shared" ref="C5:C9" si="0">IF(B5&gt;=$F$3,"PASS","FAIL")</f>
        <v>FAIL</v>
      </c>
    </row>
    <row r="6" spans="1:8" x14ac:dyDescent="0.35">
      <c r="A6" t="s">
        <v>33</v>
      </c>
      <c r="B6">
        <v>85</v>
      </c>
      <c r="C6" t="str">
        <f t="shared" si="0"/>
        <v>PASS</v>
      </c>
    </row>
    <row r="7" spans="1:8" x14ac:dyDescent="0.35">
      <c r="A7" t="s">
        <v>34</v>
      </c>
      <c r="B7">
        <v>79</v>
      </c>
      <c r="C7" t="str">
        <f t="shared" si="0"/>
        <v>FAIL</v>
      </c>
    </row>
    <row r="8" spans="1:8" x14ac:dyDescent="0.35">
      <c r="A8" t="s">
        <v>35</v>
      </c>
      <c r="B8">
        <v>90</v>
      </c>
      <c r="C8" t="str">
        <f t="shared" si="0"/>
        <v>PASS</v>
      </c>
    </row>
    <row r="9" spans="1:8" x14ac:dyDescent="0.35">
      <c r="A9" t="s">
        <v>36</v>
      </c>
      <c r="B9">
        <v>60</v>
      </c>
      <c r="C9" t="str">
        <f t="shared" si="0"/>
        <v>FAIL</v>
      </c>
    </row>
    <row r="11" spans="1:8" x14ac:dyDescent="0.35">
      <c r="A11" s="6" t="s">
        <v>37</v>
      </c>
    </row>
    <row r="13" spans="1:8" x14ac:dyDescent="0.35">
      <c r="A13" s="6" t="s">
        <v>38</v>
      </c>
      <c r="B13" s="6" t="s">
        <v>39</v>
      </c>
      <c r="C13" s="6" t="s">
        <v>40</v>
      </c>
      <c r="D13" s="6" t="s">
        <v>46</v>
      </c>
      <c r="G13" s="6" t="s">
        <v>56</v>
      </c>
      <c r="H13">
        <v>30</v>
      </c>
    </row>
    <row r="14" spans="1:8" x14ac:dyDescent="0.35">
      <c r="A14" t="s">
        <v>41</v>
      </c>
      <c r="B14">
        <v>25</v>
      </c>
      <c r="C14">
        <v>500</v>
      </c>
      <c r="D14" t="str">
        <f>IF(B14&gt;=$H$13,C14*$H$14,"NO SHIPPING FEE")</f>
        <v>NO SHIPPING FEE</v>
      </c>
      <c r="G14" t="s">
        <v>46</v>
      </c>
      <c r="H14" s="7">
        <v>0.2</v>
      </c>
    </row>
    <row r="15" spans="1:8" x14ac:dyDescent="0.35">
      <c r="A15" t="s">
        <v>42</v>
      </c>
      <c r="B15">
        <v>50</v>
      </c>
      <c r="C15">
        <v>450</v>
      </c>
      <c r="D15">
        <f t="shared" ref="D15:D18" si="1">IF(B15&gt;=$H$13,C15*$H$14,"NO SHIPPING FEE")</f>
        <v>90</v>
      </c>
    </row>
    <row r="16" spans="1:8" x14ac:dyDescent="0.35">
      <c r="A16" t="s">
        <v>43</v>
      </c>
      <c r="B16">
        <v>30</v>
      </c>
      <c r="C16">
        <v>250</v>
      </c>
      <c r="D16">
        <f t="shared" si="1"/>
        <v>50</v>
      </c>
    </row>
    <row r="17" spans="1:8" x14ac:dyDescent="0.35">
      <c r="A17" t="s">
        <v>44</v>
      </c>
      <c r="B17">
        <v>20</v>
      </c>
      <c r="C17">
        <v>175</v>
      </c>
      <c r="D17" t="str">
        <f t="shared" si="1"/>
        <v>NO SHIPPING FEE</v>
      </c>
    </row>
    <row r="18" spans="1:8" x14ac:dyDescent="0.35">
      <c r="A18" t="s">
        <v>45</v>
      </c>
      <c r="B18">
        <v>5</v>
      </c>
      <c r="C18">
        <v>600</v>
      </c>
      <c r="D18" t="str">
        <f t="shared" si="1"/>
        <v>NO SHIPPING FEE</v>
      </c>
    </row>
    <row r="20" spans="1:8" x14ac:dyDescent="0.35">
      <c r="A20" s="6" t="s">
        <v>47</v>
      </c>
    </row>
    <row r="22" spans="1:8" x14ac:dyDescent="0.35">
      <c r="A22" s="6" t="s">
        <v>1</v>
      </c>
      <c r="B22" s="6" t="s">
        <v>53</v>
      </c>
      <c r="C22" s="6" t="s">
        <v>54</v>
      </c>
      <c r="D22" s="6" t="s">
        <v>30</v>
      </c>
      <c r="G22" t="s">
        <v>57</v>
      </c>
      <c r="H22">
        <v>75</v>
      </c>
    </row>
    <row r="23" spans="1:8" x14ac:dyDescent="0.35">
      <c r="A23" t="s">
        <v>48</v>
      </c>
      <c r="B23">
        <v>93</v>
      </c>
      <c r="C23">
        <v>80</v>
      </c>
      <c r="D23" t="str">
        <f>IF(AND(B23&gt;=$H$22,C23&gt;=H23),"PASS","FAIL")</f>
        <v>PASS</v>
      </c>
      <c r="G23" t="s">
        <v>58</v>
      </c>
      <c r="H23">
        <v>65</v>
      </c>
    </row>
    <row r="24" spans="1:8" x14ac:dyDescent="0.35">
      <c r="A24" t="s">
        <v>49</v>
      </c>
      <c r="B24">
        <v>65</v>
      </c>
      <c r="C24">
        <v>91</v>
      </c>
      <c r="D24" t="str">
        <f t="shared" ref="D24:D26" si="2">IF(AND(B24&gt;=$H$22,C24&gt;=H24),"PASS","FAIL")</f>
        <v>FAIL</v>
      </c>
    </row>
    <row r="25" spans="1:8" x14ac:dyDescent="0.35">
      <c r="A25" t="s">
        <v>50</v>
      </c>
      <c r="B25">
        <v>50</v>
      </c>
      <c r="C25">
        <v>72</v>
      </c>
      <c r="D25" t="str">
        <f t="shared" si="2"/>
        <v>FAIL</v>
      </c>
    </row>
    <row r="26" spans="1:8" x14ac:dyDescent="0.35">
      <c r="A26" t="s">
        <v>51</v>
      </c>
      <c r="B26">
        <v>78</v>
      </c>
      <c r="C26">
        <v>93</v>
      </c>
      <c r="D26" t="str">
        <f t="shared" si="2"/>
        <v>PASS</v>
      </c>
    </row>
    <row r="27" spans="1:8" x14ac:dyDescent="0.35">
      <c r="A27" t="s">
        <v>52</v>
      </c>
      <c r="B27">
        <v>38</v>
      </c>
      <c r="C27">
        <v>30</v>
      </c>
      <c r="D27" t="str">
        <f>IF(AND(B27&gt;=$H$22,C27&gt;=H27),"PASS","FAIL")</f>
        <v>FAIL</v>
      </c>
    </row>
    <row r="29" spans="1:8" x14ac:dyDescent="0.35">
      <c r="A29" s="6" t="s">
        <v>59</v>
      </c>
    </row>
    <row r="31" spans="1:8" x14ac:dyDescent="0.35">
      <c r="A31" s="6" t="s">
        <v>1</v>
      </c>
      <c r="B31" s="6" t="s">
        <v>53</v>
      </c>
      <c r="C31" s="6" t="s">
        <v>54</v>
      </c>
      <c r="D31" s="6" t="s">
        <v>30</v>
      </c>
      <c r="G31" t="s">
        <v>57</v>
      </c>
      <c r="H31">
        <v>75</v>
      </c>
    </row>
    <row r="32" spans="1:8" x14ac:dyDescent="0.35">
      <c r="A32" t="s">
        <v>48</v>
      </c>
      <c r="B32">
        <v>93</v>
      </c>
      <c r="C32">
        <v>80</v>
      </c>
      <c r="D32" t="str">
        <f>IF(OR(B32&gt;=$H$31,C32&gt;=$H$32),"PASS","FAIL")</f>
        <v>PASS</v>
      </c>
      <c r="G32" t="s">
        <v>58</v>
      </c>
      <c r="H32">
        <v>65</v>
      </c>
    </row>
    <row r="33" spans="1:4" x14ac:dyDescent="0.35">
      <c r="A33" t="s">
        <v>49</v>
      </c>
      <c r="B33">
        <v>65</v>
      </c>
      <c r="C33">
        <v>91</v>
      </c>
      <c r="D33" t="b">
        <f t="shared" ref="D33:D36" si="3">OR(B33&gt;=$H$31,C33&gt;=$H$32)</f>
        <v>1</v>
      </c>
    </row>
    <row r="34" spans="1:4" x14ac:dyDescent="0.35">
      <c r="A34" t="s">
        <v>50</v>
      </c>
      <c r="B34">
        <v>50</v>
      </c>
      <c r="C34">
        <v>72</v>
      </c>
      <c r="D34" t="b">
        <f t="shared" si="3"/>
        <v>1</v>
      </c>
    </row>
    <row r="35" spans="1:4" x14ac:dyDescent="0.35">
      <c r="A35" t="s">
        <v>51</v>
      </c>
      <c r="B35">
        <v>78</v>
      </c>
      <c r="C35">
        <v>93</v>
      </c>
      <c r="D35" t="b">
        <f t="shared" si="3"/>
        <v>1</v>
      </c>
    </row>
    <row r="36" spans="1:4" x14ac:dyDescent="0.35">
      <c r="A36" t="s">
        <v>52</v>
      </c>
      <c r="B36">
        <v>38</v>
      </c>
      <c r="C36">
        <v>30</v>
      </c>
      <c r="D36" t="b">
        <f t="shared" si="3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1ECC-5C81-4A49-BC17-5383AF279BA4}">
  <dimension ref="A1:L30"/>
  <sheetViews>
    <sheetView workbookViewId="0">
      <selection activeCell="L7" sqref="L7:L13"/>
    </sheetView>
  </sheetViews>
  <sheetFormatPr defaultRowHeight="14.5" x14ac:dyDescent="0.35"/>
  <cols>
    <col min="1" max="1" width="21.08984375" customWidth="1"/>
    <col min="2" max="2" width="18.08984375" customWidth="1"/>
    <col min="3" max="3" width="11.90625" customWidth="1"/>
    <col min="4" max="4" width="11.08984375" customWidth="1"/>
    <col min="5" max="5" width="9.7265625" customWidth="1"/>
    <col min="6" max="6" width="12.36328125" customWidth="1"/>
    <col min="7" max="7" width="17.1796875" customWidth="1"/>
    <col min="8" max="8" width="15.26953125" customWidth="1"/>
    <col min="10" max="10" width="21.90625" customWidth="1"/>
  </cols>
  <sheetData>
    <row r="1" spans="1:12" x14ac:dyDescent="0.35">
      <c r="A1" s="14" t="s">
        <v>60</v>
      </c>
      <c r="B1" s="14"/>
      <c r="C1" s="14"/>
      <c r="D1" s="14"/>
      <c r="E1" s="14"/>
      <c r="F1" s="14"/>
      <c r="G1" s="14"/>
      <c r="H1" s="14"/>
    </row>
    <row r="3" spans="1:12" x14ac:dyDescent="0.35">
      <c r="A3" t="s">
        <v>38</v>
      </c>
      <c r="B3" t="s">
        <v>61</v>
      </c>
      <c r="C3" t="s">
        <v>62</v>
      </c>
      <c r="D3" s="2" t="s">
        <v>63</v>
      </c>
      <c r="E3" t="s">
        <v>64</v>
      </c>
      <c r="F3" s="2" t="s">
        <v>65</v>
      </c>
      <c r="G3" t="s">
        <v>66</v>
      </c>
      <c r="H3" t="s">
        <v>67</v>
      </c>
      <c r="J3" s="5" t="s">
        <v>68</v>
      </c>
      <c r="K3" s="5">
        <v>1500</v>
      </c>
      <c r="L3" s="5"/>
    </row>
    <row r="4" spans="1:12" x14ac:dyDescent="0.35">
      <c r="A4" t="s">
        <v>70</v>
      </c>
      <c r="B4" t="s">
        <v>75</v>
      </c>
      <c r="C4" s="8">
        <v>43102</v>
      </c>
      <c r="D4" s="2">
        <v>289.95</v>
      </c>
      <c r="E4">
        <v>5</v>
      </c>
      <c r="F4" s="2">
        <v>1449.75</v>
      </c>
      <c r="G4">
        <f>IF(F4&gt;$K$3,F4*$K$4,0)</f>
        <v>0</v>
      </c>
      <c r="H4" s="2">
        <f>SUM(F4+G4)</f>
        <v>1449.75</v>
      </c>
      <c r="J4" s="5" t="s">
        <v>69</v>
      </c>
      <c r="K4" s="9">
        <v>0.02</v>
      </c>
      <c r="L4" s="5"/>
    </row>
    <row r="5" spans="1:12" x14ac:dyDescent="0.35">
      <c r="A5" t="s">
        <v>71</v>
      </c>
      <c r="B5" t="s">
        <v>76</v>
      </c>
      <c r="C5" s="8">
        <v>43102</v>
      </c>
      <c r="D5" s="2">
        <v>329.95</v>
      </c>
      <c r="E5">
        <v>2</v>
      </c>
      <c r="F5" s="2">
        <v>659.9</v>
      </c>
      <c r="G5">
        <f t="shared" ref="G5:G30" si="0">IF(F5&gt;$K$3,F5*$K$4,0)</f>
        <v>0</v>
      </c>
      <c r="H5" s="2">
        <f t="shared" ref="H5:H30" si="1">SUM(F5+G5)</f>
        <v>659.9</v>
      </c>
    </row>
    <row r="6" spans="1:12" x14ac:dyDescent="0.35">
      <c r="A6" t="s">
        <v>72</v>
      </c>
      <c r="B6" t="s">
        <v>77</v>
      </c>
      <c r="C6" s="8">
        <v>43103</v>
      </c>
      <c r="D6" s="2">
        <v>64.95</v>
      </c>
      <c r="E6">
        <v>7</v>
      </c>
      <c r="F6" s="2">
        <v>454.65</v>
      </c>
      <c r="G6">
        <f t="shared" si="0"/>
        <v>0</v>
      </c>
      <c r="H6" s="2">
        <f t="shared" si="1"/>
        <v>454.65</v>
      </c>
    </row>
    <row r="7" spans="1:12" x14ac:dyDescent="0.35">
      <c r="A7" t="s">
        <v>73</v>
      </c>
      <c r="B7" t="s">
        <v>77</v>
      </c>
      <c r="C7" s="8">
        <v>43104</v>
      </c>
      <c r="D7" s="2">
        <v>139.94999999999999</v>
      </c>
      <c r="E7">
        <v>3</v>
      </c>
      <c r="F7" s="2">
        <v>419.85</v>
      </c>
      <c r="G7">
        <f t="shared" si="0"/>
        <v>0</v>
      </c>
      <c r="H7" s="2">
        <f t="shared" si="1"/>
        <v>419.85</v>
      </c>
    </row>
    <row r="8" spans="1:12" x14ac:dyDescent="0.35">
      <c r="A8" t="s">
        <v>72</v>
      </c>
      <c r="B8" t="s">
        <v>75</v>
      </c>
      <c r="C8" s="8">
        <v>43104</v>
      </c>
      <c r="D8" s="2">
        <v>64.95</v>
      </c>
      <c r="E8">
        <v>12</v>
      </c>
      <c r="F8" s="2">
        <v>779.4</v>
      </c>
      <c r="G8">
        <f t="shared" si="0"/>
        <v>0</v>
      </c>
      <c r="H8" s="2">
        <f t="shared" si="1"/>
        <v>779.4</v>
      </c>
    </row>
    <row r="9" spans="1:12" x14ac:dyDescent="0.35">
      <c r="A9" t="s">
        <v>74</v>
      </c>
      <c r="B9" t="s">
        <v>77</v>
      </c>
      <c r="C9" s="8">
        <v>43106</v>
      </c>
      <c r="D9" s="2">
        <v>649.99</v>
      </c>
      <c r="E9">
        <v>4</v>
      </c>
      <c r="F9" s="2">
        <v>2599.96</v>
      </c>
      <c r="G9">
        <f t="shared" si="0"/>
        <v>51.999200000000002</v>
      </c>
      <c r="H9" s="2">
        <f t="shared" si="1"/>
        <v>2651.9592000000002</v>
      </c>
    </row>
    <row r="10" spans="1:12" x14ac:dyDescent="0.35">
      <c r="A10" t="s">
        <v>72</v>
      </c>
      <c r="B10" t="s">
        <v>76</v>
      </c>
      <c r="C10" s="8">
        <v>43107</v>
      </c>
      <c r="D10" s="2">
        <v>64.95</v>
      </c>
      <c r="E10">
        <v>10</v>
      </c>
      <c r="F10" s="2">
        <v>649.5</v>
      </c>
      <c r="G10">
        <f t="shared" si="0"/>
        <v>0</v>
      </c>
      <c r="H10" s="2">
        <f t="shared" si="1"/>
        <v>649.5</v>
      </c>
    </row>
    <row r="11" spans="1:12" x14ac:dyDescent="0.35">
      <c r="A11" t="s">
        <v>74</v>
      </c>
      <c r="B11" t="s">
        <v>76</v>
      </c>
      <c r="C11" s="8">
        <v>43107</v>
      </c>
      <c r="D11" s="2">
        <v>649.99</v>
      </c>
      <c r="E11">
        <v>2</v>
      </c>
      <c r="F11" s="2">
        <v>1299.98</v>
      </c>
      <c r="G11">
        <f t="shared" si="0"/>
        <v>0</v>
      </c>
      <c r="H11" s="2">
        <f t="shared" si="1"/>
        <v>1299.98</v>
      </c>
    </row>
    <row r="12" spans="1:12" x14ac:dyDescent="0.35">
      <c r="A12" t="s">
        <v>71</v>
      </c>
      <c r="B12" t="s">
        <v>76</v>
      </c>
      <c r="C12" s="8">
        <v>43107</v>
      </c>
      <c r="D12" s="2">
        <v>329.95</v>
      </c>
      <c r="E12">
        <v>6</v>
      </c>
      <c r="F12" s="2">
        <v>1979.7</v>
      </c>
      <c r="G12">
        <f t="shared" si="0"/>
        <v>39.594000000000001</v>
      </c>
      <c r="H12" s="2">
        <f t="shared" si="1"/>
        <v>2019.2940000000001</v>
      </c>
    </row>
    <row r="13" spans="1:12" x14ac:dyDescent="0.35">
      <c r="A13" t="s">
        <v>73</v>
      </c>
      <c r="B13" t="s">
        <v>76</v>
      </c>
      <c r="C13" s="8">
        <v>43110</v>
      </c>
      <c r="D13" s="2">
        <v>139.94999999999999</v>
      </c>
      <c r="E13">
        <v>10</v>
      </c>
      <c r="F13" s="2">
        <v>1399.5</v>
      </c>
      <c r="G13">
        <f t="shared" si="0"/>
        <v>0</v>
      </c>
      <c r="H13" s="2">
        <f t="shared" si="1"/>
        <v>1399.5</v>
      </c>
    </row>
    <row r="14" spans="1:12" x14ac:dyDescent="0.35">
      <c r="A14" t="s">
        <v>71</v>
      </c>
      <c r="B14" t="s">
        <v>75</v>
      </c>
      <c r="C14" s="8">
        <v>43110</v>
      </c>
      <c r="D14" s="2">
        <v>329.95</v>
      </c>
      <c r="E14">
        <v>13</v>
      </c>
      <c r="F14" s="2">
        <v>4289.3500000000004</v>
      </c>
      <c r="G14">
        <f t="shared" si="0"/>
        <v>85.787000000000006</v>
      </c>
      <c r="H14" s="2">
        <f t="shared" si="1"/>
        <v>4375.1370000000006</v>
      </c>
    </row>
    <row r="15" spans="1:12" x14ac:dyDescent="0.35">
      <c r="A15" t="s">
        <v>71</v>
      </c>
      <c r="B15" t="s">
        <v>76</v>
      </c>
      <c r="C15" s="8">
        <v>43110</v>
      </c>
      <c r="D15" s="2">
        <v>329.95</v>
      </c>
      <c r="E15">
        <v>4</v>
      </c>
      <c r="F15" s="2">
        <v>1319.8</v>
      </c>
      <c r="G15">
        <f t="shared" si="0"/>
        <v>0</v>
      </c>
      <c r="H15" s="2">
        <f t="shared" si="1"/>
        <v>1319.8</v>
      </c>
    </row>
    <row r="16" spans="1:12" x14ac:dyDescent="0.35">
      <c r="A16" t="s">
        <v>73</v>
      </c>
      <c r="B16" t="s">
        <v>75</v>
      </c>
      <c r="C16" s="8">
        <v>43111</v>
      </c>
      <c r="D16" s="2">
        <v>139.94999999999999</v>
      </c>
      <c r="E16">
        <v>11</v>
      </c>
      <c r="F16" s="2">
        <v>1539.45</v>
      </c>
      <c r="G16">
        <f t="shared" si="0"/>
        <v>30.789000000000001</v>
      </c>
      <c r="H16" s="2">
        <f t="shared" si="1"/>
        <v>1570.239</v>
      </c>
    </row>
    <row r="17" spans="1:8" x14ac:dyDescent="0.35">
      <c r="A17" t="s">
        <v>70</v>
      </c>
      <c r="B17" t="s">
        <v>75</v>
      </c>
      <c r="C17" s="8">
        <v>43111</v>
      </c>
      <c r="D17" s="2">
        <v>299.95</v>
      </c>
      <c r="E17">
        <v>7</v>
      </c>
      <c r="F17" s="2">
        <v>2099.65</v>
      </c>
      <c r="G17">
        <f t="shared" si="0"/>
        <v>41.993000000000002</v>
      </c>
      <c r="H17" s="2">
        <f t="shared" si="1"/>
        <v>2141.643</v>
      </c>
    </row>
    <row r="18" spans="1:8" x14ac:dyDescent="0.35">
      <c r="A18" t="s">
        <v>72</v>
      </c>
      <c r="B18" t="s">
        <v>77</v>
      </c>
      <c r="C18" s="8">
        <v>43112</v>
      </c>
      <c r="D18" s="2">
        <v>64.95</v>
      </c>
      <c r="E18">
        <v>11</v>
      </c>
      <c r="F18" s="2">
        <v>714.45</v>
      </c>
      <c r="G18">
        <f t="shared" si="0"/>
        <v>0</v>
      </c>
      <c r="H18" s="2">
        <f t="shared" si="1"/>
        <v>714.45</v>
      </c>
    </row>
    <row r="19" spans="1:8" x14ac:dyDescent="0.35">
      <c r="A19" t="s">
        <v>74</v>
      </c>
      <c r="B19" t="s">
        <v>75</v>
      </c>
      <c r="C19" s="8">
        <v>43112</v>
      </c>
      <c r="D19" s="2">
        <v>649.99</v>
      </c>
      <c r="E19">
        <v>6</v>
      </c>
      <c r="F19" s="2">
        <v>3899.94</v>
      </c>
      <c r="G19">
        <f t="shared" si="0"/>
        <v>77.998800000000003</v>
      </c>
      <c r="H19" s="2">
        <f t="shared" si="1"/>
        <v>3977.9387999999999</v>
      </c>
    </row>
    <row r="20" spans="1:8" x14ac:dyDescent="0.35">
      <c r="A20" t="s">
        <v>73</v>
      </c>
      <c r="B20" t="s">
        <v>76</v>
      </c>
      <c r="C20" s="8">
        <v>43113</v>
      </c>
      <c r="D20" s="2">
        <v>139.94999999999999</v>
      </c>
      <c r="E20">
        <v>10</v>
      </c>
      <c r="F20" s="2">
        <v>1399.5</v>
      </c>
      <c r="G20">
        <f t="shared" si="0"/>
        <v>0</v>
      </c>
      <c r="H20" s="2">
        <f t="shared" si="1"/>
        <v>1399.5</v>
      </c>
    </row>
    <row r="21" spans="1:8" x14ac:dyDescent="0.35">
      <c r="A21" t="s">
        <v>70</v>
      </c>
      <c r="B21" t="s">
        <v>75</v>
      </c>
      <c r="C21" s="8">
        <v>43113</v>
      </c>
      <c r="D21" s="2">
        <v>299.95</v>
      </c>
      <c r="E21">
        <v>14</v>
      </c>
      <c r="F21" s="2">
        <v>4199.3</v>
      </c>
      <c r="G21">
        <f t="shared" si="0"/>
        <v>83.986000000000004</v>
      </c>
      <c r="H21" s="2">
        <f t="shared" si="1"/>
        <v>4283.2860000000001</v>
      </c>
    </row>
    <row r="22" spans="1:8" x14ac:dyDescent="0.35">
      <c r="A22" t="s">
        <v>71</v>
      </c>
      <c r="B22" t="s">
        <v>77</v>
      </c>
      <c r="C22" s="8">
        <v>43118</v>
      </c>
      <c r="D22" s="2">
        <v>329.95</v>
      </c>
      <c r="E22">
        <v>4</v>
      </c>
      <c r="F22" s="2">
        <v>1319.8</v>
      </c>
      <c r="G22">
        <f t="shared" si="0"/>
        <v>0</v>
      </c>
      <c r="H22" s="2">
        <f t="shared" si="1"/>
        <v>1319.8</v>
      </c>
    </row>
    <row r="23" spans="1:8" x14ac:dyDescent="0.35">
      <c r="A23" t="s">
        <v>72</v>
      </c>
      <c r="B23" t="s">
        <v>75</v>
      </c>
      <c r="C23" s="8">
        <v>43119</v>
      </c>
      <c r="D23" s="2">
        <v>64.95</v>
      </c>
      <c r="E23">
        <v>20</v>
      </c>
      <c r="F23" s="2">
        <v>1299</v>
      </c>
      <c r="G23">
        <f t="shared" si="0"/>
        <v>0</v>
      </c>
      <c r="H23" s="2">
        <f t="shared" si="1"/>
        <v>1299</v>
      </c>
    </row>
    <row r="24" spans="1:8" x14ac:dyDescent="0.35">
      <c r="A24" t="s">
        <v>71</v>
      </c>
      <c r="B24" t="s">
        <v>76</v>
      </c>
      <c r="C24" s="8">
        <v>43120</v>
      </c>
      <c r="D24" s="2">
        <v>329.95</v>
      </c>
      <c r="E24">
        <v>8</v>
      </c>
      <c r="F24" s="2">
        <v>2639.6</v>
      </c>
      <c r="G24">
        <f t="shared" si="0"/>
        <v>52.792000000000002</v>
      </c>
      <c r="H24" s="2">
        <f t="shared" si="1"/>
        <v>2692.3919999999998</v>
      </c>
    </row>
    <row r="25" spans="1:8" x14ac:dyDescent="0.35">
      <c r="A25" t="s">
        <v>72</v>
      </c>
      <c r="B25" t="s">
        <v>76</v>
      </c>
      <c r="C25" s="8">
        <v>43122</v>
      </c>
      <c r="D25" s="2">
        <v>64.95</v>
      </c>
      <c r="E25">
        <v>11</v>
      </c>
      <c r="F25" s="2">
        <v>714.45</v>
      </c>
      <c r="G25">
        <f t="shared" si="0"/>
        <v>0</v>
      </c>
      <c r="H25" s="2">
        <f t="shared" si="1"/>
        <v>714.45</v>
      </c>
    </row>
    <row r="26" spans="1:8" x14ac:dyDescent="0.35">
      <c r="A26" t="s">
        <v>70</v>
      </c>
      <c r="B26" t="s">
        <v>77</v>
      </c>
      <c r="C26" s="8">
        <v>43124</v>
      </c>
      <c r="D26" s="2">
        <v>299.95</v>
      </c>
      <c r="E26">
        <v>13</v>
      </c>
      <c r="F26" s="2">
        <v>3899.35</v>
      </c>
      <c r="G26">
        <f t="shared" si="0"/>
        <v>77.986999999999995</v>
      </c>
      <c r="H26" s="2">
        <f t="shared" si="1"/>
        <v>3977.337</v>
      </c>
    </row>
    <row r="27" spans="1:8" x14ac:dyDescent="0.35">
      <c r="A27" t="s">
        <v>71</v>
      </c>
      <c r="B27" t="s">
        <v>75</v>
      </c>
      <c r="C27" s="8">
        <v>43124</v>
      </c>
      <c r="D27" s="2">
        <v>329.95</v>
      </c>
      <c r="E27">
        <v>7</v>
      </c>
      <c r="F27" s="2">
        <v>2309.65</v>
      </c>
      <c r="G27">
        <f t="shared" si="0"/>
        <v>46.193000000000005</v>
      </c>
      <c r="H27" s="2">
        <f t="shared" si="1"/>
        <v>2355.8430000000003</v>
      </c>
    </row>
    <row r="28" spans="1:8" x14ac:dyDescent="0.35">
      <c r="A28" t="s">
        <v>71</v>
      </c>
      <c r="B28" t="s">
        <v>75</v>
      </c>
      <c r="C28" s="8">
        <v>43125</v>
      </c>
      <c r="D28" s="2">
        <v>329.95</v>
      </c>
      <c r="E28">
        <v>8</v>
      </c>
      <c r="F28" s="2">
        <v>2639.6</v>
      </c>
      <c r="G28">
        <f t="shared" si="0"/>
        <v>52.792000000000002</v>
      </c>
      <c r="H28" s="2">
        <f t="shared" si="1"/>
        <v>2692.3919999999998</v>
      </c>
    </row>
    <row r="29" spans="1:8" x14ac:dyDescent="0.35">
      <c r="A29" t="s">
        <v>74</v>
      </c>
      <c r="B29" t="s">
        <v>77</v>
      </c>
      <c r="C29" s="8">
        <v>43126</v>
      </c>
      <c r="D29" s="2">
        <v>649.99</v>
      </c>
      <c r="E29">
        <v>10</v>
      </c>
      <c r="F29" s="2">
        <v>6499.9</v>
      </c>
      <c r="G29">
        <f t="shared" si="0"/>
        <v>129.99799999999999</v>
      </c>
      <c r="H29" s="2">
        <f t="shared" si="1"/>
        <v>6629.8979999999992</v>
      </c>
    </row>
    <row r="30" spans="1:8" x14ac:dyDescent="0.35">
      <c r="A30" t="s">
        <v>74</v>
      </c>
      <c r="B30" t="s">
        <v>76</v>
      </c>
      <c r="C30" s="8">
        <v>43126</v>
      </c>
      <c r="D30" s="2">
        <v>649.99</v>
      </c>
      <c r="E30">
        <v>7</v>
      </c>
      <c r="F30" s="2">
        <v>4549.93</v>
      </c>
      <c r="G30">
        <f t="shared" si="0"/>
        <v>90.99860000000001</v>
      </c>
      <c r="H30" s="2">
        <f t="shared" si="1"/>
        <v>4640.9286000000002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9175-4E3D-4D2C-AAB7-AB0BD296DCA6}">
  <dimension ref="A1:U44"/>
  <sheetViews>
    <sheetView workbookViewId="0">
      <selection activeCell="M1" sqref="M1"/>
    </sheetView>
  </sheetViews>
  <sheetFormatPr defaultRowHeight="14.5" x14ac:dyDescent="0.35"/>
  <cols>
    <col min="1" max="4" width="15.453125" customWidth="1"/>
    <col min="5" max="5" width="24.26953125" customWidth="1"/>
    <col min="6" max="6" width="15.36328125" customWidth="1"/>
    <col min="7" max="7" width="26.453125" customWidth="1"/>
    <col min="8" max="13" width="15.36328125" customWidth="1"/>
    <col min="14" max="14" width="13.90625" customWidth="1"/>
    <col min="15" max="15" width="20.81640625" customWidth="1"/>
    <col min="16" max="16" width="11.08984375" customWidth="1"/>
    <col min="17" max="17" width="14" customWidth="1"/>
    <col min="18" max="18" width="16.08984375" customWidth="1"/>
    <col min="19" max="19" width="13.81640625" customWidth="1"/>
    <col min="20" max="20" width="14.26953125" customWidth="1"/>
    <col min="21" max="21" width="11.1796875" customWidth="1"/>
  </cols>
  <sheetData>
    <row r="1" spans="1:21" x14ac:dyDescent="0.35">
      <c r="A1" s="1" t="s">
        <v>78</v>
      </c>
      <c r="B1" s="1" t="s">
        <v>124</v>
      </c>
      <c r="C1" s="1" t="s">
        <v>125</v>
      </c>
      <c r="D1" s="1" t="s">
        <v>126</v>
      </c>
      <c r="E1" s="1" t="s">
        <v>79</v>
      </c>
      <c r="F1" s="1" t="s">
        <v>38</v>
      </c>
      <c r="G1" s="1" t="s">
        <v>135</v>
      </c>
      <c r="H1" s="1" t="s">
        <v>127</v>
      </c>
      <c r="I1" s="1" t="s">
        <v>128</v>
      </c>
      <c r="J1" s="1" t="s">
        <v>129</v>
      </c>
      <c r="K1" s="1" t="s">
        <v>136</v>
      </c>
      <c r="L1" s="1" t="s">
        <v>134</v>
      </c>
      <c r="M1" s="1" t="s">
        <v>137</v>
      </c>
      <c r="N1" s="10" t="s">
        <v>80</v>
      </c>
      <c r="O1" s="10" t="s">
        <v>81</v>
      </c>
      <c r="P1" s="10" t="s">
        <v>82</v>
      </c>
      <c r="Q1" s="11" t="s">
        <v>83</v>
      </c>
      <c r="R1" s="11" t="s">
        <v>84</v>
      </c>
      <c r="S1" s="10" t="s">
        <v>85</v>
      </c>
      <c r="T1" s="10" t="s">
        <v>86</v>
      </c>
      <c r="U1" s="10" t="s">
        <v>62</v>
      </c>
    </row>
    <row r="2" spans="1:21" x14ac:dyDescent="0.35">
      <c r="A2" t="s">
        <v>87</v>
      </c>
      <c r="B2" t="str">
        <f>LEFT(A2,3)</f>
        <v>501</v>
      </c>
      <c r="C2" t="str">
        <f>MID(A2,5,3)</f>
        <v>525</v>
      </c>
      <c r="D2" t="str">
        <f>RIGHT(A2,3)</f>
        <v>519</v>
      </c>
      <c r="E2" t="s">
        <v>116</v>
      </c>
      <c r="F2" t="s">
        <v>130</v>
      </c>
      <c r="G2" t="str">
        <f>_xlfn.CONCAT(E2," - ",F2)</f>
        <v>JAPAN -  KENSINGTON</v>
      </c>
      <c r="H2" t="str">
        <f>PROPER(F2)</f>
        <v xml:space="preserve"> Kensington</v>
      </c>
      <c r="I2" t="str">
        <f>UPPER(F2)</f>
        <v xml:space="preserve"> KENSINGTON</v>
      </c>
      <c r="J2" t="str">
        <f>LOWER(F2)</f>
        <v xml:space="preserve"> kensington</v>
      </c>
      <c r="K2" t="str">
        <f>CLEAN(TRIM(F2))</f>
        <v>KENSINGTON</v>
      </c>
      <c r="L2" t="str">
        <f>TRIM(PROPER(F2))</f>
        <v>Kensington</v>
      </c>
      <c r="M2" t="str">
        <f>CLEAN(F2)</f>
        <v xml:space="preserve"> KENSINGTON</v>
      </c>
      <c r="N2" s="2">
        <v>1372</v>
      </c>
      <c r="O2">
        <v>3</v>
      </c>
      <c r="P2">
        <v>20</v>
      </c>
      <c r="Q2" s="2">
        <v>27440</v>
      </c>
      <c r="R2" s="2">
        <v>27440</v>
      </c>
      <c r="S2" s="2">
        <v>16185</v>
      </c>
      <c r="T2" s="2">
        <v>11255</v>
      </c>
      <c r="U2" s="8">
        <v>43466</v>
      </c>
    </row>
    <row r="3" spans="1:21" x14ac:dyDescent="0.35">
      <c r="A3" t="s">
        <v>88</v>
      </c>
      <c r="B3" t="str">
        <f t="shared" ref="B3:B30" si="0">LEFT(A3,3)</f>
        <v>504</v>
      </c>
      <c r="C3" t="str">
        <f t="shared" ref="C3:C30" si="1">MID(A3,5,3)</f>
        <v>480</v>
      </c>
      <c r="D3" t="str">
        <f t="shared" ref="D3:D30" si="2">RIGHT(A3,3)</f>
        <v>367</v>
      </c>
      <c r="E3" t="s">
        <v>117</v>
      </c>
      <c r="F3" t="s">
        <v>122</v>
      </c>
      <c r="G3" t="str">
        <f t="shared" ref="G3:G44" si="3">_xlfn.CONCAT(E3," - ",F3)</f>
        <v>INDIA - kensington</v>
      </c>
      <c r="H3" t="str">
        <f>PROPER(F3)</f>
        <v>Kensington</v>
      </c>
      <c r="I3" t="str">
        <f>UPPER(F3)</f>
        <v>KENSINGTON</v>
      </c>
      <c r="J3" t="str">
        <f>LOWER(F3)</f>
        <v>kensington</v>
      </c>
      <c r="K3" t="str">
        <f>CLEAN(TRIM(F3))</f>
        <v>kensington</v>
      </c>
      <c r="L3" t="str">
        <f>TRIM(PROPER(F3))</f>
        <v>Kensington</v>
      </c>
      <c r="M3" t="str">
        <f>CLEAN(F3)</f>
        <v>kensington</v>
      </c>
      <c r="N3" s="2">
        <v>2762</v>
      </c>
      <c r="O3">
        <v>3</v>
      </c>
      <c r="P3">
        <v>20</v>
      </c>
      <c r="Q3" s="2">
        <v>55240</v>
      </c>
      <c r="R3" s="2">
        <v>55240</v>
      </c>
      <c r="S3" s="2">
        <v>13210</v>
      </c>
      <c r="T3" s="2">
        <v>42030</v>
      </c>
      <c r="U3" s="8">
        <v>43466</v>
      </c>
    </row>
    <row r="4" spans="1:21" x14ac:dyDescent="0.35">
      <c r="A4" t="s">
        <v>89</v>
      </c>
      <c r="B4" t="str">
        <f t="shared" si="0"/>
        <v>518</v>
      </c>
      <c r="C4" t="str">
        <f t="shared" si="1"/>
        <v>404</v>
      </c>
      <c r="D4" t="str">
        <f t="shared" si="2"/>
        <v>302</v>
      </c>
      <c r="E4" t="s">
        <v>118</v>
      </c>
      <c r="F4" t="s">
        <v>122</v>
      </c>
      <c r="G4" t="str">
        <f t="shared" si="3"/>
        <v>UNITED KINGDOM - kensington</v>
      </c>
      <c r="H4" t="str">
        <f>PROPER(F4)</f>
        <v>Kensington</v>
      </c>
      <c r="I4" t="str">
        <f>UPPER(F4)</f>
        <v>KENSINGTON</v>
      </c>
      <c r="J4" t="str">
        <f>LOWER(F4)</f>
        <v>kensington</v>
      </c>
      <c r="K4" t="str">
        <f>CLEAN(TRIM(F4))</f>
        <v>kensington</v>
      </c>
      <c r="L4" t="str">
        <f>TRIM(PROPER(F4))</f>
        <v>Kensington</v>
      </c>
      <c r="M4" t="str">
        <f>CLEAN(F4)</f>
        <v>kensington</v>
      </c>
      <c r="N4" s="2">
        <v>1464</v>
      </c>
      <c r="O4">
        <v>3</v>
      </c>
      <c r="P4">
        <v>15</v>
      </c>
      <c r="Q4" s="2">
        <v>21960</v>
      </c>
      <c r="R4" s="2">
        <v>21960</v>
      </c>
      <c r="S4" s="2">
        <v>21780</v>
      </c>
      <c r="T4" s="2">
        <v>180</v>
      </c>
      <c r="U4" s="8">
        <v>43471</v>
      </c>
    </row>
    <row r="5" spans="1:21" x14ac:dyDescent="0.35">
      <c r="A5" t="s">
        <v>90</v>
      </c>
      <c r="B5" t="str">
        <f t="shared" si="0"/>
        <v>532</v>
      </c>
      <c r="C5" t="str">
        <f t="shared" si="1"/>
        <v>695</v>
      </c>
      <c r="D5" t="str">
        <f t="shared" si="2"/>
        <v>383</v>
      </c>
      <c r="E5" t="s">
        <v>117</v>
      </c>
      <c r="F5" t="s">
        <v>122</v>
      </c>
      <c r="G5" t="str">
        <f t="shared" si="3"/>
        <v>INDIA - kensington</v>
      </c>
      <c r="H5" t="str">
        <f>PROPER(F5)</f>
        <v>Kensington</v>
      </c>
      <c r="I5" t="str">
        <f>UPPER(F5)</f>
        <v>KENSINGTON</v>
      </c>
      <c r="J5" t="str">
        <f>LOWER(F5)</f>
        <v>kensington</v>
      </c>
      <c r="K5" t="str">
        <f>CLEAN(TRIM(F5))</f>
        <v>kensington</v>
      </c>
      <c r="L5" t="str">
        <f>TRIM(PROPER(F5))</f>
        <v>Kensington</v>
      </c>
      <c r="M5" t="str">
        <f>CLEAN(F5)</f>
        <v>kensington</v>
      </c>
      <c r="N5" s="2">
        <v>719</v>
      </c>
      <c r="O5">
        <v>3</v>
      </c>
      <c r="P5">
        <v>15</v>
      </c>
      <c r="Q5" s="2">
        <v>10785</v>
      </c>
      <c r="R5" s="2">
        <v>10785</v>
      </c>
      <c r="S5" s="2">
        <v>8880</v>
      </c>
      <c r="T5" s="2">
        <v>1905</v>
      </c>
      <c r="U5" s="8">
        <v>43471</v>
      </c>
    </row>
    <row r="6" spans="1:21" x14ac:dyDescent="0.35">
      <c r="A6" t="s">
        <v>91</v>
      </c>
      <c r="B6" t="str">
        <f t="shared" si="0"/>
        <v>649</v>
      </c>
      <c r="C6" t="str">
        <f t="shared" si="1"/>
        <v>407</v>
      </c>
      <c r="D6" t="str">
        <f t="shared" si="2"/>
        <v>373</v>
      </c>
      <c r="E6" t="s">
        <v>119</v>
      </c>
      <c r="F6" t="s">
        <v>121</v>
      </c>
      <c r="G6" t="str">
        <f t="shared" si="3"/>
        <v>BRAZIL - KENSINGTON</v>
      </c>
      <c r="H6" t="str">
        <f>PROPER(F6)</f>
        <v>Kensington</v>
      </c>
      <c r="I6" t="str">
        <f>UPPER(F6)</f>
        <v>KENSINGTON</v>
      </c>
      <c r="J6" t="str">
        <f>LOWER(F6)</f>
        <v>kensington</v>
      </c>
      <c r="K6" t="str">
        <f>CLEAN(TRIM(F6))</f>
        <v>KENSINGTON</v>
      </c>
      <c r="L6" t="str">
        <f>TRIM(PROPER(F6))</f>
        <v>Kensington</v>
      </c>
      <c r="M6" t="str">
        <f>CLEAN(F6)</f>
        <v>KENSINGTON</v>
      </c>
      <c r="N6" s="2">
        <v>3576</v>
      </c>
      <c r="O6">
        <v>3</v>
      </c>
      <c r="P6">
        <v>350</v>
      </c>
      <c r="Q6" s="2">
        <v>53640</v>
      </c>
      <c r="R6" s="2">
        <v>53640</v>
      </c>
      <c r="S6" s="2">
        <v>24700</v>
      </c>
      <c r="T6" s="2">
        <v>28940</v>
      </c>
      <c r="U6" s="8">
        <v>43477</v>
      </c>
    </row>
    <row r="7" spans="1:21" x14ac:dyDescent="0.35">
      <c r="A7" t="s">
        <v>92</v>
      </c>
      <c r="B7" t="str">
        <f t="shared" si="0"/>
        <v>541</v>
      </c>
      <c r="C7" t="str">
        <f t="shared" si="1"/>
        <v>583</v>
      </c>
      <c r="D7" t="str">
        <f t="shared" si="2"/>
        <v>319</v>
      </c>
      <c r="E7" t="s">
        <v>117</v>
      </c>
      <c r="F7" t="s">
        <v>122</v>
      </c>
      <c r="G7" t="str">
        <f t="shared" si="3"/>
        <v>INDIA - kensington</v>
      </c>
      <c r="H7" t="str">
        <f>PROPER(F7)</f>
        <v>Kensington</v>
      </c>
      <c r="I7" t="str">
        <f>UPPER(F7)</f>
        <v>KENSINGTON</v>
      </c>
      <c r="J7" t="str">
        <f>LOWER(F7)</f>
        <v>kensington</v>
      </c>
      <c r="K7" t="str">
        <f>CLEAN(TRIM(F7))</f>
        <v>kensington</v>
      </c>
      <c r="L7" t="str">
        <f>TRIM(PROPER(F7))</f>
        <v>Kensington</v>
      </c>
      <c r="M7" t="str">
        <f>CLEAN(F7)</f>
        <v>kensington</v>
      </c>
      <c r="N7" s="2">
        <v>4422</v>
      </c>
      <c r="O7">
        <v>3</v>
      </c>
      <c r="P7">
        <v>15</v>
      </c>
      <c r="Q7" s="2">
        <v>1547700</v>
      </c>
      <c r="R7" s="2">
        <v>1547700</v>
      </c>
      <c r="S7" s="2">
        <v>393380</v>
      </c>
      <c r="T7" s="2">
        <v>1154320</v>
      </c>
      <c r="U7" s="8">
        <v>43468</v>
      </c>
    </row>
    <row r="8" spans="1:21" ht="29" x14ac:dyDescent="0.35">
      <c r="A8" t="s">
        <v>93</v>
      </c>
      <c r="B8" t="str">
        <f t="shared" si="0"/>
        <v>619</v>
      </c>
      <c r="C8" t="str">
        <f t="shared" si="1"/>
        <v>694</v>
      </c>
      <c r="D8" t="str">
        <f t="shared" si="2"/>
        <v>528</v>
      </c>
      <c r="E8" t="s">
        <v>117</v>
      </c>
      <c r="F8" s="16" t="s">
        <v>131</v>
      </c>
      <c r="G8" t="str">
        <f t="shared" si="3"/>
        <v>INDIA - royal 
 oak</v>
      </c>
      <c r="H8" t="str">
        <f>PROPER(F8)</f>
        <v>Royal 
 Oak</v>
      </c>
      <c r="I8" t="str">
        <f>UPPER(F8)</f>
        <v>ROYAL 
 OAK</v>
      </c>
      <c r="J8" t="str">
        <f>LOWER(F8)</f>
        <v>royal 
 oak</v>
      </c>
      <c r="K8" t="str">
        <f>CLEAN(TRIM(F8))</f>
        <v>royal  oak</v>
      </c>
      <c r="L8" t="str">
        <f>TRIM(PROPER(F8))</f>
        <v>Royal 
 Oak</v>
      </c>
      <c r="M8" t="str">
        <f>CLEAN(F8)</f>
        <v>royal  oak</v>
      </c>
      <c r="N8" s="2">
        <v>3649</v>
      </c>
      <c r="O8">
        <v>5</v>
      </c>
      <c r="P8">
        <v>12</v>
      </c>
      <c r="Q8" s="2">
        <v>54735</v>
      </c>
      <c r="R8" s="2">
        <v>54735</v>
      </c>
      <c r="S8" s="2">
        <v>9210</v>
      </c>
      <c r="T8" s="2">
        <v>45525</v>
      </c>
      <c r="U8" s="8">
        <v>43471</v>
      </c>
    </row>
    <row r="9" spans="1:21" x14ac:dyDescent="0.35">
      <c r="A9" t="s">
        <v>94</v>
      </c>
      <c r="B9" t="str">
        <f t="shared" si="0"/>
        <v>543</v>
      </c>
      <c r="C9" t="str">
        <f t="shared" si="1"/>
        <v>428</v>
      </c>
      <c r="D9" t="str">
        <f t="shared" si="2"/>
        <v>344</v>
      </c>
      <c r="E9" t="s">
        <v>116</v>
      </c>
      <c r="F9" t="s">
        <v>123</v>
      </c>
      <c r="G9" t="str">
        <f t="shared" si="3"/>
        <v>JAPAN - Royal oak</v>
      </c>
      <c r="H9" t="str">
        <f>PROPER(F9)</f>
        <v>Royal Oak</v>
      </c>
      <c r="I9" t="str">
        <f>UPPER(F9)</f>
        <v>ROYAL OAK</v>
      </c>
      <c r="J9" t="str">
        <f>LOWER(F9)</f>
        <v>royal oak</v>
      </c>
      <c r="K9" t="str">
        <f>CLEAN(TRIM(F9))</f>
        <v>Royal oak</v>
      </c>
      <c r="L9" t="str">
        <f>TRIM(PROPER(F9))</f>
        <v>Royal Oak</v>
      </c>
      <c r="M9" t="str">
        <f>CLEAN(F9)</f>
        <v>Royal oak</v>
      </c>
      <c r="N9" s="2">
        <v>4172</v>
      </c>
      <c r="O9">
        <v>5</v>
      </c>
      <c r="P9">
        <v>20</v>
      </c>
      <c r="Q9" s="2">
        <v>50064</v>
      </c>
      <c r="R9" s="2">
        <v>550064</v>
      </c>
      <c r="S9" s="2">
        <v>7554</v>
      </c>
      <c r="T9" s="2">
        <v>42510</v>
      </c>
      <c r="U9" s="8">
        <v>43471</v>
      </c>
    </row>
    <row r="10" spans="1:21" x14ac:dyDescent="0.35">
      <c r="A10" t="s">
        <v>95</v>
      </c>
      <c r="B10" t="str">
        <f t="shared" si="0"/>
        <v>575</v>
      </c>
      <c r="C10" t="str">
        <f t="shared" si="1"/>
        <v>510</v>
      </c>
      <c r="D10" t="str">
        <f t="shared" si="2"/>
        <v>412</v>
      </c>
      <c r="E10" t="s">
        <v>118</v>
      </c>
      <c r="F10" t="s">
        <v>123</v>
      </c>
      <c r="G10" t="str">
        <f t="shared" si="3"/>
        <v>UNITED KINGDOM - Royal oak</v>
      </c>
      <c r="H10" t="str">
        <f>PROPER(F10)</f>
        <v>Royal Oak</v>
      </c>
      <c r="I10" t="str">
        <f>UPPER(F10)</f>
        <v>ROYAL OAK</v>
      </c>
      <c r="J10" t="str">
        <f>LOWER(F10)</f>
        <v>royal oak</v>
      </c>
      <c r="K10" t="str">
        <f>CLEAN(TRIM(F10))</f>
        <v>Royal oak</v>
      </c>
      <c r="L10" t="str">
        <f>TRIM(PROPER(F10))</f>
        <v>Royal Oak</v>
      </c>
      <c r="M10" t="str">
        <f>CLEAN(F10)</f>
        <v>Royal oak</v>
      </c>
      <c r="N10" s="2">
        <v>3841</v>
      </c>
      <c r="O10">
        <v>5</v>
      </c>
      <c r="P10">
        <v>12</v>
      </c>
      <c r="Q10" s="2">
        <v>76820</v>
      </c>
      <c r="R10" s="2">
        <v>76820</v>
      </c>
      <c r="S10" s="2">
        <v>18990</v>
      </c>
      <c r="T10" s="2">
        <v>57830</v>
      </c>
      <c r="U10" s="8">
        <v>43471</v>
      </c>
    </row>
    <row r="11" spans="1:21" x14ac:dyDescent="0.35">
      <c r="A11" t="s">
        <v>96</v>
      </c>
      <c r="B11" t="str">
        <f t="shared" si="0"/>
        <v>514</v>
      </c>
      <c r="C11" t="str">
        <f t="shared" si="1"/>
        <v>502</v>
      </c>
      <c r="D11" t="str">
        <f t="shared" si="2"/>
        <v>434</v>
      </c>
      <c r="E11" t="s">
        <v>117</v>
      </c>
      <c r="F11" t="s">
        <v>123</v>
      </c>
      <c r="G11" t="str">
        <f t="shared" si="3"/>
        <v>INDIA - Royal oak</v>
      </c>
      <c r="H11" t="str">
        <f>PROPER(F11)</f>
        <v>Royal Oak</v>
      </c>
      <c r="I11" t="str">
        <f>UPPER(F11)</f>
        <v>ROYAL OAK</v>
      </c>
      <c r="J11" t="str">
        <f>LOWER(F11)</f>
        <v>royal oak</v>
      </c>
      <c r="K11" t="str">
        <f>CLEAN(TRIM(F11))</f>
        <v>Royal oak</v>
      </c>
      <c r="L11" t="str">
        <f>TRIM(PROPER(F11))</f>
        <v>Royal Oak</v>
      </c>
      <c r="M11" t="str">
        <f>CLEAN(F11)</f>
        <v>Royal oak</v>
      </c>
      <c r="N11" s="2">
        <v>3726</v>
      </c>
      <c r="O11">
        <v>5</v>
      </c>
      <c r="P11">
        <v>15</v>
      </c>
      <c r="Q11" s="2">
        <v>44712</v>
      </c>
      <c r="R11" s="2">
        <v>44712</v>
      </c>
      <c r="S11" s="2">
        <v>4635</v>
      </c>
      <c r="T11" s="2">
        <v>40077</v>
      </c>
      <c r="U11" s="8">
        <v>43471</v>
      </c>
    </row>
    <row r="12" spans="1:21" ht="29" x14ac:dyDescent="0.35">
      <c r="A12" t="s">
        <v>97</v>
      </c>
      <c r="B12" t="str">
        <f t="shared" si="0"/>
        <v>708</v>
      </c>
      <c r="C12" t="str">
        <f t="shared" si="1"/>
        <v>433</v>
      </c>
      <c r="D12" t="str">
        <f t="shared" si="2"/>
        <v>545</v>
      </c>
      <c r="E12" t="s">
        <v>119</v>
      </c>
      <c r="F12" s="15" t="s">
        <v>133</v>
      </c>
      <c r="G12" t="str">
        <f t="shared" si="3"/>
        <v>BRAZIL - Royal
 oak</v>
      </c>
      <c r="H12" t="str">
        <f>PROPER(F12)</f>
        <v>Royal
 Oak</v>
      </c>
      <c r="I12" t="str">
        <f>UPPER(F12)</f>
        <v>ROYAL
 OAK</v>
      </c>
      <c r="J12" t="str">
        <f>LOWER(F12)</f>
        <v>royal
 oak</v>
      </c>
      <c r="K12" t="str">
        <f>CLEAN(TRIM(F12))</f>
        <v>Royal oak</v>
      </c>
      <c r="L12" t="str">
        <f>TRIM(PROPER(F12))</f>
        <v>Royal
 Oak</v>
      </c>
      <c r="M12" t="str">
        <f>CLEAN(F12)</f>
        <v>Royal oak</v>
      </c>
      <c r="N12" s="2">
        <v>2625</v>
      </c>
      <c r="O12">
        <v>5</v>
      </c>
      <c r="P12">
        <v>125</v>
      </c>
      <c r="Q12" s="2">
        <v>39375</v>
      </c>
      <c r="R12" s="2">
        <v>39375</v>
      </c>
      <c r="S12" s="2">
        <v>24700</v>
      </c>
      <c r="T12" s="2">
        <v>14675</v>
      </c>
      <c r="U12" s="8">
        <v>43472</v>
      </c>
    </row>
    <row r="13" spans="1:21" ht="29" x14ac:dyDescent="0.35">
      <c r="A13" t="s">
        <v>98</v>
      </c>
      <c r="B13" t="str">
        <f t="shared" si="0"/>
        <v>695</v>
      </c>
      <c r="C13" t="str">
        <f t="shared" si="1"/>
        <v>508</v>
      </c>
      <c r="D13" t="str">
        <f t="shared" si="2"/>
        <v>456</v>
      </c>
      <c r="E13" t="s">
        <v>116</v>
      </c>
      <c r="F13" s="15" t="s">
        <v>132</v>
      </c>
      <c r="G13" t="str">
        <f t="shared" si="3"/>
        <v>JAPAN - Royal 
oak</v>
      </c>
      <c r="H13" t="str">
        <f>PROPER(F13)</f>
        <v>Royal 
Oak</v>
      </c>
      <c r="I13" t="str">
        <f>UPPER(F13)</f>
        <v>ROYAL 
OAK</v>
      </c>
      <c r="J13" t="str">
        <f>LOWER(F13)</f>
        <v>royal 
oak</v>
      </c>
      <c r="K13" t="str">
        <f>CLEAN(TRIM(F13))</f>
        <v>Royal oak</v>
      </c>
      <c r="L13" t="str">
        <f>TRIM(PROPER(F13))</f>
        <v>Royal 
Oak</v>
      </c>
      <c r="M13" t="str">
        <f>CLEAN(F13)</f>
        <v>Royal oak</v>
      </c>
      <c r="N13" s="2">
        <v>1958</v>
      </c>
      <c r="O13">
        <v>5</v>
      </c>
      <c r="P13">
        <v>300</v>
      </c>
      <c r="Q13" s="2">
        <v>244750</v>
      </c>
      <c r="R13" s="2">
        <v>244750</v>
      </c>
      <c r="S13" s="2">
        <v>319860</v>
      </c>
      <c r="T13" s="2">
        <v>75110</v>
      </c>
      <c r="U13" s="8">
        <v>43473</v>
      </c>
    </row>
    <row r="14" spans="1:21" x14ac:dyDescent="0.35">
      <c r="A14" t="s">
        <v>99</v>
      </c>
      <c r="B14" t="str">
        <f t="shared" si="0"/>
        <v>773</v>
      </c>
      <c r="C14" t="str">
        <f t="shared" si="1"/>
        <v>607</v>
      </c>
      <c r="D14" t="str">
        <f t="shared" si="2"/>
        <v>331</v>
      </c>
      <c r="E14" t="s">
        <v>119</v>
      </c>
      <c r="F14" t="s">
        <v>123</v>
      </c>
      <c r="G14" t="str">
        <f t="shared" si="3"/>
        <v>BRAZIL - Royal oak</v>
      </c>
      <c r="H14" t="str">
        <f>PROPER(F14)</f>
        <v>Royal Oak</v>
      </c>
      <c r="I14" t="str">
        <f>UPPER(F14)</f>
        <v>ROYAL OAK</v>
      </c>
      <c r="J14" t="str">
        <f>LOWER(F14)</f>
        <v>royal oak</v>
      </c>
      <c r="K14" t="str">
        <f>CLEAN(TRIM(F14))</f>
        <v>Royal oak</v>
      </c>
      <c r="L14" t="str">
        <f>TRIM(PROPER(F14))</f>
        <v>Royal Oak</v>
      </c>
      <c r="M14" t="str">
        <f>CLEAN(F14)</f>
        <v>Royal oak</v>
      </c>
      <c r="N14" s="2">
        <v>3271</v>
      </c>
      <c r="O14">
        <v>5</v>
      </c>
      <c r="P14">
        <v>7</v>
      </c>
      <c r="Q14" s="2">
        <v>981300</v>
      </c>
      <c r="R14" s="2">
        <v>981300</v>
      </c>
      <c r="S14" s="2">
        <v>239500</v>
      </c>
      <c r="T14" s="2">
        <v>741800</v>
      </c>
      <c r="U14" s="8">
        <v>43474</v>
      </c>
    </row>
    <row r="15" spans="1:21" x14ac:dyDescent="0.35">
      <c r="A15" t="s">
        <v>100</v>
      </c>
      <c r="B15" t="str">
        <f t="shared" si="0"/>
        <v>704</v>
      </c>
      <c r="C15" t="str">
        <f t="shared" si="1"/>
        <v>392</v>
      </c>
      <c r="D15" t="str">
        <f t="shared" si="2"/>
        <v>395</v>
      </c>
      <c r="E15" t="s">
        <v>117</v>
      </c>
      <c r="F15" t="s">
        <v>123</v>
      </c>
      <c r="G15" t="str">
        <f t="shared" si="3"/>
        <v>INDIA - Royal oak</v>
      </c>
      <c r="H15" t="str">
        <f>PROPER(F15)</f>
        <v>Royal Oak</v>
      </c>
      <c r="I15" t="str">
        <f>UPPER(F15)</f>
        <v>ROYAL OAK</v>
      </c>
      <c r="J15" t="str">
        <f>LOWER(F15)</f>
        <v>royal oak</v>
      </c>
      <c r="K15" t="str">
        <f>CLEAN(TRIM(F15))</f>
        <v>Royal oak</v>
      </c>
      <c r="L15" t="str">
        <f>TRIM(PROPER(F15))</f>
        <v>Royal Oak</v>
      </c>
      <c r="M15" t="str">
        <f>CLEAN(F15)</f>
        <v>Royal oak</v>
      </c>
      <c r="N15" s="2">
        <v>2091</v>
      </c>
      <c r="O15">
        <v>5</v>
      </c>
      <c r="P15">
        <v>125</v>
      </c>
      <c r="Q15" s="2">
        <v>14637</v>
      </c>
      <c r="R15" s="2">
        <v>14637</v>
      </c>
      <c r="S15" s="2">
        <v>10730</v>
      </c>
      <c r="T15" s="2">
        <v>3907</v>
      </c>
      <c r="U15" s="8">
        <v>43475</v>
      </c>
    </row>
    <row r="16" spans="1:21" x14ac:dyDescent="0.35">
      <c r="A16" t="s">
        <v>101</v>
      </c>
      <c r="B16" t="str">
        <f t="shared" si="0"/>
        <v>628</v>
      </c>
      <c r="C16" t="str">
        <f t="shared" si="1"/>
        <v>401</v>
      </c>
      <c r="D16" t="str">
        <f t="shared" si="2"/>
        <v>333</v>
      </c>
      <c r="E16" t="s">
        <v>116</v>
      </c>
      <c r="F16" t="s">
        <v>123</v>
      </c>
      <c r="G16" t="str">
        <f t="shared" si="3"/>
        <v>JAPAN - Royal oak</v>
      </c>
      <c r="H16" t="str">
        <f>PROPER(F16)</f>
        <v>Royal Oak</v>
      </c>
      <c r="I16" t="str">
        <f>UPPER(F16)</f>
        <v>ROYAL OAK</v>
      </c>
      <c r="J16" t="str">
        <f>LOWER(F16)</f>
        <v>royal oak</v>
      </c>
      <c r="K16" t="str">
        <f>CLEAN(TRIM(F16))</f>
        <v>Royal oak</v>
      </c>
      <c r="L16" t="str">
        <f>TRIM(PROPER(F16))</f>
        <v>Royal Oak</v>
      </c>
      <c r="M16" t="str">
        <f>CLEAN(F16)</f>
        <v>Royal oak</v>
      </c>
      <c r="N16" s="2">
        <v>2530</v>
      </c>
      <c r="O16">
        <v>5</v>
      </c>
      <c r="P16">
        <v>15</v>
      </c>
      <c r="Q16" s="2">
        <v>316250</v>
      </c>
      <c r="R16" s="2">
        <v>316250</v>
      </c>
      <c r="S16" s="2">
        <v>41400</v>
      </c>
      <c r="T16" s="2">
        <v>274850</v>
      </c>
      <c r="U16" s="8">
        <v>43477</v>
      </c>
    </row>
    <row r="17" spans="1:21" x14ac:dyDescent="0.35">
      <c r="A17" t="s">
        <v>102</v>
      </c>
      <c r="B17" t="str">
        <f t="shared" si="0"/>
        <v>774</v>
      </c>
      <c r="C17" t="str">
        <f t="shared" si="1"/>
        <v>599</v>
      </c>
      <c r="D17" t="str">
        <f t="shared" si="2"/>
        <v>297</v>
      </c>
      <c r="E17" t="s">
        <v>120</v>
      </c>
      <c r="F17" t="s">
        <v>123</v>
      </c>
      <c r="G17" t="str">
        <f t="shared" si="3"/>
        <v>UNITED STATES of AMERICA - Royal oak</v>
      </c>
      <c r="H17" t="str">
        <f>PROPER(F17)</f>
        <v>Royal Oak</v>
      </c>
      <c r="I17" t="str">
        <f>UPPER(F17)</f>
        <v>ROYAL OAK</v>
      </c>
      <c r="J17" t="str">
        <f>LOWER(F17)</f>
        <v>royal oak</v>
      </c>
      <c r="K17" t="str">
        <f>CLEAN(TRIM(F17))</f>
        <v>Royal oak</v>
      </c>
      <c r="L17" t="str">
        <f>TRIM(PROPER(F17))</f>
        <v>Royal Oak</v>
      </c>
      <c r="M17" t="str">
        <f>CLEAN(F17)</f>
        <v>Royal oak</v>
      </c>
      <c r="N17" s="2">
        <v>2825</v>
      </c>
      <c r="O17">
        <v>5</v>
      </c>
      <c r="P17">
        <v>20</v>
      </c>
      <c r="Q17" s="2">
        <v>42375</v>
      </c>
      <c r="R17" s="2">
        <v>42375</v>
      </c>
      <c r="S17" s="2">
        <v>6150</v>
      </c>
      <c r="T17" s="2">
        <v>36225</v>
      </c>
      <c r="U17" s="8">
        <v>43467</v>
      </c>
    </row>
    <row r="18" spans="1:21" x14ac:dyDescent="0.35">
      <c r="A18" t="s">
        <v>103</v>
      </c>
      <c r="B18" t="str">
        <f t="shared" si="0"/>
        <v>563</v>
      </c>
      <c r="C18" t="str">
        <f t="shared" si="1"/>
        <v>574</v>
      </c>
      <c r="D18" t="str">
        <f t="shared" si="2"/>
        <v>367</v>
      </c>
      <c r="E18" t="s">
        <v>116</v>
      </c>
      <c r="F18" t="s">
        <v>123</v>
      </c>
      <c r="G18" t="str">
        <f t="shared" si="3"/>
        <v>JAPAN - Royal oak</v>
      </c>
      <c r="H18" t="str">
        <f>PROPER(F18)</f>
        <v>Royal Oak</v>
      </c>
      <c r="I18" t="str">
        <f>UPPER(F18)</f>
        <v>ROYAL OAK</v>
      </c>
      <c r="J18" t="str">
        <f>LOWER(F18)</f>
        <v>royal oak</v>
      </c>
      <c r="K18" t="str">
        <f>CLEAN(TRIM(F18))</f>
        <v>Royal oak</v>
      </c>
      <c r="L18" t="str">
        <f>TRIM(PROPER(F18))</f>
        <v>Royal Oak</v>
      </c>
      <c r="M18" t="str">
        <f>CLEAN(F18)</f>
        <v>Royal oak</v>
      </c>
      <c r="N18" s="2">
        <v>2513</v>
      </c>
      <c r="O18">
        <v>10</v>
      </c>
      <c r="P18">
        <v>15</v>
      </c>
      <c r="Q18" s="2">
        <v>50260</v>
      </c>
      <c r="R18" s="2">
        <v>50260</v>
      </c>
      <c r="S18" s="2">
        <v>2920</v>
      </c>
      <c r="T18" s="2">
        <v>47340</v>
      </c>
      <c r="U18" s="8">
        <v>43467</v>
      </c>
    </row>
    <row r="19" spans="1:21" x14ac:dyDescent="0.35">
      <c r="A19" t="s">
        <v>104</v>
      </c>
      <c r="B19" t="str">
        <f t="shared" si="0"/>
        <v>625</v>
      </c>
      <c r="C19" t="str">
        <f t="shared" si="1"/>
        <v>446</v>
      </c>
      <c r="D19" t="str">
        <f t="shared" si="2"/>
        <v>339</v>
      </c>
      <c r="E19" t="s">
        <v>119</v>
      </c>
      <c r="F19" t="s">
        <v>123</v>
      </c>
      <c r="G19" t="str">
        <f t="shared" si="3"/>
        <v>BRAZIL - Royal oak</v>
      </c>
      <c r="H19" t="str">
        <f>PROPER(F19)</f>
        <v>Royal Oak</v>
      </c>
      <c r="I19" t="str">
        <f>UPPER(F19)</f>
        <v>ROYAL OAK</v>
      </c>
      <c r="J19" t="str">
        <f>LOWER(F19)</f>
        <v>royal oak</v>
      </c>
      <c r="K19" t="str">
        <f>CLEAN(TRIM(F19))</f>
        <v>Royal oak</v>
      </c>
      <c r="L19" t="str">
        <f>TRIM(PROPER(F19))</f>
        <v>Royal Oak</v>
      </c>
      <c r="M19" t="str">
        <f>CLEAN(F19)</f>
        <v>Royal oak</v>
      </c>
      <c r="N19" s="2">
        <v>883</v>
      </c>
      <c r="O19">
        <v>10</v>
      </c>
      <c r="P19">
        <v>12</v>
      </c>
      <c r="Q19" s="2">
        <v>13235</v>
      </c>
      <c r="R19" s="2">
        <v>13245</v>
      </c>
      <c r="S19" s="2">
        <v>9740</v>
      </c>
      <c r="T19" s="2">
        <v>3505</v>
      </c>
      <c r="U19" s="8">
        <v>43471</v>
      </c>
    </row>
    <row r="20" spans="1:21" x14ac:dyDescent="0.35">
      <c r="A20" t="s">
        <v>105</v>
      </c>
      <c r="B20" t="str">
        <f t="shared" si="0"/>
        <v>513</v>
      </c>
      <c r="C20" t="str">
        <f t="shared" si="1"/>
        <v>596</v>
      </c>
      <c r="D20" t="str">
        <f t="shared" si="2"/>
        <v>464</v>
      </c>
      <c r="E20" t="s">
        <v>116</v>
      </c>
      <c r="F20" t="s">
        <v>123</v>
      </c>
      <c r="G20" t="str">
        <f t="shared" si="3"/>
        <v>JAPAN - Royal oak</v>
      </c>
      <c r="H20" t="str">
        <f>PROPER(F20)</f>
        <v>Royal Oak</v>
      </c>
      <c r="I20" t="str">
        <f>UPPER(F20)</f>
        <v>ROYAL OAK</v>
      </c>
      <c r="J20" t="str">
        <f>LOWER(F20)</f>
        <v>royal oak</v>
      </c>
      <c r="K20" t="str">
        <f>CLEAN(TRIM(F20))</f>
        <v>Royal oak</v>
      </c>
      <c r="L20" t="str">
        <f>TRIM(PROPER(F20))</f>
        <v>Royal Oak</v>
      </c>
      <c r="M20" t="str">
        <f>CLEAN(F20)</f>
        <v>Royal oak</v>
      </c>
      <c r="N20" s="2">
        <v>2087</v>
      </c>
      <c r="O20">
        <v>10</v>
      </c>
      <c r="P20">
        <v>350</v>
      </c>
      <c r="Q20" s="2">
        <v>25044</v>
      </c>
      <c r="R20" s="2">
        <v>25044</v>
      </c>
      <c r="S20" s="2">
        <v>7554</v>
      </c>
      <c r="T20" s="2">
        <v>17490</v>
      </c>
      <c r="U20" s="8">
        <v>43471</v>
      </c>
    </row>
    <row r="21" spans="1:21" x14ac:dyDescent="0.35">
      <c r="A21" t="s">
        <v>106</v>
      </c>
      <c r="B21" t="str">
        <f t="shared" si="0"/>
        <v>786</v>
      </c>
      <c r="C21" t="str">
        <f t="shared" si="1"/>
        <v>672</v>
      </c>
      <c r="D21" t="str">
        <f t="shared" si="2"/>
        <v>371</v>
      </c>
      <c r="E21" t="s">
        <v>117</v>
      </c>
      <c r="F21" t="s">
        <v>123</v>
      </c>
      <c r="G21" t="str">
        <f t="shared" si="3"/>
        <v>INDIA - Royal oak</v>
      </c>
      <c r="H21" t="str">
        <f>PROPER(F21)</f>
        <v>Royal Oak</v>
      </c>
      <c r="I21" t="str">
        <f>UPPER(F21)</f>
        <v>ROYAL OAK</v>
      </c>
      <c r="J21" t="str">
        <f>LOWER(F21)</f>
        <v>royal oak</v>
      </c>
      <c r="K21" t="str">
        <f>CLEAN(TRIM(F21))</f>
        <v>Royal oak</v>
      </c>
      <c r="L21" t="str">
        <f>TRIM(PROPER(F21))</f>
        <v>Royal Oak</v>
      </c>
      <c r="M21" t="str">
        <f>CLEAN(F21)</f>
        <v>Royal oak</v>
      </c>
      <c r="N21" s="2">
        <v>2563</v>
      </c>
      <c r="O21">
        <v>10</v>
      </c>
      <c r="P21">
        <v>12</v>
      </c>
      <c r="Q21" s="2">
        <v>897050</v>
      </c>
      <c r="R21" s="2">
        <v>897050</v>
      </c>
      <c r="S21" s="2">
        <v>261560</v>
      </c>
      <c r="T21" s="2">
        <v>635490</v>
      </c>
      <c r="U21" s="8">
        <v>43472</v>
      </c>
    </row>
    <row r="22" spans="1:21" x14ac:dyDescent="0.35">
      <c r="A22" t="s">
        <v>107</v>
      </c>
      <c r="B22" t="str">
        <f t="shared" si="0"/>
        <v>456</v>
      </c>
      <c r="C22" t="str">
        <f t="shared" si="1"/>
        <v>445</v>
      </c>
      <c r="D22" t="str">
        <f t="shared" si="2"/>
        <v>353</v>
      </c>
      <c r="E22" t="s">
        <v>117</v>
      </c>
      <c r="F22" t="s">
        <v>123</v>
      </c>
      <c r="G22" t="str">
        <f t="shared" si="3"/>
        <v>INDIA - Royal oak</v>
      </c>
      <c r="H22" t="str">
        <f>PROPER(F22)</f>
        <v>Royal Oak</v>
      </c>
      <c r="I22" t="str">
        <f>UPPER(F22)</f>
        <v>ROYAL OAK</v>
      </c>
      <c r="J22" t="str">
        <f>LOWER(F22)</f>
        <v>royal oak</v>
      </c>
      <c r="K22" t="str">
        <f>CLEAN(TRIM(F22))</f>
        <v>Royal oak</v>
      </c>
      <c r="L22" t="str">
        <f>TRIM(PROPER(F22))</f>
        <v>Royal Oak</v>
      </c>
      <c r="M22" t="str">
        <f>CLEAN(F22)</f>
        <v>Royal oak</v>
      </c>
      <c r="N22" s="2">
        <v>2846</v>
      </c>
      <c r="O22">
        <v>10</v>
      </c>
      <c r="P22">
        <v>7</v>
      </c>
      <c r="Q22" s="2">
        <v>34152</v>
      </c>
      <c r="R22" s="2">
        <v>34152</v>
      </c>
      <c r="S22" s="2">
        <v>1101</v>
      </c>
      <c r="T22" s="2">
        <v>33051</v>
      </c>
      <c r="U22" s="8">
        <v>43473</v>
      </c>
    </row>
    <row r="23" spans="1:21" x14ac:dyDescent="0.35">
      <c r="A23" t="s">
        <v>108</v>
      </c>
      <c r="B23" t="str">
        <f t="shared" si="0"/>
        <v>606</v>
      </c>
      <c r="C23" t="str">
        <f t="shared" si="1"/>
        <v>401</v>
      </c>
      <c r="D23" t="str">
        <f t="shared" si="2"/>
        <v>331</v>
      </c>
      <c r="E23" t="s">
        <v>119</v>
      </c>
      <c r="F23" t="s">
        <v>123</v>
      </c>
      <c r="G23" t="str">
        <f t="shared" si="3"/>
        <v>BRAZIL - Royal oak</v>
      </c>
      <c r="H23" t="str">
        <f>PROPER(F23)</f>
        <v>Royal Oak</v>
      </c>
      <c r="I23" t="str">
        <f>UPPER(F23)</f>
        <v>ROYAL OAK</v>
      </c>
      <c r="J23" t="str">
        <f>LOWER(F23)</f>
        <v>royal oak</v>
      </c>
      <c r="K23" t="str">
        <f>CLEAN(TRIM(F23))</f>
        <v>Royal oak</v>
      </c>
      <c r="L23" t="str">
        <f>TRIM(PROPER(F23))</f>
        <v>Royal Oak</v>
      </c>
      <c r="M23" t="str">
        <f>CLEAN(F23)</f>
        <v>Royal oak</v>
      </c>
      <c r="N23" s="2">
        <v>997</v>
      </c>
      <c r="O23">
        <v>10</v>
      </c>
      <c r="P23">
        <v>15</v>
      </c>
      <c r="Q23" s="2">
        <v>6979</v>
      </c>
      <c r="R23" s="2">
        <v>6979</v>
      </c>
      <c r="S23" s="2">
        <v>4415</v>
      </c>
      <c r="T23" s="2">
        <v>2564</v>
      </c>
      <c r="U23" s="8">
        <v>43474</v>
      </c>
    </row>
    <row r="24" spans="1:21" x14ac:dyDescent="0.35">
      <c r="A24" t="s">
        <v>109</v>
      </c>
      <c r="B24" t="str">
        <f t="shared" si="0"/>
        <v>731</v>
      </c>
      <c r="C24" t="str">
        <f t="shared" si="1"/>
        <v>652</v>
      </c>
      <c r="D24" t="str">
        <f t="shared" si="2"/>
        <v>442</v>
      </c>
      <c r="E24" t="s">
        <v>118</v>
      </c>
      <c r="F24" t="s">
        <v>123</v>
      </c>
      <c r="G24" t="str">
        <f t="shared" si="3"/>
        <v>UNITED KINGDOM - Royal oak</v>
      </c>
      <c r="H24" t="str">
        <f>PROPER(F24)</f>
        <v>Royal Oak</v>
      </c>
      <c r="I24" t="str">
        <f>UPPER(F24)</f>
        <v>ROYAL OAK</v>
      </c>
      <c r="J24" t="str">
        <f>LOWER(F24)</f>
        <v>royal oak</v>
      </c>
      <c r="K24" t="str">
        <f>CLEAN(TRIM(F24))</f>
        <v>Royal oak</v>
      </c>
      <c r="L24" t="str">
        <f>TRIM(PROPER(F24))</f>
        <v>Royal Oak</v>
      </c>
      <c r="M24" t="str">
        <f>CLEAN(F24)</f>
        <v>Royal oak</v>
      </c>
      <c r="N24" s="2">
        <v>3421</v>
      </c>
      <c r="O24">
        <v>10</v>
      </c>
      <c r="P24">
        <v>300</v>
      </c>
      <c r="Q24" s="2">
        <v>51315</v>
      </c>
      <c r="R24" s="2">
        <v>51315</v>
      </c>
      <c r="S24" s="2">
        <v>5490</v>
      </c>
      <c r="T24" s="2">
        <v>45825</v>
      </c>
      <c r="U24" s="8">
        <v>43474</v>
      </c>
    </row>
    <row r="25" spans="1:21" x14ac:dyDescent="0.35">
      <c r="A25" t="s">
        <v>110</v>
      </c>
      <c r="B25" t="str">
        <f t="shared" si="0"/>
        <v>572</v>
      </c>
      <c r="C25" t="str">
        <f t="shared" si="1"/>
        <v>684</v>
      </c>
      <c r="D25" t="str">
        <f t="shared" si="2"/>
        <v>301</v>
      </c>
      <c r="E25" t="s">
        <v>119</v>
      </c>
      <c r="F25" t="s">
        <v>123</v>
      </c>
      <c r="G25" t="str">
        <f t="shared" si="3"/>
        <v>BRAZIL - Royal oak</v>
      </c>
      <c r="H25" t="str">
        <f>PROPER(F25)</f>
        <v>Royal Oak</v>
      </c>
      <c r="I25" t="str">
        <f>UPPER(F25)</f>
        <v>ROYAL OAK</v>
      </c>
      <c r="J25" t="str">
        <f>LOWER(F25)</f>
        <v>royal oak</v>
      </c>
      <c r="K25" t="str">
        <f>CLEAN(TRIM(F25))</f>
        <v>Royal oak</v>
      </c>
      <c r="L25" t="str">
        <f>TRIM(PROPER(F25))</f>
        <v>Royal Oak</v>
      </c>
      <c r="M25" t="str">
        <f>CLEAN(F25)</f>
        <v>Royal oak</v>
      </c>
      <c r="N25" s="2">
        <v>2291</v>
      </c>
      <c r="O25">
        <v>10</v>
      </c>
      <c r="P25">
        <v>300</v>
      </c>
      <c r="Q25" s="2">
        <v>687300</v>
      </c>
      <c r="R25" s="2">
        <v>687300</v>
      </c>
      <c r="S25" s="2">
        <v>197000</v>
      </c>
      <c r="T25" s="2">
        <v>490300</v>
      </c>
      <c r="U25" s="8">
        <v>43474</v>
      </c>
    </row>
    <row r="26" spans="1:21" x14ac:dyDescent="0.35">
      <c r="A26" t="s">
        <v>111</v>
      </c>
      <c r="B26" t="str">
        <f t="shared" si="0"/>
        <v>560</v>
      </c>
      <c r="C26" t="str">
        <f t="shared" si="1"/>
        <v>672</v>
      </c>
      <c r="D26" t="str">
        <f t="shared" si="2"/>
        <v>469</v>
      </c>
      <c r="E26" t="s">
        <v>119</v>
      </c>
      <c r="F26" t="s">
        <v>123</v>
      </c>
      <c r="G26" t="str">
        <f t="shared" si="3"/>
        <v>BRAZIL - Royal oak</v>
      </c>
      <c r="H26" t="str">
        <f>PROPER(F26)</f>
        <v>Royal Oak</v>
      </c>
      <c r="I26" t="str">
        <f>UPPER(F26)</f>
        <v>ROYAL OAK</v>
      </c>
      <c r="J26" t="str">
        <f>LOWER(F26)</f>
        <v>royal oak</v>
      </c>
      <c r="K26" t="str">
        <f>CLEAN(TRIM(F26))</f>
        <v>Royal oak</v>
      </c>
      <c r="L26" t="str">
        <f>TRIM(PROPER(F26))</f>
        <v>Royal Oak</v>
      </c>
      <c r="M26" t="str">
        <f>CLEAN(F26)</f>
        <v>Royal oak</v>
      </c>
      <c r="N26" s="2">
        <v>2290</v>
      </c>
      <c r="O26">
        <v>10</v>
      </c>
      <c r="P26">
        <v>15</v>
      </c>
      <c r="Q26" s="2">
        <v>687300</v>
      </c>
      <c r="R26" s="2">
        <v>687300</v>
      </c>
      <c r="S26" s="2">
        <v>197000</v>
      </c>
      <c r="T26" s="2">
        <v>490300</v>
      </c>
      <c r="U26" s="8">
        <v>43474</v>
      </c>
    </row>
    <row r="27" spans="1:21" x14ac:dyDescent="0.35">
      <c r="A27" t="s">
        <v>112</v>
      </c>
      <c r="B27" t="str">
        <f t="shared" si="0"/>
        <v>466</v>
      </c>
      <c r="C27" t="str">
        <f t="shared" si="1"/>
        <v>641</v>
      </c>
      <c r="D27" t="str">
        <f t="shared" si="2"/>
        <v>290</v>
      </c>
      <c r="E27" t="s">
        <v>119</v>
      </c>
      <c r="F27" t="s">
        <v>123</v>
      </c>
      <c r="G27" t="str">
        <f t="shared" si="3"/>
        <v>BRAZIL - Royal oak</v>
      </c>
      <c r="H27" t="str">
        <f>PROPER(F27)</f>
        <v>Royal Oak</v>
      </c>
      <c r="I27" t="str">
        <f>UPPER(F27)</f>
        <v>ROYAL OAK</v>
      </c>
      <c r="J27" t="str">
        <f>LOWER(F27)</f>
        <v>royal oak</v>
      </c>
      <c r="K27" t="str">
        <f>CLEAN(TRIM(F27))</f>
        <v>Royal oak</v>
      </c>
      <c r="L27" t="str">
        <f>TRIM(PROPER(F27))</f>
        <v>Royal Oak</v>
      </c>
      <c r="M27" t="str">
        <f>CLEAN(F27)</f>
        <v>Royal oak</v>
      </c>
      <c r="N27" s="2">
        <v>2133</v>
      </c>
      <c r="O27">
        <v>10</v>
      </c>
      <c r="P27">
        <v>7</v>
      </c>
      <c r="Q27" s="2">
        <v>34350</v>
      </c>
      <c r="R27" s="2">
        <v>34350</v>
      </c>
      <c r="S27" s="2">
        <v>24720</v>
      </c>
      <c r="T27" s="2">
        <v>9630</v>
      </c>
      <c r="U27" s="8">
        <v>43475</v>
      </c>
    </row>
    <row r="28" spans="1:21" x14ac:dyDescent="0.35">
      <c r="A28" t="s">
        <v>113</v>
      </c>
      <c r="B28" t="str">
        <f t="shared" si="0"/>
        <v>510</v>
      </c>
      <c r="C28" t="str">
        <f t="shared" si="1"/>
        <v>553</v>
      </c>
      <c r="D28" t="str">
        <f t="shared" si="2"/>
        <v>294</v>
      </c>
      <c r="E28" t="s">
        <v>120</v>
      </c>
      <c r="F28" t="s">
        <v>123</v>
      </c>
      <c r="G28" t="str">
        <f t="shared" si="3"/>
        <v>UNITED STATES of AMERICA - Royal oak</v>
      </c>
      <c r="H28" t="str">
        <f>PROPER(F28)</f>
        <v>Royal Oak</v>
      </c>
      <c r="I28" t="str">
        <f>UPPER(F28)</f>
        <v>ROYAL OAK</v>
      </c>
      <c r="J28" t="str">
        <f>LOWER(F28)</f>
        <v>royal oak</v>
      </c>
      <c r="K28" t="str">
        <f>CLEAN(TRIM(F28))</f>
        <v>Royal oak</v>
      </c>
      <c r="L28" t="str">
        <f>TRIM(PROPER(F28))</f>
        <v>Royal Oak</v>
      </c>
      <c r="M28" t="str">
        <f>CLEAN(F28)</f>
        <v>Royal oak</v>
      </c>
      <c r="N28" s="2">
        <v>3475</v>
      </c>
      <c r="O28">
        <v>10</v>
      </c>
      <c r="P28">
        <v>350</v>
      </c>
      <c r="Q28" s="2">
        <v>14931</v>
      </c>
      <c r="R28" s="2">
        <v>14931</v>
      </c>
      <c r="S28" s="2">
        <v>5715</v>
      </c>
      <c r="T28" s="2">
        <v>9216</v>
      </c>
      <c r="U28" s="8">
        <v>43475</v>
      </c>
    </row>
    <row r="29" spans="1:21" x14ac:dyDescent="0.35">
      <c r="A29" t="s">
        <v>114</v>
      </c>
      <c r="B29" t="str">
        <f t="shared" si="0"/>
        <v>514</v>
      </c>
      <c r="C29" t="str">
        <f t="shared" si="1"/>
        <v>478</v>
      </c>
      <c r="D29" t="str">
        <f t="shared" si="2"/>
        <v>541</v>
      </c>
      <c r="E29" t="s">
        <v>116</v>
      </c>
      <c r="F29" t="s">
        <v>123</v>
      </c>
      <c r="G29" t="str">
        <f t="shared" si="3"/>
        <v>JAPAN - Royal oak</v>
      </c>
      <c r="H29" t="str">
        <f>PROPER(F29)</f>
        <v>Royal Oak</v>
      </c>
      <c r="I29" t="str">
        <f>UPPER(F29)</f>
        <v>ROYAL OAK</v>
      </c>
      <c r="J29" t="str">
        <f>LOWER(F29)</f>
        <v>royal oak</v>
      </c>
      <c r="K29" t="str">
        <f>CLEAN(TRIM(F29))</f>
        <v>Royal oak</v>
      </c>
      <c r="L29" t="str">
        <f>TRIM(PROPER(F29))</f>
        <v>Royal Oak</v>
      </c>
      <c r="M29" t="str">
        <f>CLEAN(F29)</f>
        <v>Royal oak</v>
      </c>
      <c r="N29" s="2">
        <v>3686</v>
      </c>
      <c r="O29">
        <v>10</v>
      </c>
      <c r="P29">
        <v>12</v>
      </c>
      <c r="Q29" s="2">
        <v>1216250</v>
      </c>
      <c r="R29" s="2">
        <v>1216250</v>
      </c>
      <c r="S29" s="2">
        <v>448500</v>
      </c>
      <c r="T29" s="2">
        <v>767750</v>
      </c>
      <c r="U29" s="8">
        <v>43111</v>
      </c>
    </row>
    <row r="30" spans="1:21" x14ac:dyDescent="0.35">
      <c r="A30" t="s">
        <v>115</v>
      </c>
      <c r="B30" t="str">
        <f t="shared" si="0"/>
        <v>782</v>
      </c>
      <c r="C30" t="str">
        <f t="shared" si="1"/>
        <v>513</v>
      </c>
      <c r="D30" t="str">
        <f t="shared" si="2"/>
        <v>339</v>
      </c>
      <c r="E30" t="s">
        <v>120</v>
      </c>
      <c r="F30" t="s">
        <v>123</v>
      </c>
      <c r="G30" t="str">
        <f t="shared" si="3"/>
        <v>UNITED STATES of AMERICA - Royal oak</v>
      </c>
      <c r="H30" t="str">
        <f>PROPER(F30)</f>
        <v>Royal Oak</v>
      </c>
      <c r="I30" t="str">
        <f>UPPER(F30)</f>
        <v>ROYAL OAK</v>
      </c>
      <c r="J30" t="str">
        <f>LOWER(F30)</f>
        <v>royal oak</v>
      </c>
      <c r="K30" t="str">
        <f>CLEAN(TRIM(F30))</f>
        <v>Royal oak</v>
      </c>
      <c r="L30" t="str">
        <f>TRIM(PROPER(F30))</f>
        <v>Royal Oak</v>
      </c>
      <c r="M30" t="str">
        <f>CLEAN(F30)</f>
        <v>Royal oak</v>
      </c>
      <c r="N30" s="2">
        <v>2087</v>
      </c>
      <c r="O30">
        <v>10</v>
      </c>
      <c r="P30">
        <v>25</v>
      </c>
      <c r="Q30" s="2">
        <v>44232</v>
      </c>
      <c r="R30" s="2">
        <v>44232</v>
      </c>
      <c r="S30" s="2">
        <v>2736</v>
      </c>
      <c r="T30" s="2">
        <v>41496</v>
      </c>
      <c r="U30" s="8">
        <v>43142</v>
      </c>
    </row>
    <row r="31" spans="1:21" x14ac:dyDescent="0.35">
      <c r="F31" t="s">
        <v>123</v>
      </c>
      <c r="G31" t="str">
        <f t="shared" si="3"/>
        <v xml:space="preserve"> - Royal oak</v>
      </c>
      <c r="H31" t="str">
        <f>PROPER(F31)</f>
        <v>Royal Oak</v>
      </c>
      <c r="I31" t="str">
        <f>UPPER(F31)</f>
        <v>ROYAL OAK</v>
      </c>
      <c r="J31" t="str">
        <f>LOWER(F31)</f>
        <v>royal oak</v>
      </c>
      <c r="K31" t="str">
        <f>CLEAN(TRIM(F31))</f>
        <v>Royal oak</v>
      </c>
      <c r="L31" t="str">
        <f>TRIM(PROPER(F31))</f>
        <v>Royal Oak</v>
      </c>
      <c r="M31" t="str">
        <f>CLEAN(F31)</f>
        <v>Royal oak</v>
      </c>
    </row>
    <row r="32" spans="1:21" x14ac:dyDescent="0.35">
      <c r="F32" t="s">
        <v>123</v>
      </c>
      <c r="G32" t="str">
        <f t="shared" si="3"/>
        <v xml:space="preserve"> - Royal oak</v>
      </c>
      <c r="H32" t="str">
        <f>PROPER(F32)</f>
        <v>Royal Oak</v>
      </c>
      <c r="I32" t="str">
        <f>UPPER(F32)</f>
        <v>ROYAL OAK</v>
      </c>
      <c r="J32" t="str">
        <f>LOWER(F32)</f>
        <v>royal oak</v>
      </c>
      <c r="K32" t="str">
        <f>CLEAN(TRIM(F32))</f>
        <v>Royal oak</v>
      </c>
      <c r="L32" t="str">
        <f>TRIM(PROPER(F32))</f>
        <v>Royal Oak</v>
      </c>
      <c r="M32" t="str">
        <f>CLEAN(F32)</f>
        <v>Royal oak</v>
      </c>
    </row>
    <row r="33" spans="6:13" x14ac:dyDescent="0.35">
      <c r="F33" t="s">
        <v>123</v>
      </c>
      <c r="G33" t="str">
        <f t="shared" si="3"/>
        <v xml:space="preserve"> - Royal oak</v>
      </c>
      <c r="H33" t="str">
        <f>PROPER(F33)</f>
        <v>Royal Oak</v>
      </c>
      <c r="I33" t="str">
        <f>UPPER(F33)</f>
        <v>ROYAL OAK</v>
      </c>
      <c r="J33" t="str">
        <f>LOWER(F33)</f>
        <v>royal oak</v>
      </c>
      <c r="K33" t="str">
        <f>CLEAN(TRIM(F33))</f>
        <v>Royal oak</v>
      </c>
      <c r="L33" t="str">
        <f>TRIM(PROPER(F33))</f>
        <v>Royal Oak</v>
      </c>
      <c r="M33" t="str">
        <f>CLEAN(F33)</f>
        <v>Royal oak</v>
      </c>
    </row>
    <row r="34" spans="6:13" x14ac:dyDescent="0.35">
      <c r="F34" t="s">
        <v>123</v>
      </c>
      <c r="G34" t="str">
        <f t="shared" si="3"/>
        <v xml:space="preserve"> - Royal oak</v>
      </c>
      <c r="H34" t="str">
        <f>PROPER(F34)</f>
        <v>Royal Oak</v>
      </c>
      <c r="I34" t="str">
        <f>UPPER(F34)</f>
        <v>ROYAL OAK</v>
      </c>
      <c r="J34" t="str">
        <f>LOWER(F34)</f>
        <v>royal oak</v>
      </c>
      <c r="K34" t="str">
        <f>CLEAN(TRIM(F34))</f>
        <v>Royal oak</v>
      </c>
      <c r="L34" t="str">
        <f>TRIM(PROPER(F34))</f>
        <v>Royal Oak</v>
      </c>
      <c r="M34" t="str">
        <f>CLEAN(F34)</f>
        <v>Royal oak</v>
      </c>
    </row>
    <row r="35" spans="6:13" x14ac:dyDescent="0.35">
      <c r="F35" t="s">
        <v>123</v>
      </c>
      <c r="G35" t="str">
        <f t="shared" si="3"/>
        <v xml:space="preserve"> - Royal oak</v>
      </c>
      <c r="H35" t="str">
        <f>PROPER(F35)</f>
        <v>Royal Oak</v>
      </c>
      <c r="I35" t="str">
        <f>UPPER(F35)</f>
        <v>ROYAL OAK</v>
      </c>
      <c r="J35" t="str">
        <f>LOWER(F35)</f>
        <v>royal oak</v>
      </c>
      <c r="K35" t="str">
        <f>CLEAN(TRIM(F35))</f>
        <v>Royal oak</v>
      </c>
      <c r="L35" t="str">
        <f>TRIM(PROPER(F35))</f>
        <v>Royal Oak</v>
      </c>
      <c r="M35" t="str">
        <f>CLEAN(F35)</f>
        <v>Royal oak</v>
      </c>
    </row>
    <row r="36" spans="6:13" x14ac:dyDescent="0.35">
      <c r="F36" t="s">
        <v>123</v>
      </c>
      <c r="G36" t="str">
        <f t="shared" si="3"/>
        <v xml:space="preserve"> - Royal oak</v>
      </c>
      <c r="H36" t="str">
        <f>PROPER(F36)</f>
        <v>Royal Oak</v>
      </c>
      <c r="I36" t="str">
        <f>UPPER(F36)</f>
        <v>ROYAL OAK</v>
      </c>
      <c r="J36" t="str">
        <f>LOWER(F36)</f>
        <v>royal oak</v>
      </c>
      <c r="K36" t="str">
        <f>CLEAN(TRIM(F36))</f>
        <v>Royal oak</v>
      </c>
      <c r="L36" t="str">
        <f>TRIM(PROPER(F36))</f>
        <v>Royal Oak</v>
      </c>
      <c r="M36" t="str">
        <f>CLEAN(F36)</f>
        <v>Royal oak</v>
      </c>
    </row>
    <row r="37" spans="6:13" x14ac:dyDescent="0.35">
      <c r="F37" t="s">
        <v>123</v>
      </c>
      <c r="G37" t="str">
        <f t="shared" si="3"/>
        <v xml:space="preserve"> - Royal oak</v>
      </c>
      <c r="H37" t="str">
        <f>PROPER(F37)</f>
        <v>Royal Oak</v>
      </c>
      <c r="I37" t="str">
        <f>UPPER(F37)</f>
        <v>ROYAL OAK</v>
      </c>
      <c r="J37" t="str">
        <f>LOWER(F37)</f>
        <v>royal oak</v>
      </c>
      <c r="K37" t="str">
        <f>CLEAN(TRIM(F37))</f>
        <v>Royal oak</v>
      </c>
      <c r="L37" t="str">
        <f>TRIM(PROPER(F37))</f>
        <v>Royal Oak</v>
      </c>
      <c r="M37" t="str">
        <f>CLEAN(F37)</f>
        <v>Royal oak</v>
      </c>
    </row>
    <row r="38" spans="6:13" x14ac:dyDescent="0.35">
      <c r="F38" t="s">
        <v>123</v>
      </c>
      <c r="G38" t="str">
        <f t="shared" si="3"/>
        <v xml:space="preserve"> - Royal oak</v>
      </c>
      <c r="H38" t="str">
        <f>PROPER(F38)</f>
        <v>Royal Oak</v>
      </c>
      <c r="I38" t="str">
        <f>UPPER(F38)</f>
        <v>ROYAL OAK</v>
      </c>
      <c r="J38" t="str">
        <f>LOWER(F38)</f>
        <v>royal oak</v>
      </c>
      <c r="K38" t="str">
        <f>CLEAN(TRIM(F38))</f>
        <v>Royal oak</v>
      </c>
      <c r="L38" t="str">
        <f>TRIM(PROPER(F38))</f>
        <v>Royal Oak</v>
      </c>
      <c r="M38" t="str">
        <f>CLEAN(F38)</f>
        <v>Royal oak</v>
      </c>
    </row>
    <row r="39" spans="6:13" x14ac:dyDescent="0.35">
      <c r="F39" t="s">
        <v>123</v>
      </c>
      <c r="G39" t="str">
        <f t="shared" si="3"/>
        <v xml:space="preserve"> - Royal oak</v>
      </c>
      <c r="H39" t="str">
        <f>PROPER(F39)</f>
        <v>Royal Oak</v>
      </c>
      <c r="I39" t="str">
        <f>UPPER(F39)</f>
        <v>ROYAL OAK</v>
      </c>
      <c r="J39" t="str">
        <f>LOWER(F39)</f>
        <v>royal oak</v>
      </c>
      <c r="K39" t="str">
        <f>CLEAN(TRIM(F39))</f>
        <v>Royal oak</v>
      </c>
      <c r="L39" t="str">
        <f>TRIM(PROPER(F39))</f>
        <v>Royal Oak</v>
      </c>
      <c r="M39" t="str">
        <f>CLEAN(F39)</f>
        <v>Royal oak</v>
      </c>
    </row>
    <row r="40" spans="6:13" x14ac:dyDescent="0.35">
      <c r="F40" t="s">
        <v>123</v>
      </c>
      <c r="G40" t="str">
        <f t="shared" si="3"/>
        <v xml:space="preserve"> - Royal oak</v>
      </c>
      <c r="H40" t="str">
        <f>PROPER(F40)</f>
        <v>Royal Oak</v>
      </c>
      <c r="I40" t="str">
        <f>UPPER(F40)</f>
        <v>ROYAL OAK</v>
      </c>
      <c r="J40" t="str">
        <f>LOWER(F40)</f>
        <v>royal oak</v>
      </c>
      <c r="K40" t="str">
        <f>CLEAN(TRIM(F40))</f>
        <v>Royal oak</v>
      </c>
      <c r="L40" t="str">
        <f>TRIM(PROPER(F40))</f>
        <v>Royal Oak</v>
      </c>
      <c r="M40" t="str">
        <f>CLEAN(F40)</f>
        <v>Royal oak</v>
      </c>
    </row>
    <row r="41" spans="6:13" x14ac:dyDescent="0.35">
      <c r="F41" t="s">
        <v>123</v>
      </c>
      <c r="G41" t="str">
        <f t="shared" si="3"/>
        <v xml:space="preserve"> - Royal oak</v>
      </c>
      <c r="H41" t="str">
        <f>PROPER(F41)</f>
        <v>Royal Oak</v>
      </c>
      <c r="I41" t="str">
        <f>UPPER(F41)</f>
        <v>ROYAL OAK</v>
      </c>
      <c r="J41" t="str">
        <f>LOWER(F41)</f>
        <v>royal oak</v>
      </c>
      <c r="K41" t="str">
        <f>CLEAN(TRIM(F41))</f>
        <v>Royal oak</v>
      </c>
      <c r="L41" t="str">
        <f>TRIM(PROPER(F41))</f>
        <v>Royal Oak</v>
      </c>
      <c r="M41" t="str">
        <f>CLEAN(F41)</f>
        <v>Royal oak</v>
      </c>
    </row>
    <row r="42" spans="6:13" x14ac:dyDescent="0.35">
      <c r="F42" t="s">
        <v>123</v>
      </c>
      <c r="G42" t="str">
        <f t="shared" si="3"/>
        <v xml:space="preserve"> - Royal oak</v>
      </c>
      <c r="H42" t="str">
        <f>PROPER(F42)</f>
        <v>Royal Oak</v>
      </c>
      <c r="I42" t="str">
        <f>UPPER(F42)</f>
        <v>ROYAL OAK</v>
      </c>
      <c r="J42" t="str">
        <f>LOWER(F42)</f>
        <v>royal oak</v>
      </c>
      <c r="K42" t="str">
        <f>CLEAN(TRIM(F42))</f>
        <v>Royal oak</v>
      </c>
      <c r="L42" t="str">
        <f>TRIM(PROPER(F42))</f>
        <v>Royal Oak</v>
      </c>
      <c r="M42" t="str">
        <f>CLEAN(F42)</f>
        <v>Royal oak</v>
      </c>
    </row>
    <row r="43" spans="6:13" x14ac:dyDescent="0.35">
      <c r="F43" t="s">
        <v>123</v>
      </c>
      <c r="G43" t="str">
        <f t="shared" si="3"/>
        <v xml:space="preserve"> - Royal oak</v>
      </c>
      <c r="H43" t="str">
        <f>PROPER(F43)</f>
        <v>Royal Oak</v>
      </c>
      <c r="I43" t="str">
        <f>UPPER(F43)</f>
        <v>ROYAL OAK</v>
      </c>
      <c r="J43" t="str">
        <f>LOWER(F43)</f>
        <v>royal oak</v>
      </c>
      <c r="K43" t="str">
        <f>CLEAN(TRIM(F43))</f>
        <v>Royal oak</v>
      </c>
      <c r="L43" t="str">
        <f>TRIM(PROPER(F43))</f>
        <v>Royal Oak</v>
      </c>
      <c r="M43" t="str">
        <f>CLEAN(F43)</f>
        <v>Royal oak</v>
      </c>
    </row>
    <row r="44" spans="6:13" x14ac:dyDescent="0.35">
      <c r="F44" t="s">
        <v>123</v>
      </c>
      <c r="G44" t="str">
        <f t="shared" si="3"/>
        <v xml:space="preserve"> - Royal oak</v>
      </c>
      <c r="I44" t="str">
        <f>UPPER(F44)</f>
        <v>ROYAL OAK</v>
      </c>
      <c r="J44" t="str">
        <f>LOWER(F44)</f>
        <v>royal oak</v>
      </c>
      <c r="K44" t="str">
        <f>CLEAN(TRIM(F44))</f>
        <v>Royal oak</v>
      </c>
      <c r="L44" t="str">
        <f>TRIM(PROPER(F44))</f>
        <v>Royal Oak</v>
      </c>
      <c r="M44" t="str">
        <f>CLEAN(F44)</f>
        <v>Royal oak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1E86-27FE-45E2-888D-0900AE01D36E}">
  <dimension ref="A1:J24"/>
  <sheetViews>
    <sheetView topLeftCell="A2" workbookViewId="0">
      <selection activeCell="D12" sqref="D12"/>
    </sheetView>
  </sheetViews>
  <sheetFormatPr defaultRowHeight="14.5" x14ac:dyDescent="0.35"/>
  <cols>
    <col min="1" max="1" width="24.7265625" customWidth="1"/>
    <col min="2" max="2" width="15.26953125" customWidth="1"/>
    <col min="3" max="3" width="14.7265625" customWidth="1"/>
    <col min="4" max="4" width="19.6328125" customWidth="1"/>
    <col min="7" max="7" width="10.453125" bestFit="1" customWidth="1"/>
    <col min="8" max="8" width="67.08984375" customWidth="1"/>
  </cols>
  <sheetData>
    <row r="1" spans="1:10" x14ac:dyDescent="0.35">
      <c r="A1" s="19" t="s">
        <v>62</v>
      </c>
      <c r="B1" s="24">
        <f ca="1">TODAY()</f>
        <v>45766</v>
      </c>
    </row>
    <row r="2" spans="1:10" x14ac:dyDescent="0.35">
      <c r="A2" s="19" t="s">
        <v>146</v>
      </c>
      <c r="B2" s="25">
        <f ca="1">NOW()</f>
        <v>45766.012712384261</v>
      </c>
    </row>
    <row r="4" spans="1:10" x14ac:dyDescent="0.35">
      <c r="H4" s="26" t="s">
        <v>176</v>
      </c>
    </row>
    <row r="5" spans="1:10" x14ac:dyDescent="0.35">
      <c r="A5" s="1" t="s">
        <v>147</v>
      </c>
      <c r="B5" s="1" t="s">
        <v>148</v>
      </c>
      <c r="C5" s="1" t="s">
        <v>149</v>
      </c>
      <c r="D5" s="1" t="s">
        <v>150</v>
      </c>
      <c r="H5" s="26" t="s">
        <v>175</v>
      </c>
    </row>
    <row r="6" spans="1:10" x14ac:dyDescent="0.35">
      <c r="A6" s="20" t="s">
        <v>151</v>
      </c>
      <c r="B6" s="8">
        <v>43831</v>
      </c>
      <c r="C6">
        <v>5</v>
      </c>
      <c r="D6" s="8">
        <f>WORKDAY(B6,C6,$G$15:$G$24)</f>
        <v>43838</v>
      </c>
    </row>
    <row r="7" spans="1:10" x14ac:dyDescent="0.35">
      <c r="A7" s="20" t="s">
        <v>152</v>
      </c>
      <c r="B7" s="8">
        <v>43837</v>
      </c>
      <c r="C7">
        <v>1</v>
      </c>
      <c r="D7" s="8">
        <f t="shared" ref="D7:D16" si="0">WORKDAY(B7,C7,$G$15:$G$24)</f>
        <v>43838</v>
      </c>
    </row>
    <row r="8" spans="1:10" x14ac:dyDescent="0.35">
      <c r="A8" s="20" t="s">
        <v>153</v>
      </c>
      <c r="B8" s="8">
        <v>43839</v>
      </c>
      <c r="C8">
        <v>3</v>
      </c>
      <c r="D8" s="8">
        <f t="shared" si="0"/>
        <v>43844</v>
      </c>
    </row>
    <row r="9" spans="1:10" x14ac:dyDescent="0.35">
      <c r="A9" s="20" t="s">
        <v>154</v>
      </c>
      <c r="B9" s="8">
        <v>43841</v>
      </c>
      <c r="C9">
        <v>3</v>
      </c>
      <c r="D9" s="8">
        <f t="shared" si="0"/>
        <v>43845</v>
      </c>
    </row>
    <row r="10" spans="1:10" x14ac:dyDescent="0.35">
      <c r="A10" s="20" t="s">
        <v>155</v>
      </c>
      <c r="B10" s="8">
        <v>84012</v>
      </c>
      <c r="C10">
        <v>2</v>
      </c>
      <c r="D10" s="8">
        <f t="shared" si="0"/>
        <v>84016</v>
      </c>
    </row>
    <row r="11" spans="1:10" x14ac:dyDescent="0.35">
      <c r="A11" s="20" t="s">
        <v>156</v>
      </c>
      <c r="B11" s="8">
        <v>43847</v>
      </c>
      <c r="C11">
        <v>2</v>
      </c>
      <c r="D11" s="8">
        <f t="shared" si="0"/>
        <v>43851</v>
      </c>
    </row>
    <row r="12" spans="1:10" x14ac:dyDescent="0.35">
      <c r="A12" s="20" t="s">
        <v>157</v>
      </c>
      <c r="B12" s="8">
        <v>43850</v>
      </c>
      <c r="C12">
        <v>1</v>
      </c>
      <c r="D12" s="8">
        <f t="shared" si="0"/>
        <v>43851</v>
      </c>
    </row>
    <row r="13" spans="1:10" x14ac:dyDescent="0.35">
      <c r="A13" s="20" t="s">
        <v>158</v>
      </c>
      <c r="B13" s="8">
        <v>43853</v>
      </c>
      <c r="C13">
        <v>1</v>
      </c>
      <c r="D13" s="8">
        <f t="shared" si="0"/>
        <v>43854</v>
      </c>
      <c r="G13" s="21" t="s">
        <v>164</v>
      </c>
      <c r="H13" s="21"/>
    </row>
    <row r="14" spans="1:10" x14ac:dyDescent="0.35">
      <c r="A14" s="20" t="s">
        <v>159</v>
      </c>
      <c r="B14" s="8">
        <v>43855</v>
      </c>
      <c r="C14">
        <v>4</v>
      </c>
      <c r="D14" s="8">
        <f t="shared" si="0"/>
        <v>43860</v>
      </c>
    </row>
    <row r="15" spans="1:10" x14ac:dyDescent="0.35">
      <c r="A15" s="20" t="s">
        <v>160</v>
      </c>
      <c r="B15" s="8">
        <v>43857</v>
      </c>
      <c r="C15">
        <v>8</v>
      </c>
      <c r="D15" s="8">
        <f t="shared" si="0"/>
        <v>43867</v>
      </c>
      <c r="G15" s="22">
        <v>43831</v>
      </c>
      <c r="H15" s="23" t="s">
        <v>165</v>
      </c>
      <c r="I15" s="23"/>
      <c r="J15" s="23"/>
    </row>
    <row r="16" spans="1:10" x14ac:dyDescent="0.35">
      <c r="A16" s="20" t="s">
        <v>161</v>
      </c>
      <c r="B16" s="8">
        <v>43858</v>
      </c>
      <c r="C16">
        <v>4</v>
      </c>
      <c r="D16" s="8">
        <f t="shared" si="0"/>
        <v>43864</v>
      </c>
      <c r="G16" s="22">
        <v>43923</v>
      </c>
      <c r="H16" s="23" t="s">
        <v>167</v>
      </c>
      <c r="I16" s="23"/>
      <c r="J16" s="23"/>
    </row>
    <row r="17" spans="1:10" x14ac:dyDescent="0.35">
      <c r="G17" s="22">
        <v>43926</v>
      </c>
      <c r="H17" s="23" t="s">
        <v>166</v>
      </c>
      <c r="I17" s="23"/>
      <c r="J17" s="23"/>
    </row>
    <row r="18" spans="1:10" x14ac:dyDescent="0.35">
      <c r="G18" s="22">
        <v>43954</v>
      </c>
      <c r="H18" s="23" t="s">
        <v>168</v>
      </c>
      <c r="I18" s="23"/>
      <c r="J18" s="23"/>
    </row>
    <row r="19" spans="1:10" x14ac:dyDescent="0.35">
      <c r="A19" s="1" t="s">
        <v>147</v>
      </c>
      <c r="B19" s="1" t="s">
        <v>148</v>
      </c>
      <c r="C19" s="1" t="s">
        <v>162</v>
      </c>
      <c r="D19" s="1" t="s">
        <v>163</v>
      </c>
      <c r="G19" s="22">
        <v>43982</v>
      </c>
      <c r="H19" s="23" t="s">
        <v>169</v>
      </c>
      <c r="I19" s="23"/>
      <c r="J19" s="23"/>
    </row>
    <row r="20" spans="1:10" x14ac:dyDescent="0.35">
      <c r="A20" t="s">
        <v>151</v>
      </c>
      <c r="B20" s="8">
        <v>43831</v>
      </c>
      <c r="C20" s="8">
        <v>43924</v>
      </c>
      <c r="D20">
        <f>NETWORKDAYS(B20,C20,$G$15:$G$24)</f>
        <v>66</v>
      </c>
      <c r="G20" s="22">
        <v>44073</v>
      </c>
      <c r="H20" s="23" t="s">
        <v>170</v>
      </c>
      <c r="I20" s="23"/>
      <c r="J20" s="23"/>
    </row>
    <row r="21" spans="1:10" x14ac:dyDescent="0.35">
      <c r="A21" t="s">
        <v>152</v>
      </c>
      <c r="B21" s="8">
        <v>43837</v>
      </c>
      <c r="C21" s="8">
        <v>43844</v>
      </c>
      <c r="D21">
        <f t="shared" ref="D21:D24" si="1">NETWORKDAYS(B21,C21,$G$15:$G$24)</f>
        <v>6</v>
      </c>
      <c r="G21" s="22">
        <v>44190</v>
      </c>
      <c r="H21" s="23" t="s">
        <v>171</v>
      </c>
      <c r="I21" s="23"/>
      <c r="J21" s="23"/>
    </row>
    <row r="22" spans="1:10" x14ac:dyDescent="0.35">
      <c r="A22" t="s">
        <v>153</v>
      </c>
      <c r="B22" s="8">
        <v>43839</v>
      </c>
      <c r="C22" s="8">
        <v>43843</v>
      </c>
      <c r="D22">
        <f t="shared" si="1"/>
        <v>3</v>
      </c>
      <c r="G22" s="22">
        <v>44191</v>
      </c>
      <c r="H22" s="23" t="s">
        <v>172</v>
      </c>
    </row>
    <row r="23" spans="1:10" x14ac:dyDescent="0.35">
      <c r="A23" t="s">
        <v>154</v>
      </c>
      <c r="B23" s="8">
        <v>43841</v>
      </c>
      <c r="C23" s="8">
        <v>43845</v>
      </c>
      <c r="D23">
        <f t="shared" si="1"/>
        <v>3</v>
      </c>
      <c r="G23" s="22">
        <v>44192</v>
      </c>
      <c r="H23" s="23" t="s">
        <v>173</v>
      </c>
    </row>
    <row r="24" spans="1:10" x14ac:dyDescent="0.35">
      <c r="A24" t="s">
        <v>155</v>
      </c>
      <c r="B24" s="8">
        <v>43843</v>
      </c>
      <c r="C24" s="8">
        <v>43858</v>
      </c>
      <c r="D24">
        <f t="shared" si="1"/>
        <v>12</v>
      </c>
      <c r="G24" s="22">
        <v>44193</v>
      </c>
      <c r="H24" s="23" t="s">
        <v>174</v>
      </c>
    </row>
  </sheetData>
  <mergeCells count="1">
    <mergeCell ref="G13:H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BB7E-9EBF-4F4D-8053-6ABABA28C8C1}">
  <dimension ref="A1:I15"/>
  <sheetViews>
    <sheetView tabSelected="1" workbookViewId="0">
      <selection activeCell="I18" sqref="I18"/>
    </sheetView>
  </sheetViews>
  <sheetFormatPr defaultRowHeight="14.5" x14ac:dyDescent="0.35"/>
  <cols>
    <col min="1" max="1" width="12.90625" customWidth="1"/>
    <col min="2" max="2" width="13.453125" customWidth="1"/>
    <col min="3" max="3" width="9.36328125" customWidth="1"/>
    <col min="4" max="4" width="14.26953125" customWidth="1"/>
    <col min="5" max="5" width="12.6328125" customWidth="1"/>
    <col min="6" max="6" width="12.90625" customWidth="1"/>
    <col min="8" max="8" width="8.7265625" customWidth="1"/>
    <col min="9" max="9" width="14.26953125" customWidth="1"/>
  </cols>
  <sheetData>
    <row r="1" spans="1:9" x14ac:dyDescent="0.35">
      <c r="A1" s="12" t="s">
        <v>138</v>
      </c>
      <c r="B1" s="12"/>
      <c r="C1" s="12"/>
    </row>
    <row r="4" spans="1:9" x14ac:dyDescent="0.35">
      <c r="A4" s="1" t="s">
        <v>62</v>
      </c>
      <c r="B4" s="1" t="s">
        <v>139</v>
      </c>
      <c r="C4" s="1" t="s">
        <v>140</v>
      </c>
      <c r="D4" s="1" t="s">
        <v>141</v>
      </c>
      <c r="E4" s="1" t="s">
        <v>142</v>
      </c>
      <c r="F4" s="1" t="s">
        <v>143</v>
      </c>
      <c r="G4" s="1" t="s">
        <v>144</v>
      </c>
      <c r="H4" s="1" t="s">
        <v>145</v>
      </c>
      <c r="I4" s="1" t="s">
        <v>177</v>
      </c>
    </row>
    <row r="5" spans="1:9" x14ac:dyDescent="0.35">
      <c r="A5" s="8">
        <v>44175</v>
      </c>
      <c r="B5" s="3">
        <v>5038</v>
      </c>
      <c r="C5">
        <v>10</v>
      </c>
      <c r="D5" t="str">
        <f>TEXT(A5,"DDDD")</f>
        <v>Thursday</v>
      </c>
      <c r="E5">
        <f>MONTH(A5)</f>
        <v>12</v>
      </c>
      <c r="F5" t="str">
        <f>TEXT(A5,"MMM")</f>
        <v>Dec</v>
      </c>
      <c r="G5">
        <f>YEAR(A5)</f>
        <v>2020</v>
      </c>
      <c r="H5">
        <f>WEEKDAY(A5,2)</f>
        <v>4</v>
      </c>
      <c r="I5" t="str">
        <f>IF(H5&gt;5,"YES","NO")</f>
        <v>NO</v>
      </c>
    </row>
    <row r="6" spans="1:9" x14ac:dyDescent="0.35">
      <c r="A6" s="8">
        <v>43845</v>
      </c>
      <c r="B6" s="3">
        <v>6028</v>
      </c>
      <c r="C6">
        <v>15</v>
      </c>
      <c r="D6" t="str">
        <f t="shared" ref="D6:D15" si="0">TEXT(A6,"DDDD")</f>
        <v>Wednesday</v>
      </c>
      <c r="E6">
        <f t="shared" ref="E6:E15" si="1">MONTH(A6)</f>
        <v>1</v>
      </c>
      <c r="F6" t="str">
        <f t="shared" ref="F6:F15" si="2">TEXT(A6,"MMM")</f>
        <v>Jan</v>
      </c>
      <c r="G6">
        <f t="shared" ref="G6:G15" si="3">YEAR(A6)</f>
        <v>2020</v>
      </c>
      <c r="H6">
        <f t="shared" ref="H6:H15" si="4">WEEKDAY(A6,2)</f>
        <v>3</v>
      </c>
      <c r="I6" t="str">
        <f t="shared" ref="I6:I15" si="5">IF(H6&gt;5,"YES","NO")</f>
        <v>NO</v>
      </c>
    </row>
    <row r="7" spans="1:9" x14ac:dyDescent="0.35">
      <c r="A7" s="8">
        <v>44183</v>
      </c>
      <c r="B7" s="3">
        <v>8353</v>
      </c>
      <c r="C7">
        <v>18</v>
      </c>
      <c r="D7" t="str">
        <f t="shared" si="0"/>
        <v>Friday</v>
      </c>
      <c r="E7">
        <f t="shared" si="1"/>
        <v>12</v>
      </c>
      <c r="F7" t="str">
        <f t="shared" si="2"/>
        <v>Dec</v>
      </c>
      <c r="G7">
        <f t="shared" si="3"/>
        <v>2020</v>
      </c>
      <c r="H7">
        <f t="shared" si="4"/>
        <v>5</v>
      </c>
      <c r="I7" t="str">
        <f t="shared" si="5"/>
        <v>NO</v>
      </c>
    </row>
    <row r="8" spans="1:9" x14ac:dyDescent="0.35">
      <c r="A8" s="8">
        <v>44032</v>
      </c>
      <c r="B8" s="3">
        <v>4947</v>
      </c>
      <c r="C8">
        <v>20</v>
      </c>
      <c r="D8" t="str">
        <f t="shared" si="0"/>
        <v>Monday</v>
      </c>
      <c r="E8">
        <f t="shared" si="1"/>
        <v>7</v>
      </c>
      <c r="F8" t="str">
        <f t="shared" si="2"/>
        <v>Jul</v>
      </c>
      <c r="G8">
        <f t="shared" si="3"/>
        <v>2020</v>
      </c>
      <c r="H8">
        <f t="shared" si="4"/>
        <v>1</v>
      </c>
      <c r="I8" t="str">
        <f t="shared" si="5"/>
        <v>NO</v>
      </c>
    </row>
    <row r="9" spans="1:9" x14ac:dyDescent="0.35">
      <c r="A9" s="8">
        <v>44168</v>
      </c>
      <c r="B9" s="3">
        <v>2937</v>
      </c>
      <c r="C9">
        <v>3</v>
      </c>
      <c r="D9" t="str">
        <f t="shared" si="0"/>
        <v>Thursday</v>
      </c>
      <c r="E9">
        <f t="shared" si="1"/>
        <v>12</v>
      </c>
      <c r="F9" t="str">
        <f t="shared" si="2"/>
        <v>Dec</v>
      </c>
      <c r="G9">
        <f t="shared" si="3"/>
        <v>2020</v>
      </c>
      <c r="H9">
        <f t="shared" si="4"/>
        <v>4</v>
      </c>
      <c r="I9" t="str">
        <f t="shared" si="5"/>
        <v>NO</v>
      </c>
    </row>
    <row r="10" spans="1:9" x14ac:dyDescent="0.35">
      <c r="A10" s="8">
        <v>44027</v>
      </c>
      <c r="B10" s="3">
        <v>5393</v>
      </c>
      <c r="C10">
        <v>15</v>
      </c>
      <c r="D10" t="str">
        <f t="shared" si="0"/>
        <v>Wednesday</v>
      </c>
      <c r="E10">
        <f t="shared" si="1"/>
        <v>7</v>
      </c>
      <c r="F10" t="str">
        <f t="shared" si="2"/>
        <v>Jul</v>
      </c>
      <c r="G10">
        <f t="shared" si="3"/>
        <v>2020</v>
      </c>
      <c r="H10">
        <f t="shared" si="4"/>
        <v>3</v>
      </c>
      <c r="I10" t="str">
        <f t="shared" si="5"/>
        <v>NO</v>
      </c>
    </row>
    <row r="11" spans="1:9" x14ac:dyDescent="0.35">
      <c r="A11" s="8">
        <v>44154</v>
      </c>
      <c r="B11" s="3">
        <v>3884</v>
      </c>
      <c r="C11">
        <v>19</v>
      </c>
      <c r="D11" t="str">
        <f t="shared" si="0"/>
        <v>Thursday</v>
      </c>
      <c r="E11">
        <f t="shared" si="1"/>
        <v>11</v>
      </c>
      <c r="F11" t="str">
        <f t="shared" si="2"/>
        <v>Nov</v>
      </c>
      <c r="G11">
        <f t="shared" si="3"/>
        <v>2020</v>
      </c>
      <c r="H11">
        <f t="shared" si="4"/>
        <v>4</v>
      </c>
      <c r="I11" t="str">
        <f t="shared" si="5"/>
        <v>NO</v>
      </c>
    </row>
    <row r="12" spans="1:9" x14ac:dyDescent="0.35">
      <c r="A12" s="8">
        <v>44039</v>
      </c>
      <c r="B12" s="3">
        <v>8399</v>
      </c>
      <c r="C12">
        <v>27</v>
      </c>
      <c r="D12" t="str">
        <f t="shared" si="0"/>
        <v>Monday</v>
      </c>
      <c r="E12">
        <f t="shared" si="1"/>
        <v>7</v>
      </c>
      <c r="F12" t="str">
        <f t="shared" si="2"/>
        <v>Jul</v>
      </c>
      <c r="G12">
        <f t="shared" si="3"/>
        <v>2020</v>
      </c>
      <c r="H12">
        <f t="shared" si="4"/>
        <v>1</v>
      </c>
      <c r="I12" t="str">
        <f t="shared" si="5"/>
        <v>NO</v>
      </c>
    </row>
    <row r="13" spans="1:9" x14ac:dyDescent="0.35">
      <c r="A13" s="8">
        <v>43845</v>
      </c>
      <c r="B13" s="3">
        <v>2393</v>
      </c>
      <c r="C13">
        <v>15</v>
      </c>
      <c r="D13" t="str">
        <f t="shared" si="0"/>
        <v>Wednesday</v>
      </c>
      <c r="E13">
        <f t="shared" si="1"/>
        <v>1</v>
      </c>
      <c r="F13" t="str">
        <f t="shared" si="2"/>
        <v>Jan</v>
      </c>
      <c r="G13">
        <f t="shared" si="3"/>
        <v>2020</v>
      </c>
      <c r="H13">
        <f t="shared" si="4"/>
        <v>3</v>
      </c>
      <c r="I13" t="str">
        <f t="shared" si="5"/>
        <v>NO</v>
      </c>
    </row>
    <row r="14" spans="1:9" x14ac:dyDescent="0.35">
      <c r="A14" s="8">
        <v>44021</v>
      </c>
      <c r="B14" s="3">
        <v>4393</v>
      </c>
      <c r="C14">
        <v>9</v>
      </c>
      <c r="D14" t="str">
        <f t="shared" si="0"/>
        <v>Thursday</v>
      </c>
      <c r="E14">
        <f t="shared" si="1"/>
        <v>7</v>
      </c>
      <c r="F14" t="str">
        <f t="shared" si="2"/>
        <v>Jul</v>
      </c>
      <c r="G14">
        <f t="shared" si="3"/>
        <v>2020</v>
      </c>
      <c r="H14">
        <f t="shared" si="4"/>
        <v>4</v>
      </c>
      <c r="I14" t="str">
        <f t="shared" si="5"/>
        <v>NO</v>
      </c>
    </row>
    <row r="15" spans="1:9" x14ac:dyDescent="0.35">
      <c r="A15" s="8">
        <v>43919</v>
      </c>
      <c r="B15" s="3">
        <v>7393</v>
      </c>
      <c r="C15">
        <v>29</v>
      </c>
      <c r="D15" t="str">
        <f t="shared" si="0"/>
        <v>Sunday</v>
      </c>
      <c r="E15">
        <f t="shared" si="1"/>
        <v>3</v>
      </c>
      <c r="F15" t="str">
        <f t="shared" si="2"/>
        <v>Mar</v>
      </c>
      <c r="G15">
        <f t="shared" si="3"/>
        <v>2020</v>
      </c>
      <c r="H15">
        <f t="shared" si="4"/>
        <v>7</v>
      </c>
      <c r="I15" t="str">
        <f t="shared" si="5"/>
        <v>YES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VLOOKUP</vt:lpstr>
      <vt:lpstr>VLOOKUP APPROPRIATE MATCH</vt:lpstr>
      <vt:lpstr>IFNA_IFERROR</vt:lpstr>
      <vt:lpstr>BASIC LOGICAL</vt:lpstr>
      <vt:lpstr>LOGICAL FUNCTIONS</vt:lpstr>
      <vt:lpstr>IF STAMENTS</vt:lpstr>
      <vt:lpstr>TEST FUNCTIONS</vt:lpstr>
      <vt:lpstr>DATES</vt:lpstr>
      <vt:lpstr>MORE DATE FUNCTIONS</vt:lpstr>
      <vt:lpstr>APP_TABLE</vt:lpstr>
      <vt:lpstr>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Precious Chidinma</dc:creator>
  <cp:lastModifiedBy>Precious Chidinma</cp:lastModifiedBy>
  <dcterms:created xsi:type="dcterms:W3CDTF">2025-04-16T16:45:43Z</dcterms:created>
  <dcterms:modified xsi:type="dcterms:W3CDTF">2025-04-18T23:19:42Z</dcterms:modified>
</cp:coreProperties>
</file>