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octavio/Documents/Lablab/Proyectos/Recolocacion/"/>
    </mc:Choice>
  </mc:AlternateContent>
  <xr:revisionPtr revIDLastSave="0" documentId="13_ncr:1_{B7E7A964-F542-0046-9E74-6DAAB40F5AA9}" xr6:coauthVersionLast="46" xr6:coauthVersionMax="46" xr10:uidLastSave="{00000000-0000-0000-0000-000000000000}"/>
  <bookViews>
    <workbookView xWindow="0" yWindow="460" windowWidth="33600" windowHeight="19440" activeTab="1" xr2:uid="{00000000-000D-0000-FFFF-FFFF00000000}"/>
  </bookViews>
  <sheets>
    <sheet name="Dashboard AdminOp LabLab" sheetId="2" r:id="rId1"/>
    <sheet name="BD CJ AdminOp" sheetId="1" r:id="rId2"/>
    <sheet name="Data Estudio" sheetId="7" r:id="rId3"/>
  </sheets>
  <calcPr calcId="191029"/>
  <pivotCaches>
    <pivotCache cacheId="7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4" i="1" l="1"/>
  <c r="K113" i="1"/>
  <c r="K112" i="1"/>
  <c r="K111" i="1"/>
  <c r="K110" i="1"/>
  <c r="K109" i="1"/>
  <c r="K108" i="1"/>
  <c r="K107" i="1"/>
  <c r="K106" i="1"/>
  <c r="K105" i="1"/>
  <c r="P57" i="1"/>
  <c r="Q57" i="1" s="1"/>
  <c r="X57" i="1" s="1"/>
  <c r="Y57" i="1" s="1"/>
  <c r="U57" i="1"/>
  <c r="V57" i="1"/>
  <c r="W57" i="1"/>
  <c r="S57" i="1" s="1"/>
  <c r="T57" i="1" l="1"/>
  <c r="U114" i="1"/>
  <c r="P114" i="1"/>
  <c r="Q114" i="1" s="1"/>
  <c r="X114" i="1" s="1"/>
  <c r="Y114" i="1" s="1"/>
  <c r="W114" i="1"/>
  <c r="S114" i="1" s="1"/>
  <c r="P112" i="1"/>
  <c r="Q112" i="1" s="1"/>
  <c r="X112" i="1" s="1"/>
  <c r="Y112" i="1" s="1"/>
  <c r="U112" i="1"/>
  <c r="V112" i="1"/>
  <c r="W112" i="1"/>
  <c r="S112" i="1" s="1"/>
  <c r="P110" i="1"/>
  <c r="Q110" i="1" s="1"/>
  <c r="X110" i="1" s="1"/>
  <c r="Y110" i="1" s="1"/>
  <c r="U110" i="1"/>
  <c r="V110" i="1"/>
  <c r="W110" i="1"/>
  <c r="S110" i="1" s="1"/>
  <c r="V114" i="1" l="1"/>
  <c r="T114" i="1"/>
  <c r="T112" i="1"/>
  <c r="T110" i="1"/>
  <c r="U109" i="1"/>
  <c r="U107" i="1"/>
  <c r="P107" i="1"/>
  <c r="Q107" i="1" s="1"/>
  <c r="X107" i="1" s="1"/>
  <c r="W107" i="1"/>
  <c r="S107" i="1" s="1"/>
  <c r="P109" i="1"/>
  <c r="Q109" i="1" s="1"/>
  <c r="X109" i="1" s="1"/>
  <c r="W109" i="1"/>
  <c r="S109" i="1" s="1"/>
  <c r="P113" i="1"/>
  <c r="Q113" i="1" s="1"/>
  <c r="X113" i="1" s="1"/>
  <c r="U113" i="1"/>
  <c r="V113" i="1"/>
  <c r="W113" i="1"/>
  <c r="S113" i="1" s="1"/>
  <c r="P91" i="1"/>
  <c r="Q91" i="1" s="1"/>
  <c r="X91" i="1" s="1"/>
  <c r="U91" i="1"/>
  <c r="V91" i="1"/>
  <c r="W91" i="1"/>
  <c r="S91" i="1" s="1"/>
  <c r="P43" i="1"/>
  <c r="Q43" i="1" s="1"/>
  <c r="X43" i="1" s="1"/>
  <c r="U43" i="1"/>
  <c r="V43" i="1"/>
  <c r="W43" i="1"/>
  <c r="S43" i="1" s="1"/>
  <c r="Y113" i="1" l="1"/>
  <c r="V107" i="1"/>
  <c r="V109" i="1"/>
  <c r="Y43" i="1"/>
  <c r="Y109" i="1"/>
  <c r="Y107" i="1"/>
  <c r="Y91" i="1"/>
  <c r="T107" i="1"/>
  <c r="T109" i="1"/>
  <c r="T113" i="1"/>
  <c r="T91" i="1"/>
  <c r="T43" i="1"/>
  <c r="U108" i="1" l="1"/>
  <c r="P105" i="1"/>
  <c r="P106" i="1"/>
  <c r="P108" i="1"/>
  <c r="P111" i="1"/>
  <c r="U105" i="1"/>
  <c r="U106" i="1"/>
  <c r="U111" i="1"/>
  <c r="V105" i="1"/>
  <c r="V106" i="1"/>
  <c r="V108" i="1"/>
  <c r="V111" i="1"/>
  <c r="W105" i="1"/>
  <c r="T105" i="1" s="1"/>
  <c r="W106" i="1"/>
  <c r="T106" i="1" s="1"/>
  <c r="W108" i="1"/>
  <c r="S108" i="1" s="1"/>
  <c r="W111" i="1"/>
  <c r="S111" i="1" s="1"/>
  <c r="Q111" i="1" l="1"/>
  <c r="X111" i="1" s="1"/>
  <c r="Y111" i="1" s="1"/>
  <c r="Q108" i="1"/>
  <c r="X108" i="1" s="1"/>
  <c r="Y108" i="1" s="1"/>
  <c r="Q106" i="1"/>
  <c r="X106" i="1" s="1"/>
  <c r="Y106" i="1" s="1"/>
  <c r="Q105" i="1"/>
  <c r="X105" i="1" s="1"/>
  <c r="Y105" i="1" s="1"/>
  <c r="S106" i="1"/>
  <c r="S105" i="1"/>
  <c r="T111" i="1"/>
  <c r="T108" i="1"/>
  <c r="P3" i="1" l="1"/>
  <c r="U3" i="1"/>
  <c r="V3" i="1"/>
  <c r="W3" i="1"/>
  <c r="T3" i="1" s="1"/>
  <c r="Q3" i="1" l="1"/>
  <c r="X3" i="1" s="1"/>
  <c r="Y3" i="1" s="1"/>
  <c r="S3" i="1"/>
  <c r="P92" i="1"/>
  <c r="U92" i="1"/>
  <c r="V92" i="1"/>
  <c r="W92" i="1"/>
  <c r="S92" i="1" s="1"/>
  <c r="P100" i="1"/>
  <c r="U100" i="1"/>
  <c r="V100" i="1"/>
  <c r="W100" i="1"/>
  <c r="S100" i="1" s="1"/>
  <c r="P65" i="1"/>
  <c r="U65" i="1"/>
  <c r="V65" i="1"/>
  <c r="W65" i="1"/>
  <c r="S65" i="1" s="1"/>
  <c r="P53" i="1"/>
  <c r="U53" i="1"/>
  <c r="V53" i="1"/>
  <c r="W53" i="1"/>
  <c r="T53" i="1" s="1"/>
  <c r="P37" i="1"/>
  <c r="U37" i="1"/>
  <c r="V37" i="1"/>
  <c r="W37" i="1"/>
  <c r="S37" i="1" s="1"/>
  <c r="P27" i="1"/>
  <c r="U27" i="1"/>
  <c r="V27" i="1"/>
  <c r="W27" i="1"/>
  <c r="T27" i="1" s="1"/>
  <c r="P28" i="1"/>
  <c r="U28" i="1"/>
  <c r="V28" i="1"/>
  <c r="W28" i="1"/>
  <c r="S28" i="1" s="1"/>
  <c r="P29" i="1"/>
  <c r="U29" i="1"/>
  <c r="V29" i="1"/>
  <c r="W29" i="1"/>
  <c r="S29" i="1" s="1"/>
  <c r="Q27" i="1" l="1"/>
  <c r="X27" i="1" s="1"/>
  <c r="Y27" i="1" s="1"/>
  <c r="Q65" i="1"/>
  <c r="X65" i="1" s="1"/>
  <c r="Y65" i="1" s="1"/>
  <c r="Q29" i="1"/>
  <c r="X29" i="1" s="1"/>
  <c r="Y29" i="1" s="1"/>
  <c r="Q37" i="1"/>
  <c r="X37" i="1" s="1"/>
  <c r="Y37" i="1" s="1"/>
  <c r="Q100" i="1"/>
  <c r="X100" i="1" s="1"/>
  <c r="Y100" i="1" s="1"/>
  <c r="Q28" i="1"/>
  <c r="X28" i="1" s="1"/>
  <c r="Y28" i="1" s="1"/>
  <c r="Q53" i="1"/>
  <c r="X53" i="1" s="1"/>
  <c r="Y53" i="1" s="1"/>
  <c r="Q92" i="1"/>
  <c r="X92" i="1" s="1"/>
  <c r="Y92" i="1" s="1"/>
  <c r="T65" i="1"/>
  <c r="S27" i="1"/>
  <c r="T92" i="1"/>
  <c r="S53" i="1"/>
  <c r="T100" i="1"/>
  <c r="T28" i="1"/>
  <c r="T37" i="1"/>
  <c r="T29" i="1"/>
  <c r="W104" i="1"/>
  <c r="T104" i="1" s="1"/>
  <c r="V104" i="1"/>
  <c r="U104" i="1"/>
  <c r="P104" i="1"/>
  <c r="W103" i="1"/>
  <c r="T103" i="1" s="1"/>
  <c r="V103" i="1"/>
  <c r="U103" i="1"/>
  <c r="P103" i="1"/>
  <c r="W102" i="1"/>
  <c r="T102" i="1" s="1"/>
  <c r="V102" i="1"/>
  <c r="U102" i="1"/>
  <c r="P102" i="1"/>
  <c r="W101" i="1"/>
  <c r="T101" i="1" s="1"/>
  <c r="V101" i="1"/>
  <c r="U101" i="1"/>
  <c r="P101" i="1"/>
  <c r="Q103" i="1" l="1"/>
  <c r="X103" i="1" s="1"/>
  <c r="Y103" i="1" s="1"/>
  <c r="Q102" i="1"/>
  <c r="X102" i="1" s="1"/>
  <c r="Y102" i="1" s="1"/>
  <c r="Q101" i="1"/>
  <c r="X101" i="1" s="1"/>
  <c r="Y101" i="1" s="1"/>
  <c r="Q104" i="1"/>
  <c r="X104" i="1" s="1"/>
  <c r="Y104" i="1" s="1"/>
  <c r="S104" i="1"/>
  <c r="S102" i="1"/>
  <c r="S101" i="1"/>
  <c r="S103" i="1"/>
  <c r="U20" i="1" l="1"/>
  <c r="P20" i="1"/>
  <c r="V20" i="1"/>
  <c r="W20" i="1"/>
  <c r="S20" i="1" s="1"/>
  <c r="Q20" i="1" l="1"/>
  <c r="X20" i="1" s="1"/>
  <c r="Y20" i="1" s="1"/>
  <c r="T20" i="1"/>
  <c r="P2" i="1" l="1"/>
  <c r="Q2" i="1" s="1"/>
  <c r="X2" i="1" s="1"/>
  <c r="P4" i="1"/>
  <c r="Q4" i="1" s="1"/>
  <c r="X4" i="1" s="1"/>
  <c r="P5" i="1"/>
  <c r="Q5" i="1" s="1"/>
  <c r="X5" i="1" s="1"/>
  <c r="P6" i="1"/>
  <c r="Q6" i="1" s="1"/>
  <c r="X6" i="1" s="1"/>
  <c r="P7" i="1"/>
  <c r="Q7" i="1" s="1"/>
  <c r="X7" i="1" s="1"/>
  <c r="P8" i="1"/>
  <c r="Q8" i="1" s="1"/>
  <c r="X8" i="1" s="1"/>
  <c r="P9" i="1"/>
  <c r="Q9" i="1" s="1"/>
  <c r="X9" i="1" s="1"/>
  <c r="P10" i="1"/>
  <c r="Q10" i="1" s="1"/>
  <c r="X10" i="1" s="1"/>
  <c r="P11" i="1"/>
  <c r="Q11" i="1" s="1"/>
  <c r="X11" i="1" s="1"/>
  <c r="P12" i="1"/>
  <c r="Q12" i="1" s="1"/>
  <c r="X12" i="1" s="1"/>
  <c r="P13" i="1"/>
  <c r="Q13" i="1" s="1"/>
  <c r="X13" i="1" s="1"/>
  <c r="P14" i="1"/>
  <c r="Q14" i="1" s="1"/>
  <c r="X14" i="1" s="1"/>
  <c r="P15" i="1"/>
  <c r="Q15" i="1" s="1"/>
  <c r="X15" i="1" s="1"/>
  <c r="P16" i="1"/>
  <c r="Q16" i="1" s="1"/>
  <c r="X16" i="1" s="1"/>
  <c r="P17" i="1"/>
  <c r="Q17" i="1" s="1"/>
  <c r="X17" i="1" s="1"/>
  <c r="P18" i="1"/>
  <c r="Q18" i="1" s="1"/>
  <c r="X18" i="1" s="1"/>
  <c r="P19" i="1"/>
  <c r="Q19" i="1" s="1"/>
  <c r="X19" i="1" s="1"/>
  <c r="P21" i="1"/>
  <c r="Q21" i="1" s="1"/>
  <c r="X21" i="1" s="1"/>
  <c r="P22" i="1"/>
  <c r="Q22" i="1" s="1"/>
  <c r="X22" i="1" s="1"/>
  <c r="P23" i="1"/>
  <c r="Q23" i="1" s="1"/>
  <c r="X23" i="1" s="1"/>
  <c r="P24" i="1"/>
  <c r="Q24" i="1" s="1"/>
  <c r="X24" i="1" s="1"/>
  <c r="P25" i="1"/>
  <c r="Q25" i="1" s="1"/>
  <c r="X25" i="1" s="1"/>
  <c r="P26" i="1"/>
  <c r="Q26" i="1" s="1"/>
  <c r="X26" i="1" s="1"/>
  <c r="P30" i="1"/>
  <c r="Q30" i="1" s="1"/>
  <c r="X30" i="1" s="1"/>
  <c r="P31" i="1"/>
  <c r="Q31" i="1" s="1"/>
  <c r="X31" i="1" s="1"/>
  <c r="P32" i="1"/>
  <c r="Q32" i="1" s="1"/>
  <c r="X32" i="1" s="1"/>
  <c r="P33" i="1"/>
  <c r="Q33" i="1" s="1"/>
  <c r="X33" i="1" s="1"/>
  <c r="P34" i="1"/>
  <c r="Q34" i="1" s="1"/>
  <c r="X34" i="1" s="1"/>
  <c r="P35" i="1"/>
  <c r="Q35" i="1" s="1"/>
  <c r="X35" i="1" s="1"/>
  <c r="P36" i="1"/>
  <c r="Q36" i="1" s="1"/>
  <c r="X36" i="1" s="1"/>
  <c r="P38" i="1"/>
  <c r="Q38" i="1" s="1"/>
  <c r="X38" i="1" s="1"/>
  <c r="P39" i="1"/>
  <c r="Q39" i="1" s="1"/>
  <c r="X39" i="1" s="1"/>
  <c r="P40" i="1"/>
  <c r="Q40" i="1" s="1"/>
  <c r="X40" i="1" s="1"/>
  <c r="P41" i="1"/>
  <c r="Q41" i="1" s="1"/>
  <c r="X41" i="1" s="1"/>
  <c r="P42" i="1"/>
  <c r="Q42" i="1" s="1"/>
  <c r="X42" i="1" s="1"/>
  <c r="P44" i="1"/>
  <c r="Q44" i="1" s="1"/>
  <c r="X44" i="1" s="1"/>
  <c r="P45" i="1"/>
  <c r="Q45" i="1" s="1"/>
  <c r="X45" i="1" s="1"/>
  <c r="P46" i="1"/>
  <c r="Q46" i="1" s="1"/>
  <c r="X46" i="1" s="1"/>
  <c r="P47" i="1"/>
  <c r="Q47" i="1" s="1"/>
  <c r="X47" i="1" s="1"/>
  <c r="P48" i="1"/>
  <c r="Q48" i="1" s="1"/>
  <c r="X48" i="1" s="1"/>
  <c r="P49" i="1"/>
  <c r="Q49" i="1" s="1"/>
  <c r="X49" i="1" s="1"/>
  <c r="P50" i="1"/>
  <c r="Q50" i="1" s="1"/>
  <c r="X50" i="1" s="1"/>
  <c r="P51" i="1"/>
  <c r="Q51" i="1" s="1"/>
  <c r="X51" i="1" s="1"/>
  <c r="P52" i="1"/>
  <c r="Q52" i="1" s="1"/>
  <c r="X52" i="1" s="1"/>
  <c r="P54" i="1"/>
  <c r="Q54" i="1" s="1"/>
  <c r="X54" i="1" s="1"/>
  <c r="P55" i="1"/>
  <c r="Q55" i="1" s="1"/>
  <c r="X55" i="1" s="1"/>
  <c r="P56" i="1"/>
  <c r="Q56" i="1" s="1"/>
  <c r="X56" i="1" s="1"/>
  <c r="P58" i="1"/>
  <c r="Q58" i="1" s="1"/>
  <c r="X58" i="1" s="1"/>
  <c r="P59" i="1"/>
  <c r="Q59" i="1" s="1"/>
  <c r="X59" i="1" s="1"/>
  <c r="P60" i="1"/>
  <c r="Q60" i="1" s="1"/>
  <c r="X60" i="1" s="1"/>
  <c r="P61" i="1"/>
  <c r="Q61" i="1" s="1"/>
  <c r="X61" i="1" s="1"/>
  <c r="P62" i="1"/>
  <c r="Q62" i="1" s="1"/>
  <c r="X62" i="1" s="1"/>
  <c r="P63" i="1"/>
  <c r="Q63" i="1" s="1"/>
  <c r="X63" i="1" s="1"/>
  <c r="P64" i="1"/>
  <c r="Q64" i="1" s="1"/>
  <c r="X64" i="1" s="1"/>
  <c r="P66" i="1"/>
  <c r="Q66" i="1" s="1"/>
  <c r="X66" i="1" s="1"/>
  <c r="P67" i="1"/>
  <c r="Q67" i="1" s="1"/>
  <c r="X67" i="1" s="1"/>
  <c r="P68" i="1"/>
  <c r="Q68" i="1" s="1"/>
  <c r="X68" i="1" s="1"/>
  <c r="P69" i="1"/>
  <c r="Q69" i="1" s="1"/>
  <c r="X69" i="1" s="1"/>
  <c r="P70" i="1"/>
  <c r="Q70" i="1" s="1"/>
  <c r="X70" i="1" s="1"/>
  <c r="P71" i="1"/>
  <c r="Q71" i="1" s="1"/>
  <c r="X71" i="1" s="1"/>
  <c r="P72" i="1"/>
  <c r="Q72" i="1" s="1"/>
  <c r="X72" i="1" s="1"/>
  <c r="P73" i="1"/>
  <c r="Q73" i="1" s="1"/>
  <c r="X73" i="1" s="1"/>
  <c r="P74" i="1"/>
  <c r="Q74" i="1" s="1"/>
  <c r="X74" i="1" s="1"/>
  <c r="P75" i="1"/>
  <c r="Q75" i="1" s="1"/>
  <c r="X75" i="1" s="1"/>
  <c r="P76" i="1"/>
  <c r="Q76" i="1" s="1"/>
  <c r="X76" i="1" s="1"/>
  <c r="P77" i="1"/>
  <c r="Q77" i="1" s="1"/>
  <c r="X77" i="1" s="1"/>
  <c r="P78" i="1"/>
  <c r="Q78" i="1" s="1"/>
  <c r="X78" i="1" s="1"/>
  <c r="P79" i="1"/>
  <c r="Q79" i="1" s="1"/>
  <c r="X79" i="1" s="1"/>
  <c r="P80" i="1"/>
  <c r="Q80" i="1" s="1"/>
  <c r="X80" i="1" s="1"/>
  <c r="P81" i="1"/>
  <c r="Q81" i="1" s="1"/>
  <c r="X81" i="1" s="1"/>
  <c r="P82" i="1"/>
  <c r="Q82" i="1" s="1"/>
  <c r="X82" i="1" s="1"/>
  <c r="P83" i="1"/>
  <c r="Q83" i="1" s="1"/>
  <c r="X83" i="1" s="1"/>
  <c r="P84" i="1"/>
  <c r="Q84" i="1" s="1"/>
  <c r="X84" i="1" s="1"/>
  <c r="P85" i="1"/>
  <c r="Q85" i="1" s="1"/>
  <c r="X85" i="1" s="1"/>
  <c r="P86" i="1"/>
  <c r="Q86" i="1" s="1"/>
  <c r="X86" i="1" s="1"/>
  <c r="P87" i="1"/>
  <c r="Q87" i="1" s="1"/>
  <c r="X87" i="1" s="1"/>
  <c r="P88" i="1"/>
  <c r="Q88" i="1" s="1"/>
  <c r="X88" i="1" s="1"/>
  <c r="P89" i="1"/>
  <c r="Q89" i="1" s="1"/>
  <c r="X89" i="1" s="1"/>
  <c r="P90" i="1"/>
  <c r="Q90" i="1" s="1"/>
  <c r="X90" i="1" s="1"/>
  <c r="P93" i="1"/>
  <c r="Q93" i="1" s="1"/>
  <c r="X93" i="1" s="1"/>
  <c r="P94" i="1"/>
  <c r="Q94" i="1" s="1"/>
  <c r="X94" i="1" s="1"/>
  <c r="P95" i="1"/>
  <c r="Q95" i="1" s="1"/>
  <c r="X95" i="1" s="1"/>
  <c r="P96" i="1"/>
  <c r="Q96" i="1" s="1"/>
  <c r="X96" i="1" s="1"/>
  <c r="P97" i="1"/>
  <c r="Q97" i="1" s="1"/>
  <c r="X97" i="1" s="1"/>
  <c r="P98" i="1"/>
  <c r="Q98" i="1" s="1"/>
  <c r="X98" i="1" s="1"/>
  <c r="P99" i="1"/>
  <c r="Q99" i="1" s="1"/>
  <c r="X99" i="1" s="1"/>
  <c r="U82" i="1" l="1"/>
  <c r="U79" i="1"/>
  <c r="U80" i="1"/>
  <c r="U81" i="1"/>
  <c r="U83" i="1"/>
  <c r="U84" i="1"/>
  <c r="U85" i="1"/>
  <c r="U86" i="1"/>
  <c r="U87" i="1"/>
  <c r="U88" i="1"/>
  <c r="U89" i="1"/>
  <c r="U90" i="1"/>
  <c r="U93" i="1"/>
  <c r="U94" i="1"/>
  <c r="U95" i="1"/>
  <c r="U96" i="1"/>
  <c r="U97" i="1"/>
  <c r="U98" i="1"/>
  <c r="U99" i="1"/>
  <c r="V79" i="1"/>
  <c r="V80" i="1"/>
  <c r="V81" i="1"/>
  <c r="V82" i="1"/>
  <c r="V83" i="1"/>
  <c r="V84" i="1"/>
  <c r="V85" i="1"/>
  <c r="V86" i="1"/>
  <c r="V87" i="1"/>
  <c r="V88" i="1"/>
  <c r="V89" i="1"/>
  <c r="V90" i="1"/>
  <c r="V93" i="1"/>
  <c r="V94" i="1"/>
  <c r="V95" i="1"/>
  <c r="V96" i="1"/>
  <c r="V97" i="1"/>
  <c r="V98" i="1"/>
  <c r="V99" i="1"/>
  <c r="W79" i="1"/>
  <c r="S79" i="1" s="1"/>
  <c r="W80" i="1"/>
  <c r="S80" i="1" s="1"/>
  <c r="W81" i="1"/>
  <c r="S81" i="1" s="1"/>
  <c r="W82" i="1"/>
  <c r="S82" i="1" s="1"/>
  <c r="W83" i="1"/>
  <c r="S83" i="1" s="1"/>
  <c r="W84" i="1"/>
  <c r="S84" i="1" s="1"/>
  <c r="W85" i="1"/>
  <c r="S85" i="1" s="1"/>
  <c r="W86" i="1"/>
  <c r="S86" i="1" s="1"/>
  <c r="W87" i="1"/>
  <c r="S87" i="1" s="1"/>
  <c r="W88" i="1"/>
  <c r="S88" i="1" s="1"/>
  <c r="W89" i="1"/>
  <c r="T89" i="1" s="1"/>
  <c r="W90" i="1"/>
  <c r="T90" i="1" s="1"/>
  <c r="W93" i="1"/>
  <c r="S93" i="1" s="1"/>
  <c r="W94" i="1"/>
  <c r="S94" i="1" s="1"/>
  <c r="W95" i="1"/>
  <c r="S95" i="1" s="1"/>
  <c r="W96" i="1"/>
  <c r="S96" i="1" s="1"/>
  <c r="W97" i="1"/>
  <c r="S97" i="1" s="1"/>
  <c r="W98" i="1"/>
  <c r="S98" i="1" s="1"/>
  <c r="W99" i="1"/>
  <c r="S99" i="1" s="1"/>
  <c r="Y79" i="1"/>
  <c r="Y80" i="1"/>
  <c r="Y81" i="1"/>
  <c r="Y82" i="1"/>
  <c r="Y83" i="1"/>
  <c r="Y84" i="1"/>
  <c r="Y85" i="1"/>
  <c r="Y86" i="1"/>
  <c r="Y87" i="1"/>
  <c r="Y88" i="1"/>
  <c r="Y89" i="1"/>
  <c r="Y90" i="1"/>
  <c r="Y93" i="1"/>
  <c r="Y94" i="1"/>
  <c r="Y95" i="1"/>
  <c r="Y96" i="1"/>
  <c r="Y97" i="1"/>
  <c r="Y98" i="1"/>
  <c r="Y99" i="1"/>
  <c r="T88" i="1" l="1"/>
  <c r="S90" i="1"/>
  <c r="T99" i="1"/>
  <c r="T87" i="1"/>
  <c r="S89" i="1"/>
  <c r="T98" i="1"/>
  <c r="T86" i="1"/>
  <c r="T97" i="1"/>
  <c r="T85" i="1"/>
  <c r="T96" i="1"/>
  <c r="T84" i="1"/>
  <c r="T95" i="1"/>
  <c r="T83" i="1"/>
  <c r="T94" i="1"/>
  <c r="T82" i="1"/>
  <c r="T93" i="1"/>
  <c r="T81" i="1"/>
  <c r="T80" i="1"/>
  <c r="T79" i="1"/>
  <c r="U31" i="1"/>
  <c r="U68" i="1"/>
  <c r="U40" i="1"/>
  <c r="U2" i="1"/>
  <c r="U78" i="1"/>
  <c r="U13" i="1"/>
  <c r="U17" i="1"/>
  <c r="U10" i="1"/>
  <c r="V31" i="1"/>
  <c r="V68" i="1"/>
  <c r="V40" i="1"/>
  <c r="V2" i="1"/>
  <c r="V78" i="1"/>
  <c r="V13" i="1"/>
  <c r="V17" i="1"/>
  <c r="V10" i="1"/>
  <c r="W31" i="1"/>
  <c r="T31" i="1" s="1"/>
  <c r="W68" i="1"/>
  <c r="S68" i="1" s="1"/>
  <c r="W40" i="1"/>
  <c r="S40" i="1" s="1"/>
  <c r="W2" i="1"/>
  <c r="S2" i="1" s="1"/>
  <c r="W78" i="1"/>
  <c r="S78" i="1" s="1"/>
  <c r="W13" i="1"/>
  <c r="S13" i="1" s="1"/>
  <c r="W17" i="1"/>
  <c r="S17" i="1" s="1"/>
  <c r="W10" i="1"/>
  <c r="S10" i="1" s="1"/>
  <c r="Y31" i="1"/>
  <c r="Y68" i="1"/>
  <c r="Y40" i="1"/>
  <c r="Y2" i="1"/>
  <c r="Y78" i="1"/>
  <c r="Y13" i="1"/>
  <c r="Y17" i="1"/>
  <c r="Y10" i="1"/>
  <c r="S31" i="1" l="1"/>
  <c r="T10" i="1"/>
  <c r="T17" i="1"/>
  <c r="T13" i="1"/>
  <c r="T78" i="1"/>
  <c r="T2" i="1"/>
  <c r="T40" i="1"/>
  <c r="T68" i="1"/>
  <c r="H16" i="2"/>
  <c r="U26" i="1" l="1"/>
  <c r="V26" i="1"/>
  <c r="W26" i="1"/>
  <c r="S26" i="1" s="1"/>
  <c r="Y26" i="1"/>
  <c r="T26" i="1" l="1"/>
  <c r="U19" i="1" l="1"/>
  <c r="U59" i="1"/>
  <c r="U60" i="1"/>
  <c r="U7" i="1"/>
  <c r="U55" i="1"/>
  <c r="U35" i="1"/>
  <c r="U34" i="1"/>
  <c r="V19" i="1"/>
  <c r="V59" i="1"/>
  <c r="V60" i="1"/>
  <c r="V7" i="1"/>
  <c r="V55" i="1"/>
  <c r="V35" i="1"/>
  <c r="V34" i="1"/>
  <c r="W19" i="1"/>
  <c r="S19" i="1" s="1"/>
  <c r="W59" i="1"/>
  <c r="S59" i="1" s="1"/>
  <c r="W60" i="1"/>
  <c r="S60" i="1" s="1"/>
  <c r="W7" i="1"/>
  <c r="S7" i="1" s="1"/>
  <c r="W55" i="1"/>
  <c r="T55" i="1" s="1"/>
  <c r="W35" i="1"/>
  <c r="S35" i="1" s="1"/>
  <c r="W34" i="1"/>
  <c r="S34" i="1" s="1"/>
  <c r="Y19" i="1"/>
  <c r="Y59" i="1"/>
  <c r="Y60" i="1"/>
  <c r="Y7" i="1"/>
  <c r="Y55" i="1"/>
  <c r="Y35" i="1"/>
  <c r="Y34" i="1"/>
  <c r="T34" i="1" l="1"/>
  <c r="T35" i="1"/>
  <c r="S55" i="1"/>
  <c r="T7" i="1"/>
  <c r="T60" i="1"/>
  <c r="T59" i="1"/>
  <c r="T19" i="1"/>
  <c r="Y8" i="1"/>
  <c r="V8" i="1"/>
  <c r="U8" i="1"/>
  <c r="W8" i="1"/>
  <c r="T8" i="1" s="1"/>
  <c r="Y51" i="1"/>
  <c r="Y22" i="1"/>
  <c r="Y50" i="1"/>
  <c r="Y6" i="1"/>
  <c r="Y47" i="1"/>
  <c r="Y54" i="1"/>
  <c r="Y72" i="1"/>
  <c r="Y70" i="1"/>
  <c r="Y64" i="1"/>
  <c r="Y23" i="1"/>
  <c r="Y41" i="1"/>
  <c r="Y62" i="1"/>
  <c r="Y18" i="1"/>
  <c r="Y39" i="1"/>
  <c r="Y66" i="1"/>
  <c r="Y11" i="1"/>
  <c r="Y73" i="1"/>
  <c r="Y21" i="1"/>
  <c r="Y74" i="1"/>
  <c r="Y49" i="1"/>
  <c r="Y36" i="1"/>
  <c r="Y46" i="1"/>
  <c r="Y24" i="1"/>
  <c r="Y30" i="1"/>
  <c r="Y69" i="1"/>
  <c r="Y45" i="1"/>
  <c r="Y14" i="1"/>
  <c r="Y63" i="1"/>
  <c r="Y75" i="1"/>
  <c r="Y44" i="1"/>
  <c r="Y61" i="1"/>
  <c r="Y9" i="1"/>
  <c r="Y33" i="1"/>
  <c r="Y52" i="1"/>
  <c r="Y67" i="1"/>
  <c r="Y25" i="1"/>
  <c r="Y58" i="1"/>
  <c r="Y56" i="1"/>
  <c r="Y12" i="1"/>
  <c r="Y38" i="1"/>
  <c r="Y15" i="1"/>
  <c r="Y76" i="1"/>
  <c r="Y5" i="1"/>
  <c r="Y32" i="1"/>
  <c r="Y77" i="1"/>
  <c r="Y48" i="1"/>
  <c r="Y42" i="1"/>
  <c r="Y4" i="1"/>
  <c r="Y71" i="1"/>
  <c r="Y16" i="1"/>
  <c r="V14" i="1"/>
  <c r="V72" i="1"/>
  <c r="W51" i="1"/>
  <c r="W22" i="1"/>
  <c r="S22" i="1" s="1"/>
  <c r="W50" i="1"/>
  <c r="S50" i="1" s="1"/>
  <c r="W6" i="1"/>
  <c r="T6" i="1" s="1"/>
  <c r="W47" i="1"/>
  <c r="T47" i="1" s="1"/>
  <c r="W54" i="1"/>
  <c r="T54" i="1" s="1"/>
  <c r="W72" i="1"/>
  <c r="T72" i="1" s="1"/>
  <c r="W70" i="1"/>
  <c r="S70" i="1" s="1"/>
  <c r="W64" i="1"/>
  <c r="T64" i="1" s="1"/>
  <c r="W23" i="1"/>
  <c r="S23" i="1" s="1"/>
  <c r="W41" i="1"/>
  <c r="T41" i="1" s="1"/>
  <c r="W62" i="1"/>
  <c r="S62" i="1" s="1"/>
  <c r="W18" i="1"/>
  <c r="S18" i="1" s="1"/>
  <c r="W39" i="1"/>
  <c r="S39" i="1" s="1"/>
  <c r="W66" i="1"/>
  <c r="S66" i="1" s="1"/>
  <c r="W11" i="1"/>
  <c r="T11" i="1" s="1"/>
  <c r="W73" i="1"/>
  <c r="S73" i="1" s="1"/>
  <c r="W21" i="1"/>
  <c r="T21" i="1" s="1"/>
  <c r="W74" i="1"/>
  <c r="S74" i="1" s="1"/>
  <c r="W49" i="1"/>
  <c r="S49" i="1" s="1"/>
  <c r="W36" i="1"/>
  <c r="S36" i="1" s="1"/>
  <c r="W46" i="1"/>
  <c r="T46" i="1" s="1"/>
  <c r="W24" i="1"/>
  <c r="S24" i="1" s="1"/>
  <c r="W30" i="1"/>
  <c r="S30" i="1" s="1"/>
  <c r="W69" i="1"/>
  <c r="S69" i="1" s="1"/>
  <c r="W45" i="1"/>
  <c r="S45" i="1" s="1"/>
  <c r="W14" i="1"/>
  <c r="T14" i="1" s="1"/>
  <c r="W63" i="1"/>
  <c r="T63" i="1" s="1"/>
  <c r="W75" i="1"/>
  <c r="S75" i="1" s="1"/>
  <c r="W44" i="1"/>
  <c r="S44" i="1" s="1"/>
  <c r="W61" i="1"/>
  <c r="S61" i="1" s="1"/>
  <c r="W9" i="1"/>
  <c r="S9" i="1" s="1"/>
  <c r="W33" i="1"/>
  <c r="T33" i="1" s="1"/>
  <c r="W52" i="1"/>
  <c r="T52" i="1" s="1"/>
  <c r="W67" i="1"/>
  <c r="T67" i="1" s="1"/>
  <c r="W25" i="1"/>
  <c r="T25" i="1" s="1"/>
  <c r="W58" i="1"/>
  <c r="S58" i="1" s="1"/>
  <c r="W56" i="1"/>
  <c r="T56" i="1" s="1"/>
  <c r="W12" i="1"/>
  <c r="S12" i="1" s="1"/>
  <c r="W38" i="1"/>
  <c r="S38" i="1" s="1"/>
  <c r="W15" i="1"/>
  <c r="T15" i="1" s="1"/>
  <c r="W76" i="1"/>
  <c r="T76" i="1" s="1"/>
  <c r="W5" i="1"/>
  <c r="S5" i="1" s="1"/>
  <c r="W32" i="1"/>
  <c r="T32" i="1" s="1"/>
  <c r="W77" i="1"/>
  <c r="S77" i="1" s="1"/>
  <c r="W48" i="1"/>
  <c r="S48" i="1" s="1"/>
  <c r="W42" i="1"/>
  <c r="T42" i="1" s="1"/>
  <c r="W4" i="1"/>
  <c r="T4" i="1" s="1"/>
  <c r="W71" i="1"/>
  <c r="S71" i="1" s="1"/>
  <c r="W16" i="1"/>
  <c r="T16" i="1" s="1"/>
  <c r="V51" i="1"/>
  <c r="V22" i="1"/>
  <c r="V50" i="1"/>
  <c r="V6" i="1"/>
  <c r="V47" i="1"/>
  <c r="V54" i="1"/>
  <c r="V64" i="1"/>
  <c r="V41" i="1"/>
  <c r="V62" i="1"/>
  <c r="V18" i="1"/>
  <c r="V39" i="1"/>
  <c r="V66" i="1"/>
  <c r="V11" i="1"/>
  <c r="V73" i="1"/>
  <c r="V21" i="1"/>
  <c r="V74" i="1"/>
  <c r="V49" i="1"/>
  <c r="V36" i="1"/>
  <c r="V46" i="1"/>
  <c r="V24" i="1"/>
  <c r="V63" i="1"/>
  <c r="V44" i="1"/>
  <c r="V61" i="1"/>
  <c r="V9" i="1"/>
  <c r="V33" i="1"/>
  <c r="V52" i="1"/>
  <c r="V67" i="1"/>
  <c r="V25" i="1"/>
  <c r="V58" i="1"/>
  <c r="V56" i="1"/>
  <c r="V12" i="1"/>
  <c r="V38" i="1"/>
  <c r="V15" i="1"/>
  <c r="V76" i="1"/>
  <c r="V32" i="1"/>
  <c r="V77" i="1"/>
  <c r="V48" i="1"/>
  <c r="V42" i="1"/>
  <c r="V4" i="1"/>
  <c r="V71" i="1"/>
  <c r="V16" i="1"/>
  <c r="U51" i="1"/>
  <c r="U22" i="1"/>
  <c r="U50" i="1"/>
  <c r="U6" i="1"/>
  <c r="U47" i="1"/>
  <c r="U54" i="1"/>
  <c r="U72" i="1"/>
  <c r="U64" i="1"/>
  <c r="U41" i="1"/>
  <c r="U62" i="1"/>
  <c r="U18" i="1"/>
  <c r="U39" i="1"/>
  <c r="U66" i="1"/>
  <c r="U11" i="1"/>
  <c r="U73" i="1"/>
  <c r="U21" i="1"/>
  <c r="U74" i="1"/>
  <c r="U49" i="1"/>
  <c r="U36" i="1"/>
  <c r="U46" i="1"/>
  <c r="U24" i="1"/>
  <c r="U14" i="1"/>
  <c r="U63" i="1"/>
  <c r="U44" i="1"/>
  <c r="U61" i="1"/>
  <c r="U9" i="1"/>
  <c r="U33" i="1"/>
  <c r="U52" i="1"/>
  <c r="U67" i="1"/>
  <c r="U25" i="1"/>
  <c r="U58" i="1"/>
  <c r="U56" i="1"/>
  <c r="U12" i="1"/>
  <c r="U38" i="1"/>
  <c r="U15" i="1"/>
  <c r="U76" i="1"/>
  <c r="U32" i="1"/>
  <c r="U77" i="1"/>
  <c r="U48" i="1"/>
  <c r="U42" i="1"/>
  <c r="U4" i="1"/>
  <c r="U71" i="1"/>
  <c r="U16" i="1"/>
  <c r="V5" i="1"/>
  <c r="V75" i="1"/>
  <c r="U69" i="1"/>
  <c r="V45" i="1"/>
  <c r="U30" i="1"/>
  <c r="V23" i="1"/>
  <c r="D9" i="2"/>
  <c r="D8" i="2"/>
  <c r="J14" i="2"/>
  <c r="T22" i="1" l="1"/>
  <c r="S54" i="1"/>
  <c r="T51" i="1"/>
  <c r="S51" i="1"/>
  <c r="I16" i="2"/>
  <c r="J16" i="2" s="1"/>
  <c r="T12" i="1"/>
  <c r="S64" i="1"/>
  <c r="S41" i="1"/>
  <c r="S33" i="1"/>
  <c r="S63" i="1"/>
  <c r="T9" i="1"/>
  <c r="S4" i="1"/>
  <c r="T62" i="1"/>
  <c r="T58" i="1"/>
  <c r="S56" i="1"/>
  <c r="T71" i="1"/>
  <c r="S21" i="1"/>
  <c r="S47" i="1"/>
  <c r="S16" i="1"/>
  <c r="S14" i="1"/>
  <c r="S72" i="1"/>
  <c r="T77" i="1"/>
  <c r="S67" i="1"/>
  <c r="T61" i="1"/>
  <c r="S46" i="1"/>
  <c r="S11" i="1"/>
  <c r="T36" i="1"/>
  <c r="S6" i="1"/>
  <c r="S15" i="1"/>
  <c r="T70" i="1"/>
  <c r="T66" i="1"/>
  <c r="T39" i="1"/>
  <c r="T18" i="1"/>
  <c r="S25" i="1"/>
  <c r="T49" i="1"/>
  <c r="T44" i="1"/>
  <c r="T74" i="1"/>
  <c r="S8" i="1"/>
  <c r="T24" i="1"/>
  <c r="S42" i="1"/>
  <c r="S76" i="1"/>
  <c r="T50" i="1"/>
  <c r="T38" i="1"/>
  <c r="S32" i="1"/>
  <c r="S52" i="1"/>
  <c r="T73" i="1"/>
  <c r="T48" i="1"/>
  <c r="D12" i="2"/>
  <c r="E12" i="2" s="1"/>
  <c r="F12" i="2" s="1"/>
  <c r="T69" i="1"/>
  <c r="T45" i="1"/>
  <c r="T23" i="1"/>
  <c r="U70" i="1"/>
  <c r="V69" i="1"/>
  <c r="V30" i="1"/>
  <c r="U5" i="1"/>
  <c r="T30" i="1"/>
  <c r="U75" i="1"/>
  <c r="V70" i="1"/>
  <c r="U45" i="1"/>
  <c r="U23" i="1"/>
  <c r="T5" i="1"/>
  <c r="T75" i="1"/>
</calcChain>
</file>

<file path=xl/sharedStrings.xml><?xml version="1.0" encoding="utf-8"?>
<sst xmlns="http://schemas.openxmlformats.org/spreadsheetml/2006/main" count="1389" uniqueCount="651">
  <si>
    <t>Contact ID</t>
  </si>
  <si>
    <t>Deal ID</t>
  </si>
  <si>
    <t>First Name</t>
  </si>
  <si>
    <t>Last Name</t>
  </si>
  <si>
    <t>Deal Name</t>
  </si>
  <si>
    <t>Deal Stage</t>
  </si>
  <si>
    <t>Ultima empresa</t>
  </si>
  <si>
    <t>Grupo CJ</t>
  </si>
  <si>
    <t>Pagado el proceso</t>
  </si>
  <si>
    <t>Fecha desempleo</t>
  </si>
  <si>
    <t>Fecha de entrada de outplacement</t>
  </si>
  <si>
    <t>Fecha recolocación</t>
  </si>
  <si>
    <t>Pipeline</t>
  </si>
  <si>
    <t>SI</t>
  </si>
  <si>
    <t/>
  </si>
  <si>
    <t>Claudio</t>
  </si>
  <si>
    <t>Carlos</t>
  </si>
  <si>
    <t>Gonzalez</t>
  </si>
  <si>
    <t>Derco</t>
  </si>
  <si>
    <t>M</t>
  </si>
  <si>
    <t>Miguel</t>
  </si>
  <si>
    <t>Pedro</t>
  </si>
  <si>
    <t>Patricia</t>
  </si>
  <si>
    <t>Carolina</t>
  </si>
  <si>
    <t>Alexis</t>
  </si>
  <si>
    <t>Indumotora</t>
  </si>
  <si>
    <t>H</t>
  </si>
  <si>
    <t>Cuenta de Pagado el proceso</t>
  </si>
  <si>
    <t>Meses en LabLab</t>
  </si>
  <si>
    <t>Meses sin empleo</t>
  </si>
  <si>
    <t>Demora en entrar</t>
  </si>
  <si>
    <t>Tiempo de Observación</t>
  </si>
  <si>
    <t>Cuenta Recolocación</t>
  </si>
  <si>
    <t>Promedio de Tiempo de Observación</t>
  </si>
  <si>
    <t>Suma de Cuenta Recolocación</t>
  </si>
  <si>
    <t>LabLab</t>
  </si>
  <si>
    <t>Survival muestra</t>
  </si>
  <si>
    <t>Regresión</t>
  </si>
  <si>
    <t>Variación neta</t>
  </si>
  <si>
    <t>Variación %</t>
  </si>
  <si>
    <t>Survival Estudio</t>
  </si>
  <si>
    <t>Suma de % Recolocación</t>
  </si>
  <si>
    <t>T LabLab</t>
  </si>
  <si>
    <t>Surv. LabLab</t>
  </si>
  <si>
    <t>T Estudio</t>
  </si>
  <si>
    <t>Surv. Estudio</t>
  </si>
  <si>
    <t>T Meta LabLab</t>
  </si>
  <si>
    <t>Surv meta LabLab</t>
  </si>
  <si>
    <t>(Todas)</t>
  </si>
  <si>
    <t>Survival Muestra</t>
  </si>
  <si>
    <t>Filtros</t>
  </si>
  <si>
    <t>Seleccionar Filtros</t>
  </si>
  <si>
    <t>Tiempo Observación</t>
  </si>
  <si>
    <t>Rango Edades</t>
  </si>
  <si>
    <t>Datos Estudio</t>
  </si>
  <si>
    <t>Datos LabLab</t>
  </si>
  <si>
    <t>1 Dats KM</t>
  </si>
  <si>
    <t>RUT</t>
  </si>
  <si>
    <t>Variación Neta</t>
  </si>
  <si>
    <t>Genero</t>
  </si>
  <si>
    <t>Con Trabajo</t>
  </si>
  <si>
    <t>Free Hunter Activo</t>
  </si>
  <si>
    <t>Luis Alberto</t>
  </si>
  <si>
    <t>Programa Terminado</t>
  </si>
  <si>
    <t>Key Revisiones</t>
  </si>
  <si>
    <t>No existe en ningun caso</t>
  </si>
  <si>
    <t>No hay problema</t>
  </si>
  <si>
    <t>Carmen Gloria</t>
  </si>
  <si>
    <t>Franzini Bravo</t>
  </si>
  <si>
    <t>Carmen Gloria Franzini Bravo - CJA</t>
  </si>
  <si>
    <t>A8</t>
  </si>
  <si>
    <t>CJ Adm/Op.</t>
  </si>
  <si>
    <t>18667721-8</t>
  </si>
  <si>
    <t>Patricio David</t>
  </si>
  <si>
    <t>Silva Orellana</t>
  </si>
  <si>
    <t>Patricio David Silva Orellana - CJA</t>
  </si>
  <si>
    <t>A7</t>
  </si>
  <si>
    <t>16092144-7</t>
  </si>
  <si>
    <t>Marcelo Enrique</t>
  </si>
  <si>
    <t>Navarrete Añasco</t>
  </si>
  <si>
    <t>Marcelo Enrique Navarrete Añasco - CJA</t>
  </si>
  <si>
    <t>A2</t>
  </si>
  <si>
    <t>16345380-0</t>
  </si>
  <si>
    <t>Jara Farias</t>
  </si>
  <si>
    <t>Pedro Alfonso Jara Farias - CJA</t>
  </si>
  <si>
    <t>9750362-1</t>
  </si>
  <si>
    <t>Paola Solange Orrego Rivano  - CJA</t>
  </si>
  <si>
    <t>11633281-7</t>
  </si>
  <si>
    <t>Riquelme Carvacho</t>
  </si>
  <si>
    <t>Luis Riquelme - CJA</t>
  </si>
  <si>
    <t>16026759-3</t>
  </si>
  <si>
    <t>Natalia</t>
  </si>
  <si>
    <t>Saez Luengo</t>
  </si>
  <si>
    <t>Natalia Saez Luengo CJA</t>
  </si>
  <si>
    <t>A4</t>
  </si>
  <si>
    <t>17681931-6</t>
  </si>
  <si>
    <t>Javier Alejandro</t>
  </si>
  <si>
    <t>Gamboa Franchi</t>
  </si>
  <si>
    <t>Javier Alejandro Gamboa Franchi - CJA</t>
  </si>
  <si>
    <t>14118070-3</t>
  </si>
  <si>
    <t>Pamela Alejandra</t>
  </si>
  <si>
    <t>Velasquez Perez</t>
  </si>
  <si>
    <t>Pamela Alejandra Velasquez Perez - CJA</t>
  </si>
  <si>
    <t>A6</t>
  </si>
  <si>
    <t>13679099-4</t>
  </si>
  <si>
    <t>Rivera Neira</t>
  </si>
  <si>
    <t>Carlos Mauricio Rivera Neira - CJA</t>
  </si>
  <si>
    <t>A3</t>
  </si>
  <si>
    <t>10968281-0</t>
  </si>
  <si>
    <t>Mario Humberto</t>
  </si>
  <si>
    <t>Salazar Agurto</t>
  </si>
  <si>
    <t>Mario Humberto Salazar Agurto - CJA</t>
  </si>
  <si>
    <t>10415337-2</t>
  </si>
  <si>
    <t>Michael Byron</t>
  </si>
  <si>
    <t>Cordero Farias</t>
  </si>
  <si>
    <t>Michael Byron Cordero Farias  - CJA</t>
  </si>
  <si>
    <t>15819794-4</t>
  </si>
  <si>
    <t>Carlos Alberto</t>
  </si>
  <si>
    <t>Miranda Muñoz</t>
  </si>
  <si>
    <t>Carlos Alberto Miranda Muñoz - CJA</t>
  </si>
  <si>
    <t>A1</t>
  </si>
  <si>
    <t>15609512-5</t>
  </si>
  <si>
    <t>Spada Pirozzo</t>
  </si>
  <si>
    <t>Susana Spada - CJA</t>
  </si>
  <si>
    <t>24633059-K</t>
  </si>
  <si>
    <t>Roberto Daniel</t>
  </si>
  <si>
    <t>Gateño Fux</t>
  </si>
  <si>
    <t>Roberto Daniel  Gateño Fux - CJA</t>
  </si>
  <si>
    <t>7043021-5</t>
  </si>
  <si>
    <t>Antonieta</t>
  </si>
  <si>
    <t>Antonieta Gonzalez - CJA</t>
  </si>
  <si>
    <t>17308069-7</t>
  </si>
  <si>
    <t>Sebastian Andres Denk Luxardp - CJA</t>
  </si>
  <si>
    <t>18742042-3</t>
  </si>
  <si>
    <t>Jorge Eduardo</t>
  </si>
  <si>
    <t>Friant Gavilan</t>
  </si>
  <si>
    <t>Jorge Eduardo Friant Gavilan  - CJA</t>
  </si>
  <si>
    <t>7897953-4</t>
  </si>
  <si>
    <t>Fernando</t>
  </si>
  <si>
    <t>Campos Pizarro</t>
  </si>
  <si>
    <t>Fernando Javier Campos Pizarro - CJA</t>
  </si>
  <si>
    <t>15460344-1</t>
  </si>
  <si>
    <t>Osvaldo</t>
  </si>
  <si>
    <t>Rivera Jimenez</t>
  </si>
  <si>
    <t>Osvaldo Rivera - CJA</t>
  </si>
  <si>
    <t>A11</t>
  </si>
  <si>
    <t>16714706-2</t>
  </si>
  <si>
    <t>Alfaro</t>
  </si>
  <si>
    <t>Carolina  Alfaro - CJA</t>
  </si>
  <si>
    <t>15664837-K</t>
  </si>
  <si>
    <t>Maria Lissette</t>
  </si>
  <si>
    <t>Castro Correa</t>
  </si>
  <si>
    <t>Maria Lissette Castro Correa - CJA</t>
  </si>
  <si>
    <t>15416244-5</t>
  </si>
  <si>
    <t>Ramon Esteban</t>
  </si>
  <si>
    <t>Oyarce Henriquez</t>
  </si>
  <si>
    <t>Ramon Esteban  Oyarce Henriquez - CJA</t>
  </si>
  <si>
    <t>12006167-4</t>
  </si>
  <si>
    <t>Pedro Hernan</t>
  </si>
  <si>
    <t>Gaete Silva</t>
  </si>
  <si>
    <t>Pedro Hernan  Gaete Silva - CJA</t>
  </si>
  <si>
    <t>15400868-3</t>
  </si>
  <si>
    <t>A5</t>
  </si>
  <si>
    <t>Francisco Ignacio</t>
  </si>
  <si>
    <t>Sandoval  Rodriguez</t>
  </si>
  <si>
    <t>Francisco Ignacio Sandoval  Rodriguez  - CJA</t>
  </si>
  <si>
    <t>17601753-8</t>
  </si>
  <si>
    <t>Claudio Urquiola - CJA</t>
  </si>
  <si>
    <t>13900239-3</t>
  </si>
  <si>
    <t>Eliecer Andres</t>
  </si>
  <si>
    <t>Barrera Navarro</t>
  </si>
  <si>
    <t>Eliecer Andres Barrera Navarro - CJA</t>
  </si>
  <si>
    <t>14361690-8</t>
  </si>
  <si>
    <t>Valeria Janett</t>
  </si>
  <si>
    <t>Valdebenito Gallegos</t>
  </si>
  <si>
    <t>Valeria Janett Valdebenito Gallegos - CJA</t>
  </si>
  <si>
    <t>15874359-0</t>
  </si>
  <si>
    <t>Tamara Belén</t>
  </si>
  <si>
    <t>Vargas Parada</t>
  </si>
  <si>
    <t>Tamara Belen Vargas Parada - CJA</t>
  </si>
  <si>
    <t>17411219-3</t>
  </si>
  <si>
    <t>Pablo César</t>
  </si>
  <si>
    <t>Hugas Villagra</t>
  </si>
  <si>
    <t>Pablo Hugas - CJA</t>
  </si>
  <si>
    <t>13885759-K</t>
  </si>
  <si>
    <t>José Maximo</t>
  </si>
  <si>
    <t>Contreras Carrillo</t>
  </si>
  <si>
    <t>José Maximo Contreras Carrillo - CJA</t>
  </si>
  <si>
    <t>11740276-2</t>
  </si>
  <si>
    <t>Paulina Del Carmen</t>
  </si>
  <si>
    <t>Verdugo Carrancio</t>
  </si>
  <si>
    <t>Paulina Del Carmen Verdugo Carrancio CJA</t>
  </si>
  <si>
    <t>11361924-4</t>
  </si>
  <si>
    <t>Elisa Maria Guerra Gonzalez - CJA</t>
  </si>
  <si>
    <t>18933961-5</t>
  </si>
  <si>
    <t>Felipe Andrés</t>
  </si>
  <si>
    <t>Sepúlveda Palma</t>
  </si>
  <si>
    <t>Felipe Andrés Sepúlveda Palma - CJA</t>
  </si>
  <si>
    <t>16741735-3</t>
  </si>
  <si>
    <t>Maria Carolina</t>
  </si>
  <si>
    <t>Latorre Cancino</t>
  </si>
  <si>
    <t>Maria Carolina Latorre Cancino - CJA</t>
  </si>
  <si>
    <t>A10</t>
  </si>
  <si>
    <t>13668669-0</t>
  </si>
  <si>
    <t>Macarena Fernanda</t>
  </si>
  <si>
    <t>Villegas Mondaca</t>
  </si>
  <si>
    <t>Macarena Fernanda Villegas Mondaca - CJA</t>
  </si>
  <si>
    <t>18582601-5</t>
  </si>
  <si>
    <t>Roberto Carlos</t>
  </si>
  <si>
    <t>Ruiz Perez</t>
  </si>
  <si>
    <t>Roberto Carlos Ruiz Perez  - CJA</t>
  </si>
  <si>
    <t>13901144-9</t>
  </si>
  <si>
    <t>Lidia Yoselin</t>
  </si>
  <si>
    <t>Abarca Miranda</t>
  </si>
  <si>
    <t>Lidia Abarca - CJA</t>
  </si>
  <si>
    <t>15703744-7</t>
  </si>
  <si>
    <t>Johana</t>
  </si>
  <si>
    <t>Fredes Cantillana</t>
  </si>
  <si>
    <t>Johana Fredes - CJA</t>
  </si>
  <si>
    <t>13780469-7</t>
  </si>
  <si>
    <t>Manuel Alejandro Orellana Avello - CJA</t>
  </si>
  <si>
    <t>A12</t>
  </si>
  <si>
    <t>12653794-8</t>
  </si>
  <si>
    <t>Torres Devia</t>
  </si>
  <si>
    <t>Patricia  Torres Devia - CJA</t>
  </si>
  <si>
    <t>9868035-7</t>
  </si>
  <si>
    <t>Iván Pichun - CJA</t>
  </si>
  <si>
    <t>10139010-1</t>
  </si>
  <si>
    <t>Bochard Abbona</t>
  </si>
  <si>
    <t>Jorge Eduardo Bochard Abbona - CJA</t>
  </si>
  <si>
    <t>21440030-8</t>
  </si>
  <si>
    <t>Duran</t>
  </si>
  <si>
    <t>Alexis  Duran - CJA</t>
  </si>
  <si>
    <t>15798348-2</t>
  </si>
  <si>
    <t>Carlos Ariel</t>
  </si>
  <si>
    <t>Olivares Rubilar</t>
  </si>
  <si>
    <t>Carlos Ariel Olivares Rubilar - CJA</t>
  </si>
  <si>
    <t>15048562-2</t>
  </si>
  <si>
    <t>Alan Richard</t>
  </si>
  <si>
    <t>Castro Morales</t>
  </si>
  <si>
    <t>Alan Richard Castro Morales - CJA</t>
  </si>
  <si>
    <t>18857888-8</t>
  </si>
  <si>
    <t>Pamela Patricia</t>
  </si>
  <si>
    <t>Perez Astudillo</t>
  </si>
  <si>
    <t>Pamela Patricia Perez Astudillo - CJA</t>
  </si>
  <si>
    <t>11647185-K</t>
  </si>
  <si>
    <t>Verónica Carolina Davila Lopez - CJA</t>
  </si>
  <si>
    <t>25670829-9</t>
  </si>
  <si>
    <t>Elisa Del Carmen</t>
  </si>
  <si>
    <t>Carvallo Liempi</t>
  </si>
  <si>
    <t>Elisa Del Carmen Carvallo Liempi - CJA</t>
  </si>
  <si>
    <t>13811539-9</t>
  </si>
  <si>
    <t>Linda</t>
  </si>
  <si>
    <t>Vega</t>
  </si>
  <si>
    <t>Linda Vega - CJA</t>
  </si>
  <si>
    <t>21326294-7</t>
  </si>
  <si>
    <t>Gonzalo Alejandro</t>
  </si>
  <si>
    <t>López Alarcón</t>
  </si>
  <si>
    <t>Gonzalo Alejandro  López Alarcón - CJA</t>
  </si>
  <si>
    <t>17021920-1</t>
  </si>
  <si>
    <t>Felipe Ignacio</t>
  </si>
  <si>
    <t>Diaz Hidalgo</t>
  </si>
  <si>
    <t>Felipe Ignacio Diaz Hidalgo - CJA</t>
  </si>
  <si>
    <t>17671512-K</t>
  </si>
  <si>
    <t>Irma Inés</t>
  </si>
  <si>
    <t>Pinilla Velásquez</t>
  </si>
  <si>
    <t>Irma Inés Pinilla Velásquez- CJA</t>
  </si>
  <si>
    <t>15587495-3</t>
  </si>
  <si>
    <t>Cristian Patricio</t>
  </si>
  <si>
    <t>Ramos Berrios</t>
  </si>
  <si>
    <t>Cristian Patricio Ramos Berrios - CJA</t>
  </si>
  <si>
    <t>15345825-1</t>
  </si>
  <si>
    <t>Gutierrez Cajales</t>
  </si>
  <si>
    <t>Gabriel Enrique Gutierrez Cajales - CJA</t>
  </si>
  <si>
    <t>12487823-3</t>
  </si>
  <si>
    <t>Rubén Antonio</t>
  </si>
  <si>
    <t>Contreras Cerda</t>
  </si>
  <si>
    <t>Ruben Antonio Contreras Cerda - CJA</t>
  </si>
  <si>
    <t>8047185-8</t>
  </si>
  <si>
    <t>Eduardo Patricio</t>
  </si>
  <si>
    <t>Vignes Gajardo</t>
  </si>
  <si>
    <t>Eduardo Patricio Vignes Gajardo - CJA</t>
  </si>
  <si>
    <t>16527749-K</t>
  </si>
  <si>
    <t>Cofré Arellano</t>
  </si>
  <si>
    <t>Ignacio Antonio Cofré Arellano - CJA</t>
  </si>
  <si>
    <t>12154202-1</t>
  </si>
  <si>
    <t>Jose Miguel</t>
  </si>
  <si>
    <t>Galecio</t>
  </si>
  <si>
    <t>Jose Miguel Galecio   - CJA</t>
  </si>
  <si>
    <t>9703411-7</t>
  </si>
  <si>
    <t>José Javier</t>
  </si>
  <si>
    <t>Echeverría Contreras</t>
  </si>
  <si>
    <t>José Javier Echeverría Contreras - CJA</t>
  </si>
  <si>
    <t>18328717-6</t>
  </si>
  <si>
    <t>Mario Andres</t>
  </si>
  <si>
    <t>Araya Barra</t>
  </si>
  <si>
    <t>Mario Andres Araya Barra  - CJA</t>
  </si>
  <si>
    <t>12273922-8</t>
  </si>
  <si>
    <t>Daniela Carolina</t>
  </si>
  <si>
    <t>Vallejo Salaya</t>
  </si>
  <si>
    <t>Daniela Carolina Vallejo Salaya - CJA</t>
  </si>
  <si>
    <t>25766282-9</t>
  </si>
  <si>
    <t>Miguel Washigton</t>
  </si>
  <si>
    <t>Matus Silva</t>
  </si>
  <si>
    <t>Miguel Matus - CJA</t>
  </si>
  <si>
    <t>10662027-K</t>
  </si>
  <si>
    <t>Torres Gonzalez</t>
  </si>
  <si>
    <t>Miguel Torres - CJA</t>
  </si>
  <si>
    <t>13887670-5</t>
  </si>
  <si>
    <t>Para efectos de fechas de desempleo inexistentes, se utilizara el mismo valor que la entrada al outplacement</t>
  </si>
  <si>
    <t>Esto reduce ficticiamente el tiempo de observacion, la demora en entrar y meses sin empleo.</t>
  </si>
  <si>
    <t>Consideraciones</t>
  </si>
  <si>
    <t>El genero es agregado manualmente ya que no esta actualizado en el sistema de hubspot</t>
  </si>
  <si>
    <t>Dashboard Administrativos/Operacionales</t>
  </si>
  <si>
    <t>Crucial Revisar</t>
  </si>
  <si>
    <t>María Inés</t>
  </si>
  <si>
    <t>Lizana Herrera</t>
  </si>
  <si>
    <t>María Inés Lizana Herrera - CJA</t>
  </si>
  <si>
    <t>No adhiere Metodología</t>
  </si>
  <si>
    <t>14247162-0</t>
  </si>
  <si>
    <t>Daniel</t>
  </si>
  <si>
    <t>Ramos Nuñez</t>
  </si>
  <si>
    <t>Daniel  Ramos Nuñez - CJA</t>
  </si>
  <si>
    <t>15451250-0</t>
  </si>
  <si>
    <t>Yohana</t>
  </si>
  <si>
    <t>Agüero</t>
  </si>
  <si>
    <t>Yohana Agüero - CJA</t>
  </si>
  <si>
    <t>A13</t>
  </si>
  <si>
    <t>15274966-K</t>
  </si>
  <si>
    <t>Belen Constanza</t>
  </si>
  <si>
    <t>Rojas Figueroa</t>
  </si>
  <si>
    <t>Belen Rojas - CJA</t>
  </si>
  <si>
    <t>18630618-K</t>
  </si>
  <si>
    <t>Cristopher Fabian</t>
  </si>
  <si>
    <t>Martinez Riveros</t>
  </si>
  <si>
    <t>Cristopher Fabian  Martinez Riveros - CJA</t>
  </si>
  <si>
    <t>A9</t>
  </si>
  <si>
    <t>16861308-3</t>
  </si>
  <si>
    <t>Moisés Iván</t>
  </si>
  <si>
    <t>Beltrán Bertiola</t>
  </si>
  <si>
    <t>Moises Ivan  Beltran Bertiola - CJA</t>
  </si>
  <si>
    <t>18690442-7</t>
  </si>
  <si>
    <t>Juan Carlos</t>
  </si>
  <si>
    <t>Vidal Inostroza</t>
  </si>
  <si>
    <t>Juan Carlos Vidal Inostroza - CJA</t>
  </si>
  <si>
    <t>7690247-K</t>
  </si>
  <si>
    <t>Pablo Andrés</t>
  </si>
  <si>
    <t>Lazcano Arévalo</t>
  </si>
  <si>
    <t>Pablo Andrés Lazcano Arévalo - CJA</t>
  </si>
  <si>
    <t>15479698-3</t>
  </si>
  <si>
    <t>Tatiana Melissa</t>
  </si>
  <si>
    <t>Plaza Salas</t>
  </si>
  <si>
    <t>Tatiana Melissa Plaza Salas  - CJA</t>
  </si>
  <si>
    <t>16919653-2</t>
  </si>
  <si>
    <t>Cristian Felipe</t>
  </si>
  <si>
    <t>Toro Beroiza</t>
  </si>
  <si>
    <t>Cristian Felipe Toro Beroiza - CJA</t>
  </si>
  <si>
    <t>15471710-2</t>
  </si>
  <si>
    <t>America Marel</t>
  </si>
  <si>
    <t>Caneleo Espinoza</t>
  </si>
  <si>
    <t>America Marel Caneleo Espinoza - CJA</t>
  </si>
  <si>
    <t>18912776-6</t>
  </si>
  <si>
    <t>Osvaldo Guillermo</t>
  </si>
  <si>
    <t>Rios Oyarzun</t>
  </si>
  <si>
    <t>Osvaldo Guillermo Rios Oyarzun - CJA</t>
  </si>
  <si>
    <t>12594542-2</t>
  </si>
  <si>
    <t>Claudia</t>
  </si>
  <si>
    <t>Gronemeyer Valdes</t>
  </si>
  <si>
    <t>Claudia Gronemeyer Valdes - CJA</t>
  </si>
  <si>
    <t>15435432-8</t>
  </si>
  <si>
    <t>Jessica Antonieta</t>
  </si>
  <si>
    <t>Nieto Herrera</t>
  </si>
  <si>
    <t>Jessica Antonieta Nieto Herrera J - CJA</t>
  </si>
  <si>
    <t>13910500-1</t>
  </si>
  <si>
    <t>Gerardo</t>
  </si>
  <si>
    <t>Contreras Lavin</t>
  </si>
  <si>
    <t>Gerardo Contreras Lavin - CJA</t>
  </si>
  <si>
    <t>5196867-0</t>
  </si>
  <si>
    <t>Francisco Javier</t>
  </si>
  <si>
    <t>Burns  Sayago</t>
  </si>
  <si>
    <t>Francisco Javier  Burns  Sayago - CJA</t>
  </si>
  <si>
    <t>15683860-8</t>
  </si>
  <si>
    <t>Jorge</t>
  </si>
  <si>
    <t>Yamamoto Sanhueza</t>
  </si>
  <si>
    <t>Jorge  Yamamoto Sanhueza  - CJA</t>
  </si>
  <si>
    <t>16960899-7</t>
  </si>
  <si>
    <t>Ana Maria</t>
  </si>
  <si>
    <t>Hinojosa</t>
  </si>
  <si>
    <t>Ana Maria Hinojosa - CJA</t>
  </si>
  <si>
    <t>12881594-5</t>
  </si>
  <si>
    <t>Camilo Antonio</t>
  </si>
  <si>
    <t>Herrada Miranda</t>
  </si>
  <si>
    <t>Camilo Antonio Herrada Miranda - CJA</t>
  </si>
  <si>
    <t>17399051-0</t>
  </si>
  <si>
    <t>Pamela</t>
  </si>
  <si>
    <t>Sánchez Andrade</t>
  </si>
  <si>
    <t>Pamela Sanchez Andrade - CJA</t>
  </si>
  <si>
    <t>11859065-1</t>
  </si>
  <si>
    <t>Omar</t>
  </si>
  <si>
    <t>Norambuena Devia</t>
  </si>
  <si>
    <t>Omar Esteban Norambuena Devia  - CJA</t>
  </si>
  <si>
    <t>8039803-4</t>
  </si>
  <si>
    <t>Antonio Marcelo</t>
  </si>
  <si>
    <t>Silva Arancibia</t>
  </si>
  <si>
    <t>Antonio Marcelo Silva Arancibia - CJA</t>
  </si>
  <si>
    <t>9702764-1</t>
  </si>
  <si>
    <t>Luis</t>
  </si>
  <si>
    <t>Benavides Morales</t>
  </si>
  <si>
    <t>Luis Benavides - CJA</t>
  </si>
  <si>
    <t>6874653-1</t>
  </si>
  <si>
    <t>Pablo Duberlis</t>
  </si>
  <si>
    <t>Palma Salvo</t>
  </si>
  <si>
    <t>Pablo Palma - CJA</t>
  </si>
  <si>
    <t>8000075-8</t>
  </si>
  <si>
    <t>Cecilia Mireya</t>
  </si>
  <si>
    <t>Ramos Gajardo</t>
  </si>
  <si>
    <t>Cecilia Mireya Ramos Gajardo - CJA</t>
  </si>
  <si>
    <t>9030117-9</t>
  </si>
  <si>
    <t xml:space="preserve">Daniel </t>
  </si>
  <si>
    <t>Aburto Osses</t>
  </si>
  <si>
    <t>Daniel Enrique Aburto Osses - CJA</t>
  </si>
  <si>
    <t>15246389-8</t>
  </si>
  <si>
    <t>Estimacion RUT</t>
  </si>
  <si>
    <t>Elisa</t>
  </si>
  <si>
    <t>Guerra</t>
  </si>
  <si>
    <t>Dávila</t>
  </si>
  <si>
    <t>Manuel</t>
  </si>
  <si>
    <t>Orellana</t>
  </si>
  <si>
    <t>Gabriel</t>
  </si>
  <si>
    <t>Grafico Empleabilidad Administrativos/Operacionales</t>
  </si>
  <si>
    <t>Alvarez Neira</t>
  </si>
  <si>
    <t>Manuel Alvarez Neira - CJA</t>
  </si>
  <si>
    <t>A14</t>
  </si>
  <si>
    <t>14474450-0</t>
  </si>
  <si>
    <t>Verónica</t>
  </si>
  <si>
    <t>Ignacio</t>
  </si>
  <si>
    <t xml:space="preserve">Jorge </t>
  </si>
  <si>
    <t>Urquiola</t>
  </si>
  <si>
    <t>Paola</t>
  </si>
  <si>
    <t>Orrego</t>
  </si>
  <si>
    <t>IVAN RODRIGO</t>
  </si>
  <si>
    <t>PICHUN</t>
  </si>
  <si>
    <t>Change Date</t>
  </si>
  <si>
    <t>1627507209</t>
  </si>
  <si>
    <t>1627507222</t>
  </si>
  <si>
    <t>1626748413</t>
  </si>
  <si>
    <t>Susana</t>
  </si>
  <si>
    <t>1627533906</t>
  </si>
  <si>
    <t>1626748403</t>
  </si>
  <si>
    <t>1627476093</t>
  </si>
  <si>
    <t>1627533909</t>
  </si>
  <si>
    <t>1627533916</t>
  </si>
  <si>
    <t>1627507226</t>
  </si>
  <si>
    <t>1626748409</t>
  </si>
  <si>
    <t>1626233567</t>
  </si>
  <si>
    <t>1627560924</t>
  </si>
  <si>
    <t>1626233564</t>
  </si>
  <si>
    <t>1626748390</t>
  </si>
  <si>
    <t>1627533904</t>
  </si>
  <si>
    <t>1627507212</t>
  </si>
  <si>
    <t>1627560923</t>
  </si>
  <si>
    <t>1626748408</t>
  </si>
  <si>
    <t>1627507193</t>
  </si>
  <si>
    <t>1626748410</t>
  </si>
  <si>
    <t>1626748391</t>
  </si>
  <si>
    <t>1626233562</t>
  </si>
  <si>
    <t>1627476092</t>
  </si>
  <si>
    <t>1626748396</t>
  </si>
  <si>
    <t>1627476084</t>
  </si>
  <si>
    <t>1626748404</t>
  </si>
  <si>
    <t>1627476110</t>
  </si>
  <si>
    <t>1627560943</t>
  </si>
  <si>
    <t>1627476103</t>
  </si>
  <si>
    <t>1627507233</t>
  </si>
  <si>
    <t>1627533915</t>
  </si>
  <si>
    <t>1626748386</t>
  </si>
  <si>
    <t>1626233563</t>
  </si>
  <si>
    <t>1627560932</t>
  </si>
  <si>
    <t>1627560936</t>
  </si>
  <si>
    <t>1627533929</t>
  </si>
  <si>
    <t>1627507228</t>
  </si>
  <si>
    <t>1627507207</t>
  </si>
  <si>
    <t>1626233557</t>
  </si>
  <si>
    <t>1626233551</t>
  </si>
  <si>
    <t>1627533926</t>
  </si>
  <si>
    <t>1626748385</t>
  </si>
  <si>
    <t>1627507214</t>
  </si>
  <si>
    <t>1626748405</t>
  </si>
  <si>
    <t>1627476097</t>
  </si>
  <si>
    <t>1626233565</t>
  </si>
  <si>
    <t>1627560925</t>
  </si>
  <si>
    <t>1627476089</t>
  </si>
  <si>
    <t>1626233569</t>
  </si>
  <si>
    <t>1626748418</t>
  </si>
  <si>
    <t>1627476083</t>
  </si>
  <si>
    <t>1627476107</t>
  </si>
  <si>
    <t>1627533913</t>
  </si>
  <si>
    <t>1626233560</t>
  </si>
  <si>
    <t>1626748387</t>
  </si>
  <si>
    <t>1626748397</t>
  </si>
  <si>
    <t>1626748394</t>
  </si>
  <si>
    <t>1626748419</t>
  </si>
  <si>
    <t>1913619606</t>
  </si>
  <si>
    <t>1627560944</t>
  </si>
  <si>
    <t>1627507215</t>
  </si>
  <si>
    <t>1627533925</t>
  </si>
  <si>
    <t>1626748382</t>
  </si>
  <si>
    <t>1627507229</t>
  </si>
  <si>
    <t>1627533902</t>
  </si>
  <si>
    <t>1626748388</t>
  </si>
  <si>
    <t>1627476108</t>
  </si>
  <si>
    <t>1626233570</t>
  </si>
  <si>
    <t>1627533918</t>
  </si>
  <si>
    <t>1626748398</t>
  </si>
  <si>
    <t>1626233543</t>
  </si>
  <si>
    <t>1627560935</t>
  </si>
  <si>
    <t>1627560938</t>
  </si>
  <si>
    <t>1627507200</t>
  </si>
  <si>
    <t>1626748414</t>
  </si>
  <si>
    <t>1627507195</t>
  </si>
  <si>
    <t>1627560933</t>
  </si>
  <si>
    <t>1627476085</t>
  </si>
  <si>
    <t>1627476094</t>
  </si>
  <si>
    <t>1627560946</t>
  </si>
  <si>
    <t>1657731499</t>
  </si>
  <si>
    <t>1657732260</t>
  </si>
  <si>
    <t>1657741622</t>
  </si>
  <si>
    <t>1627507220</t>
  </si>
  <si>
    <t>1675290122</t>
  </si>
  <si>
    <t>1675494635</t>
  </si>
  <si>
    <t>1677231639</t>
  </si>
  <si>
    <t>1772424112</t>
  </si>
  <si>
    <t>1772435663</t>
  </si>
  <si>
    <t>1775319518</t>
  </si>
  <si>
    <t>1627533917</t>
  </si>
  <si>
    <t>1626748400</t>
  </si>
  <si>
    <t>Laura Carol</t>
  </si>
  <si>
    <t>Medina Reyes</t>
  </si>
  <si>
    <t>Laura  Medina - CJA</t>
  </si>
  <si>
    <t>Proceso Activo</t>
  </si>
  <si>
    <t>13927287-0</t>
  </si>
  <si>
    <t>1627560939</t>
  </si>
  <si>
    <t>Camila Andrea</t>
  </si>
  <si>
    <t>Obreque Delgado</t>
  </si>
  <si>
    <t>Camila Obreque - CJA</t>
  </si>
  <si>
    <t>17833150-7</t>
  </si>
  <si>
    <t>1627476095</t>
  </si>
  <si>
    <t>Omer</t>
  </si>
  <si>
    <t>Hubert</t>
  </si>
  <si>
    <t>Omer Hubert - CJA</t>
  </si>
  <si>
    <t>17834253-3</t>
  </si>
  <si>
    <t>1627560920</t>
  </si>
  <si>
    <t>Guillermo Enrique</t>
  </si>
  <si>
    <t>Sepúlveda Farías</t>
  </si>
  <si>
    <t>Guillermo Enrique  Sepúlveda Farías - CJA</t>
  </si>
  <si>
    <t>12236356-2</t>
  </si>
  <si>
    <t>1626748389</t>
  </si>
  <si>
    <t>Sebastian</t>
  </si>
  <si>
    <t>Pacheco Vera</t>
  </si>
  <si>
    <t>Sebastian Andrés Pacheco Vera - CJA</t>
  </si>
  <si>
    <t>14165452-7</t>
  </si>
  <si>
    <t>1627476102</t>
  </si>
  <si>
    <t>Daniel Alberto</t>
  </si>
  <si>
    <t>Schaaf Naranjo</t>
  </si>
  <si>
    <t>Daniel Alberto Schaaf Naranjo - CJA</t>
  </si>
  <si>
    <t>16.323.713-k</t>
  </si>
  <si>
    <t>1657730967</t>
  </si>
  <si>
    <t>Ignacio  Andrés</t>
  </si>
  <si>
    <t>Prado Contreras</t>
  </si>
  <si>
    <t>Ignacio  Andres Prado Contrera - CJA</t>
  </si>
  <si>
    <t>17925971-0</t>
  </si>
  <si>
    <t>1913558883</t>
  </si>
  <si>
    <t>Rubén Marcos</t>
  </si>
  <si>
    <t>Contreras Fernandez</t>
  </si>
  <si>
    <t>Rubén Marcos Contreras Fernandez - CJA</t>
  </si>
  <si>
    <t>13333998-1</t>
  </si>
  <si>
    <t>1627507221</t>
  </si>
  <si>
    <t>Attilio Andrés</t>
  </si>
  <si>
    <t>Giglio Sánchez</t>
  </si>
  <si>
    <t>Attilio Andres Giglio Sanchez - CJP</t>
  </si>
  <si>
    <t>P2</t>
  </si>
  <si>
    <t>18393220-9</t>
  </si>
  <si>
    <t>Denk</t>
  </si>
  <si>
    <t>3092436796</t>
  </si>
  <si>
    <t>Nelson</t>
  </si>
  <si>
    <t>Venegas Estebanez</t>
  </si>
  <si>
    <t>Nelson Venegas Estebanez - CJA</t>
  </si>
  <si>
    <t>Iansa</t>
  </si>
  <si>
    <t>13601438-2</t>
  </si>
  <si>
    <t>3093290727</t>
  </si>
  <si>
    <t>Flavio</t>
  </si>
  <si>
    <t>Araya Lara</t>
  </si>
  <si>
    <t>Flavio Araya Lara - CJA</t>
  </si>
  <si>
    <t>En Programa</t>
  </si>
  <si>
    <t>9166465-8</t>
  </si>
  <si>
    <t>3093290729</t>
  </si>
  <si>
    <t>Salazar Aranda</t>
  </si>
  <si>
    <t>Miguel Salazar Aranda - CJA</t>
  </si>
  <si>
    <t>9026590-3</t>
  </si>
  <si>
    <t>3093183384</t>
  </si>
  <si>
    <t>Katherine</t>
  </si>
  <si>
    <t>Quezada Castillo</t>
  </si>
  <si>
    <t>Katherine Quezada Castillo - CJA</t>
  </si>
  <si>
    <t>17870721-3</t>
  </si>
  <si>
    <t>Lista reunión con Coordinadora</t>
  </si>
  <si>
    <t>1626748393</t>
  </si>
  <si>
    <t>Edson</t>
  </si>
  <si>
    <t>Clavero Erazo</t>
  </si>
  <si>
    <t>Edson  Clavero Erazo - CJA</t>
  </si>
  <si>
    <t>Empleo transitorio</t>
  </si>
  <si>
    <t>15649146-2</t>
  </si>
  <si>
    <t>1627507216</t>
  </si>
  <si>
    <t>Contreras Cerro</t>
  </si>
  <si>
    <t>Claudio Contreras - CJA</t>
  </si>
  <si>
    <t>7807041-2</t>
  </si>
  <si>
    <t>3092471256</t>
  </si>
  <si>
    <t>Galo</t>
  </si>
  <si>
    <t>Aravena Gonzalez</t>
  </si>
  <si>
    <t>Galo Aravena Gonzalez - CJA</t>
  </si>
  <si>
    <t>18090754-8</t>
  </si>
  <si>
    <t>3092471254</t>
  </si>
  <si>
    <t>Sebastian Quezada Castillo - CJA</t>
  </si>
  <si>
    <t>15207874-9</t>
  </si>
  <si>
    <t>3093207682</t>
  </si>
  <si>
    <t>Jose</t>
  </si>
  <si>
    <t>Padilla Puentes</t>
  </si>
  <si>
    <t>Jose Padilla Puentes - CJA</t>
  </si>
  <si>
    <t>9854111-K</t>
  </si>
  <si>
    <t>Estimación Nacimiento</t>
  </si>
  <si>
    <t>Estimación Edad</t>
  </si>
  <si>
    <t>Falta informacion?</t>
  </si>
  <si>
    <t>3093207681</t>
  </si>
  <si>
    <t>Victor</t>
  </si>
  <si>
    <t>Valenzuela Marquez</t>
  </si>
  <si>
    <t>Victor Valenzuela Marquez - CJA</t>
  </si>
  <si>
    <t>7069384-4</t>
  </si>
  <si>
    <t>3092471257</t>
  </si>
  <si>
    <t>Contreras Bastias</t>
  </si>
  <si>
    <t>Jose Contreras Bastias - CJA</t>
  </si>
  <si>
    <t>19487134-1</t>
  </si>
  <si>
    <t>3333596782</t>
  </si>
  <si>
    <t>Rodolfo</t>
  </si>
  <si>
    <t>Muñoz Moreno</t>
  </si>
  <si>
    <t>Rodolfo Muñoz Moreno - CJA</t>
  </si>
  <si>
    <t>Gildemeister</t>
  </si>
  <si>
    <t>8401686-1</t>
  </si>
  <si>
    <t>1627476096</t>
  </si>
  <si>
    <t>Angélica</t>
  </si>
  <si>
    <t>Rodríguez</t>
  </si>
  <si>
    <t>Angélica Rodríguez - CJA</t>
  </si>
  <si>
    <t>12503991-K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</si>
</sst>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"/>
    <numFmt numFmtId="166" formatCode="0.0%"/>
    <numFmt numFmtId="167" formatCode="0.000"/>
    <numFmt numFmtId="168" formatCode="yyyy/mm/dd\ hh:mm"/>
  </numFmts>
  <fonts count="9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color rgb="FF000000"/>
      <name val="Calibri (Cuerpo)"/>
    </font>
    <font>
      <b/>
      <sz val="20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66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0" borderId="5" xfId="0" applyBorder="1"/>
    <xf numFmtId="166" fontId="0" fillId="0" borderId="6" xfId="1" applyNumberFormat="1" applyFont="1" applyBorder="1"/>
    <xf numFmtId="166" fontId="0" fillId="0" borderId="7" xfId="0" applyNumberFormat="1" applyBorder="1"/>
    <xf numFmtId="9" fontId="0" fillId="0" borderId="8" xfId="1" applyFont="1" applyBorder="1"/>
    <xf numFmtId="0" fontId="0" fillId="5" borderId="0" xfId="0" applyFill="1"/>
    <xf numFmtId="0" fontId="2" fillId="5" borderId="0" xfId="0" applyFont="1" applyFill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5" borderId="0" xfId="1" applyNumberFormat="1" applyFont="1" applyFill="1" applyAlignment="1">
      <alignment horizontal="center"/>
    </xf>
    <xf numFmtId="1" fontId="0" fillId="0" borderId="0" xfId="0" applyNumberFormat="1"/>
    <xf numFmtId="0" fontId="0" fillId="5" borderId="9" xfId="0" applyFill="1" applyBorder="1"/>
    <xf numFmtId="0" fontId="2" fillId="4" borderId="1" xfId="0" applyFont="1" applyFill="1" applyBorder="1"/>
    <xf numFmtId="0" fontId="0" fillId="5" borderId="1" xfId="0" applyFill="1" applyBorder="1"/>
    <xf numFmtId="0" fontId="2" fillId="2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1" applyNumberFormat="1" applyFont="1" applyFill="1" applyBorder="1" applyAlignment="1">
      <alignment horizontal="center"/>
    </xf>
    <xf numFmtId="0" fontId="0" fillId="2" borderId="1" xfId="0" applyFill="1" applyBorder="1"/>
    <xf numFmtId="0" fontId="5" fillId="4" borderId="10" xfId="0" applyFont="1" applyFill="1" applyBorder="1"/>
    <xf numFmtId="0" fontId="3" fillId="0" borderId="0" xfId="0" applyFont="1"/>
    <xf numFmtId="0" fontId="3" fillId="0" borderId="0" xfId="0" applyNumberFormat="1" applyFont="1"/>
    <xf numFmtId="167" fontId="3" fillId="0" borderId="0" xfId="0" applyNumberFormat="1" applyFont="1"/>
    <xf numFmtId="9" fontId="3" fillId="0" borderId="0" xfId="0" applyNumberFormat="1" applyFont="1"/>
    <xf numFmtId="0" fontId="3" fillId="5" borderId="0" xfId="2" applyFill="1"/>
    <xf numFmtId="0" fontId="6" fillId="5" borderId="0" xfId="0" applyFont="1" applyFill="1"/>
    <xf numFmtId="0" fontId="4" fillId="5" borderId="0" xfId="0" applyFont="1" applyFill="1"/>
    <xf numFmtId="167" fontId="0" fillId="0" borderId="0" xfId="0" applyNumberFormat="1"/>
    <xf numFmtId="0" fontId="0" fillId="0" borderId="0" xfId="0" applyFill="1"/>
    <xf numFmtId="165" fontId="0" fillId="0" borderId="10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166" fontId="0" fillId="5" borderId="1" xfId="1" applyNumberFormat="1" applyFont="1" applyFill="1" applyBorder="1" applyAlignment="1">
      <alignment horizontal="center"/>
    </xf>
    <xf numFmtId="166" fontId="0" fillId="0" borderId="6" xfId="1" applyNumberFormat="1" applyFon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0" fillId="0" borderId="10" xfId="0" pivotButton="1" applyBorder="1"/>
    <xf numFmtId="0" fontId="0" fillId="0" borderId="10" xfId="0" applyBorder="1"/>
    <xf numFmtId="0" fontId="8" fillId="5" borderId="0" xfId="0" applyFont="1" applyFill="1"/>
    <xf numFmtId="0" fontId="0" fillId="0" borderId="11" xfId="0" applyBorder="1"/>
    <xf numFmtId="0" fontId="0" fillId="2" borderId="11" xfId="0" applyFill="1" applyBorder="1"/>
    <xf numFmtId="0" fontId="0" fillId="6" borderId="11" xfId="0" applyFill="1" applyBorder="1"/>
    <xf numFmtId="0" fontId="0" fillId="7" borderId="11" xfId="0" applyFill="1" applyBorder="1"/>
    <xf numFmtId="14" fontId="0" fillId="0" borderId="0" xfId="0" applyNumberFormat="1"/>
    <xf numFmtId="0" fontId="0" fillId="0" borderId="0" xfId="0" applyNumberFormat="1" applyFill="1"/>
    <xf numFmtId="14" fontId="0" fillId="0" borderId="0" xfId="0" applyNumberFormat="1" applyFill="1"/>
    <xf numFmtId="164" fontId="0" fillId="2" borderId="0" xfId="0" applyNumberFormat="1" applyFill="1"/>
    <xf numFmtId="0" fontId="0" fillId="2" borderId="0" xfId="0" applyFill="1"/>
    <xf numFmtId="168" fontId="0" fillId="0" borderId="0" xfId="0" applyNumberFormat="1"/>
    <xf numFmtId="168" fontId="0" fillId="7" borderId="0" xfId="0" applyNumberFormat="1" applyFill="1"/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3">
    <cellStyle name="Normal" xfId="0" builtinId="0"/>
    <cellStyle name="Normal 2" xfId="2" xr:uid="{69D72F5B-8ACA-B546-B32D-04C1B5E61641}"/>
    <cellStyle name="Porcentaje" xfId="1" builtinId="5"/>
  </cellStyles>
  <dxfs count="34">
    <dxf>
      <font>
        <color theme="1"/>
      </font>
    </dxf>
    <dxf>
      <font>
        <color theme="1"/>
      </font>
    </dxf>
    <dxf>
      <font>
        <color theme="1"/>
      </font>
    </dxf>
    <dxf>
      <numFmt numFmtId="167" formatCode="0.000"/>
    </dxf>
    <dxf>
      <numFmt numFmtId="13" formatCode="0%"/>
    </dxf>
    <dxf>
      <numFmt numFmtId="0" formatCode="General"/>
    </dxf>
    <dxf>
      <numFmt numFmtId="1" formatCode="0"/>
    </dxf>
    <dxf>
      <numFmt numFmtId="0" formatCode="General"/>
    </dxf>
    <dxf>
      <numFmt numFmtId="2" formatCode="0.00"/>
    </dxf>
    <dxf>
      <numFmt numFmtId="167" formatCode="0.000"/>
    </dxf>
    <dxf>
      <numFmt numFmtId="167" formatCode="0.000"/>
    </dxf>
    <dxf>
      <numFmt numFmtId="167" formatCode="0.000"/>
    </dxf>
    <dxf>
      <numFmt numFmtId="0" formatCode="General"/>
      <fill>
        <patternFill patternType="none">
          <fgColor indexed="64"/>
          <bgColor auto="1"/>
        </patternFill>
      </fill>
    </dxf>
    <dxf>
      <numFmt numFmtId="19" formatCode="dd/mm/yy"/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yyyy\-mm\-dd"/>
      <fill>
        <patternFill patternType="solid">
          <fgColor indexed="64"/>
          <bgColor rgb="FFFF0000"/>
        </patternFill>
      </fill>
    </dxf>
    <dxf>
      <numFmt numFmtId="164" formatCode="yyyy\-mm\-dd"/>
    </dxf>
    <dxf>
      <numFmt numFmtId="164" formatCode="yyyy\-mm\-dd"/>
    </dxf>
    <dxf>
      <font>
        <color theme="1"/>
      </font>
      <numFmt numFmtId="168" formatCode="yyyy/mm/dd\ hh:mm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/>
    </dxf>
    <dxf>
      <alignment vertical="bottom"/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right style="medium">
          <color indexed="64"/>
        </right>
        <vertical style="medium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ill>
        <patternFill>
          <bgColor rgb="FF002060"/>
        </patternFill>
      </fill>
    </dxf>
    <dxf>
      <numFmt numFmtId="165" formatCode="0.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28726433116123E-2"/>
          <c:y val="3.4628087744276226E-2"/>
          <c:w val="0.95718437523244815"/>
          <c:h val="0.82139627869456189"/>
        </c:manualLayout>
      </c:layout>
      <c:scatterChart>
        <c:scatterStyle val="lineMarker"/>
        <c:varyColors val="0"/>
        <c:ser>
          <c:idx val="1"/>
          <c:order val="0"/>
          <c:tx>
            <c:v>Estudio</c:v>
          </c:tx>
          <c:spPr>
            <a:ln w="19050">
              <a:noFill/>
            </a:ln>
          </c:spPr>
          <c:trendline>
            <c:spPr>
              <a:ln w="19050">
                <a:solidFill>
                  <a:schemeClr val="accent2"/>
                </a:solidFill>
              </a:ln>
            </c:spPr>
            <c:trendlineType val="poly"/>
            <c:order val="3"/>
            <c:dispRSqr val="0"/>
            <c:dispEq val="0"/>
          </c:trendline>
          <c:xVal>
            <c:numRef>
              <c:f>'Data Estudio'!$D$4:$D$33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31</c:v>
                </c:pt>
                <c:pt idx="28">
                  <c:v>34</c:v>
                </c:pt>
                <c:pt idx="29">
                  <c:v>38</c:v>
                </c:pt>
              </c:numCache>
            </c:numRef>
          </c:xVal>
          <c:yVal>
            <c:numRef>
              <c:f>'Data Estudio'!$E$4:$E$33</c:f>
              <c:numCache>
                <c:formatCode>General</c:formatCode>
                <c:ptCount val="30"/>
                <c:pt idx="0">
                  <c:v>0.9556</c:v>
                </c:pt>
                <c:pt idx="1">
                  <c:v>0.9133</c:v>
                </c:pt>
                <c:pt idx="2">
                  <c:v>0.87739999999999996</c:v>
                </c:pt>
                <c:pt idx="3">
                  <c:v>0.80549999999999999</c:v>
                </c:pt>
                <c:pt idx="4">
                  <c:v>0.74209999999999998</c:v>
                </c:pt>
                <c:pt idx="5">
                  <c:v>0.68920000000000003</c:v>
                </c:pt>
                <c:pt idx="6">
                  <c:v>0.63639999999999997</c:v>
                </c:pt>
                <c:pt idx="7">
                  <c:v>0.58350000000000002</c:v>
                </c:pt>
                <c:pt idx="8">
                  <c:v>0.54290000000000005</c:v>
                </c:pt>
                <c:pt idx="9">
                  <c:v>0.49980000000000002</c:v>
                </c:pt>
                <c:pt idx="10">
                  <c:v>0.48010000000000003</c:v>
                </c:pt>
                <c:pt idx="11">
                  <c:v>0.4466</c:v>
                </c:pt>
                <c:pt idx="12">
                  <c:v>0.39250000000000002</c:v>
                </c:pt>
                <c:pt idx="13">
                  <c:v>0.36499999999999999</c:v>
                </c:pt>
                <c:pt idx="14">
                  <c:v>0.34139999999999998</c:v>
                </c:pt>
                <c:pt idx="15">
                  <c:v>0.32719999999999999</c:v>
                </c:pt>
                <c:pt idx="16">
                  <c:v>0.3049</c:v>
                </c:pt>
                <c:pt idx="17">
                  <c:v>0.29089999999999999</c:v>
                </c:pt>
                <c:pt idx="18">
                  <c:v>0.27560000000000001</c:v>
                </c:pt>
                <c:pt idx="19">
                  <c:v>0.26179999999999998</c:v>
                </c:pt>
                <c:pt idx="20">
                  <c:v>0.2404</c:v>
                </c:pt>
                <c:pt idx="21">
                  <c:v>0.2298</c:v>
                </c:pt>
                <c:pt idx="22">
                  <c:v>0.21879999999999999</c:v>
                </c:pt>
                <c:pt idx="23">
                  <c:v>0.21310000000000001</c:v>
                </c:pt>
                <c:pt idx="24">
                  <c:v>0.20150000000000001</c:v>
                </c:pt>
                <c:pt idx="25">
                  <c:v>0.1885</c:v>
                </c:pt>
                <c:pt idx="26">
                  <c:v>0.18</c:v>
                </c:pt>
                <c:pt idx="27">
                  <c:v>0.17</c:v>
                </c:pt>
                <c:pt idx="28">
                  <c:v>0.1457</c:v>
                </c:pt>
                <c:pt idx="29">
                  <c:v>9.7100000000000006E-2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2D-0444-9192-E8D857BA9E5F}"/>
            </c:ext>
          </c:extLst>
        </c:ser>
        <c:ser>
          <c:idx val="5"/>
          <c:order val="1"/>
          <c:tx>
            <c:strRef>
              <c:f>'Dashboard AdminOp LabLab'!$D$7</c:f>
              <c:strCache>
                <c:ptCount val="1"/>
                <c:pt idx="0">
                  <c:v>LabLab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8.202441286430788E-2"/>
                  <c:y val="4.8176580789655317E-2"/>
                </c:manualLayout>
              </c:layout>
              <c:spPr/>
              <c:txPr>
                <a:bodyPr/>
                <a:lstStyle/>
                <a:p>
                  <a:pPr>
                    <a:defRPr b="1"/>
                  </a:pPr>
                  <a:endParaRPr lang="es-CL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2D-0444-9192-E8D857BA9E5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'Dashboard AdminOp LabLab'!$D$8</c:f>
              <c:numCache>
                <c:formatCode>0.0</c:formatCode>
                <c:ptCount val="1"/>
                <c:pt idx="0">
                  <c:v>9.2743362831858267</c:v>
                </c:pt>
              </c:numCache>
            </c:numRef>
          </c:xVal>
          <c:yVal>
            <c:numRef>
              <c:f>'Dashboard AdminOp LabLab'!$D$9</c:f>
              <c:numCache>
                <c:formatCode>0.0%</c:formatCode>
                <c:ptCount val="1"/>
                <c:pt idx="0">
                  <c:v>0.63716814159292035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2D-0444-9192-E8D857BA9E5F}"/>
            </c:ext>
          </c:extLst>
        </c:ser>
        <c:ser>
          <c:idx val="6"/>
          <c:order val="2"/>
          <c:tx>
            <c:strRef>
              <c:f>'Dashboard AdminOp LabLab'!$H$6</c:f>
              <c:strCache>
                <c:ptCount val="1"/>
                <c:pt idx="0">
                  <c:v>Filtros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2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9.0596764743746366E-2"/>
                  <c:y val="3.374205907624690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2D-0444-9192-E8D857BA9E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'Dashboard AdminOp LabLab'!$H$14</c:f>
              <c:numCache>
                <c:formatCode>0.0</c:formatCode>
                <c:ptCount val="1"/>
                <c:pt idx="0">
                  <c:v>9.2743362831858267</c:v>
                </c:pt>
              </c:numCache>
            </c:numRef>
          </c:xVal>
          <c:yVal>
            <c:numRef>
              <c:f>'Dashboard AdminOp LabLab'!$J$14</c:f>
              <c:numCache>
                <c:formatCode>0.0%</c:formatCode>
                <c:ptCount val="1"/>
                <c:pt idx="0">
                  <c:v>0.63716814159292035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02D-0444-9192-E8D857BA9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7136"/>
        <c:axId val="158147712"/>
        <c:extLst/>
      </c:scatterChart>
      <c:valAx>
        <c:axId val="158147136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8147712"/>
        <c:crosses val="autoZero"/>
        <c:crossBetween val="midCat"/>
        <c:majorUnit val="2"/>
      </c:valAx>
      <c:valAx>
        <c:axId val="158147712"/>
        <c:scaling>
          <c:orientation val="minMax"/>
          <c:max val="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crossAx val="158147136"/>
        <c:crosses val="autoZero"/>
        <c:crossBetween val="midCat"/>
        <c:majorUnit val="0.1"/>
      </c:valAx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0.3675105784090073"/>
          <c:y val="0.92814127632709609"/>
          <c:w val="0.26497875119582015"/>
          <c:h val="5.626848921922143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17</xdr:row>
      <xdr:rowOff>240952</xdr:rowOff>
    </xdr:from>
    <xdr:to>
      <xdr:col>10</xdr:col>
      <xdr:colOff>723900</xdr:colOff>
      <xdr:row>48</xdr:row>
      <xdr:rowOff>40361</xdr:rowOff>
    </xdr:to>
    <xdr:graphicFrame macro="">
      <xdr:nvGraphicFramePr>
        <xdr:cNvPr id="2" name="2 Gráfico">
          <a:extLst>
            <a:ext uri="{FF2B5EF4-FFF2-40B4-BE49-F238E27FC236}">
              <a16:creationId xmlns:a16="http://schemas.microsoft.com/office/drawing/2014/main" id="{284B9B45-76C5-524B-8CC1-50A4F75A3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173972</xdr:colOff>
      <xdr:row>0</xdr:row>
      <xdr:rowOff>173970</xdr:rowOff>
    </xdr:from>
    <xdr:to>
      <xdr:col>1</xdr:col>
      <xdr:colOff>356074</xdr:colOff>
      <xdr:row>5</xdr:row>
      <xdr:rowOff>52190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7938DDA-1FC8-C347-B618-CE9C2C741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72" y="173970"/>
          <a:ext cx="999773" cy="99164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ctavio Vera Tornero" refreshedDate="44189.646920023151" createdVersion="6" refreshedVersion="6" minRefreshableVersion="3" recordCount="113" xr:uid="{A9BECCE2-FDC3-8D43-9D35-6C4F4F258A4D}">
  <cacheSource type="worksheet">
    <worksheetSource name="Tabla1"/>
  </cacheSource>
  <cacheFields count="25">
    <cacheField name="Contact ID" numFmtId="0">
      <sharedItems containsSemiMixedTypes="0" containsString="0" containsNumber="1" containsInteger="1" minValue="665951" maxValue="1648751"/>
    </cacheField>
    <cacheField name="Deal ID" numFmtId="0">
      <sharedItems/>
    </cacheField>
    <cacheField name="First Name" numFmtId="0">
      <sharedItems/>
    </cacheField>
    <cacheField name="Last Name" numFmtId="0">
      <sharedItems/>
    </cacheField>
    <cacheField name="Deal Name" numFmtId="0">
      <sharedItems/>
    </cacheField>
    <cacheField name="Deal Stage" numFmtId="0">
      <sharedItems/>
    </cacheField>
    <cacheField name="Change Date" numFmtId="168">
      <sharedItems containsDate="1" containsMixedTypes="1" minDate="2020-03-18T20:45:00" maxDate="2020-12-23T15:48:00"/>
    </cacheField>
    <cacheField name="Ultima empresa" numFmtId="0">
      <sharedItems count="57">
        <s v="Derco"/>
        <s v="Indumotora"/>
        <s v="Iansa"/>
        <s v="Gildemeister"/>
        <s v="" u="1"/>
        <s v="Transbank" u="1"/>
        <s v="ACHS" u="1"/>
        <s v="Banco de Chile" u="1"/>
        <s v="Banmedica" u="1"/>
        <s v="CSVA" u="1"/>
        <s v="Alcea" u="1"/>
        <s v="Bemaq" u="1"/>
        <s v="Tres60 (Ex Larraín y Asociados)" u="1"/>
        <s v="Kinross" u="1"/>
        <s v="NYK" u="1"/>
        <s v="Enex" u="1"/>
        <s v="Embonor" u="1"/>
        <s v="Sernameg" u="1"/>
        <s v="Atento Chile" u="1"/>
        <s v="BanChile" u="1"/>
        <s v="CCU" u="1"/>
        <s v="M" u="1"/>
        <s v="Arriendos OK SpA" u="1"/>
        <s v="Banco Chile" u="1"/>
        <s v="Fleishman" u="1"/>
        <s v="Clínica Bupa" u="1"/>
        <s v="J.P. Morgan" u="1"/>
        <s v="Explora" u="1"/>
        <s v="Unicard" u="1"/>
        <s v="Banco Falabella" u="1"/>
        <s v="Telefónica Chile" u="1"/>
        <s v="Laboratorio Ballerina" u="1"/>
        <s v="CSAV" u="1"/>
        <s v="cencosud" u="1"/>
        <s v="Albemarle Ltda" u="1"/>
        <s v="Deloite" u="1"/>
        <s v="Redbanc" u="1"/>
        <s v="Grunenthal" u="1"/>
        <s v="Sura" u="1"/>
        <s v="Claro" u="1"/>
        <s v="Banco Santander " u="1"/>
        <s v="Ditalcar S.A." u="1"/>
        <s v="Off Road" u="1"/>
        <s v="Roche" u="1"/>
        <s v="Banmédica" u="1"/>
        <s v="KGHM" u="1"/>
        <s v="Lipigas" u="1"/>
        <s v="Gasco" u="1"/>
        <s v="Sodimac" u="1"/>
        <s v="Walmart" u="1"/>
        <s v="PN" u="1"/>
        <s v="Empresas Minardi S.A." u="1"/>
        <s v="VTR" u="1"/>
        <s v="Abastible" u="1"/>
        <s v="CMPC Tissue" u="1"/>
        <s v="Blanco Viajes" u="1"/>
        <s v="P/N" u="1"/>
      </sharedItems>
    </cacheField>
    <cacheField name="Grupo CJ" numFmtId="0">
      <sharedItems containsBlank="1" count="40">
        <s v="A5"/>
        <s v="P2"/>
        <s v="A1"/>
        <s v="A2"/>
        <s v="A7"/>
        <s v="A8"/>
        <s v="A10"/>
        <s v="A3"/>
        <s v="A12"/>
        <s v="A13"/>
        <s v="A14"/>
        <s v="A11"/>
        <s v="A9"/>
        <s v="A4"/>
        <s v="A6"/>
        <s v="" u="1"/>
        <m u="1"/>
        <s v="9" u="1"/>
        <s v="2" u="1"/>
        <s v="7" u="1"/>
        <s v="11" u="1"/>
        <s v="13" u="1"/>
        <s v="15" u="1"/>
        <s v="P1" u="1"/>
        <s v="17" u="1"/>
        <s v="5" u="1"/>
        <s v="P3" u="1"/>
        <s v="P5" u="1"/>
        <s v="P7" u="1"/>
        <s v="3" u="1"/>
        <s v="8" u="1"/>
        <s v="1" u="1"/>
        <s v="10" u="1"/>
        <s v="12" u="1"/>
        <s v="6" u="1"/>
        <s v="14" u="1"/>
        <s v="16" u="1"/>
        <s v="P4" u="1"/>
        <s v="P6" u="1"/>
        <s v="4" u="1"/>
      </sharedItems>
    </cacheField>
    <cacheField name="Pagado el proceso" numFmtId="0">
      <sharedItems count="3">
        <s v="SI"/>
        <s v=""/>
        <s v="NO" u="1"/>
      </sharedItems>
    </cacheField>
    <cacheField name="Fecha desempleo" numFmtId="164">
      <sharedItems containsSemiMixedTypes="0" containsNonDate="0" containsDate="1" containsString="0" minDate="2020-02-27T00:00:00" maxDate="2020-11-11T00:00:00"/>
    </cacheField>
    <cacheField name="Fecha de entrada de outplacement" numFmtId="164">
      <sharedItems containsSemiMixedTypes="0" containsNonDate="0" containsDate="1" containsString="0" minDate="2020-03-04T00:00:00" maxDate="2020-11-11T00:00:00"/>
    </cacheField>
    <cacheField name="Fecha recolocación" numFmtId="0">
      <sharedItems containsDate="1" containsMixedTypes="1" minDate="2020-03-18T00:00:00" maxDate="2020-11-21T00:00:00"/>
    </cacheField>
    <cacheField name="Pipeline" numFmtId="0">
      <sharedItems/>
    </cacheField>
    <cacheField name="RUT" numFmtId="0">
      <sharedItems/>
    </cacheField>
    <cacheField name="Estimacion RUT" numFmtId="0">
      <sharedItems containsSemiMixedTypes="0" containsString="0" containsNumber="1" minValue="1949.5960551405256" maxValue="2018.2232292650913"/>
    </cacheField>
    <cacheField name="Estimación Nacimiento" numFmtId="14">
      <sharedItems containsSemiMixedTypes="0" containsNonDate="0" containsDate="1" containsString="0" minDate="1899-12-30T00:00:00" maxDate="2003-09-02T00:00:00"/>
    </cacheField>
    <cacheField name="Genero" numFmtId="0">
      <sharedItems containsBlank="1" count="3">
        <s v="H"/>
        <s v="M"/>
        <m/>
      </sharedItems>
    </cacheField>
    <cacheField name="Meses en LabLab" numFmtId="167">
      <sharedItems containsSemiMixedTypes="0" containsString="0" containsNumber="1" minValue="0.13333333333333333" maxValue="9.8333333333333339"/>
    </cacheField>
    <cacheField name="Meses sin empleo" numFmtId="167">
      <sharedItems containsSemiMixedTypes="0" containsString="0" containsNumber="1" minValue="0.66666666666666663" maxValue="10.033333333333333"/>
    </cacheField>
    <cacheField name="Demora en entrar" numFmtId="167">
      <sharedItems containsSemiMixedTypes="0" containsString="0" containsNumber="1" minValue="0" maxValue="3.9333333333333331"/>
    </cacheField>
    <cacheField name="Tiempo de Observación" numFmtId="2">
      <sharedItems containsSemiMixedTypes="0" containsString="0" containsNumber="1" minValue="1.4666666666666666" maxValue="10.033333333333333"/>
    </cacheField>
    <cacheField name="Cuenta Recolocación" numFmtId="0">
      <sharedItems containsSemiMixedTypes="0" containsString="0" containsNumber="1" containsInteger="1" minValue="0" maxValue="1"/>
    </cacheField>
    <cacheField name="Estimación Edad" numFmtId="1">
      <sharedItems containsSemiMixedTypes="0" containsString="0" containsNumber="1" containsInteger="1" minValue="17" maxValue="120"/>
    </cacheField>
    <cacheField name="Rango Edades" numFmtId="0">
      <sharedItems count="10">
        <s v="50-60"/>
        <s v="20-30"/>
        <s v="40-50"/>
        <s v="Unidentified"/>
        <s v="30-40"/>
        <s v="60-70"/>
        <s v="0-20"/>
        <s v="70+"/>
        <s v="Missing" u="1"/>
        <e v="#VALUE!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n v="665951"/>
    <s v="1627507209"/>
    <s v="Jose Miguel"/>
    <s v="Galecio"/>
    <s v="Jose Miguel Galecio   - CJA"/>
    <s v="Con Trabajo"/>
    <d v="2020-03-18T20:47:00"/>
    <x v="0"/>
    <x v="0"/>
    <x v="0"/>
    <d v="2020-02-27T00:00:00"/>
    <d v="2020-03-12T00:00:00"/>
    <d v="2020-03-18T00:00:00"/>
    <s v="CJ Adm/Op."/>
    <s v="9703411-7"/>
    <n v="1964.6315522505804"/>
    <d v="1964-08-01T00:00:00"/>
    <x v="0"/>
    <n v="0.2"/>
    <n v="0.66666666666666663"/>
    <n v="0.46666666666666667"/>
    <n v="10.033333333333333"/>
    <n v="1"/>
    <n v="56"/>
    <x v="0"/>
  </r>
  <r>
    <n v="665952"/>
    <s v="1627507221"/>
    <s v="Attilio Andrés"/>
    <s v="Giglio Sánchez"/>
    <s v="Attilio Andres Giglio Sanchez - CJP"/>
    <s v="Con Trabajo"/>
    <d v="2020-09-11T14:09:00"/>
    <x v="0"/>
    <x v="1"/>
    <x v="0"/>
    <d v="2020-02-27T00:00:00"/>
    <d v="2020-03-09T00:00:00"/>
    <d v="2020-06-01T00:00:00"/>
    <s v="CJ Adm/Op."/>
    <s v="18393220-9"/>
    <n v="1993.6239681920263"/>
    <d v="1993-07-01T00:00:00"/>
    <x v="0"/>
    <n v="2.8"/>
    <n v="3.1666666666666665"/>
    <n v="0.36666666666666664"/>
    <n v="10.033333333333333"/>
    <n v="1"/>
    <n v="27"/>
    <x v="1"/>
  </r>
  <r>
    <n v="666001"/>
    <s v="1627507222"/>
    <s v="Roberto Carlos"/>
    <s v="Ruiz Perez"/>
    <s v="Roberto Carlos Ruiz Perez  - CJA"/>
    <s v="No adhiere Metodología"/>
    <d v="2020-08-10T13:33:00"/>
    <x v="0"/>
    <x v="0"/>
    <x v="0"/>
    <d v="2020-03-05T00:00:00"/>
    <d v="2020-03-12T00:00:00"/>
    <s v=""/>
    <s v="CJ Adm/Op."/>
    <s v="13901144-9"/>
    <n v="1978.6367416796154"/>
    <d v="1978-08-01T00:00:00"/>
    <x v="0"/>
    <n v="9.5666666666666664"/>
    <n v="9.8000000000000007"/>
    <n v="0.23333333333333334"/>
    <n v="9.8000000000000007"/>
    <n v="0"/>
    <n v="42"/>
    <x v="2"/>
  </r>
  <r>
    <n v="666007"/>
    <s v="1626748413"/>
    <s v="Susana"/>
    <s v="Spada Pirozzo"/>
    <s v="Susana Spada - CJA"/>
    <s v="No adhiere Metodología"/>
    <d v="2020-12-01T14:16:00"/>
    <x v="0"/>
    <x v="2"/>
    <x v="0"/>
    <d v="2020-02-27T00:00:00"/>
    <d v="2020-03-04T00:00:00"/>
    <s v=""/>
    <s v="CJ Adm/Op."/>
    <s v="24633059-K"/>
    <n v="2014.4423783199884"/>
    <d v="1899-12-30T00:00:00"/>
    <x v="1"/>
    <n v="9.8333333333333339"/>
    <n v="10.033333333333333"/>
    <n v="0.2"/>
    <n v="10.033333333333333"/>
    <n v="0"/>
    <n v="120"/>
    <x v="3"/>
  </r>
  <r>
    <n v="666101"/>
    <s v="1627533906"/>
    <s v="Marcelo Enrique"/>
    <s v="Navarrete Añasco"/>
    <s v="Marcelo Enrique Navarrete Añasco - CJA"/>
    <s v="No adhiere Metodología"/>
    <d v="2020-10-15T15:47:00"/>
    <x v="0"/>
    <x v="3"/>
    <x v="0"/>
    <d v="2020-02-27T00:00:00"/>
    <d v="2020-03-05T00:00:00"/>
    <s v=""/>
    <s v="CJ Adm/Op."/>
    <s v="16345380-0"/>
    <n v="1986.7916167489129"/>
    <d v="1986-09-01T00:00:00"/>
    <x v="0"/>
    <n v="9.8000000000000007"/>
    <n v="10.033333333333333"/>
    <n v="0.23333333333333334"/>
    <n v="10.033333333333333"/>
    <n v="0"/>
    <n v="34"/>
    <x v="4"/>
  </r>
  <r>
    <n v="666104"/>
    <s v="1626748403"/>
    <s v="María Inés"/>
    <s v="Lizana Herrera"/>
    <s v="María Inés Lizana Herrera - CJA"/>
    <s v="No adhiere Metodología"/>
    <d v="2020-05-20T14:54:00"/>
    <x v="0"/>
    <x v="4"/>
    <x v="0"/>
    <d v="2020-02-27T00:00:00"/>
    <d v="2020-03-19T00:00:00"/>
    <s v=""/>
    <s v="CJ Adm/Op."/>
    <s v="14247162-0"/>
    <n v="1979.7911856701828"/>
    <d v="1979-09-01T00:00:00"/>
    <x v="1"/>
    <n v="9.3333333333333339"/>
    <n v="10.033333333333333"/>
    <n v="0.7"/>
    <n v="10.033333333333333"/>
    <n v="0"/>
    <n v="41"/>
    <x v="2"/>
  </r>
  <r>
    <n v="666202"/>
    <s v="1627476093"/>
    <s v="Pablo César"/>
    <s v="Hugas Villagra"/>
    <s v="Pablo Hugas - CJA"/>
    <s v="Con Trabajo"/>
    <d v="2020-05-18T21:35:00"/>
    <x v="0"/>
    <x v="4"/>
    <x v="0"/>
    <d v="2020-02-27T00:00:00"/>
    <d v="2020-03-19T00:00:00"/>
    <d v="2020-05-18T00:00:00"/>
    <s v="CJ Adm/Op."/>
    <s v="13885759-K"/>
    <n v="1978.5854116309044"/>
    <d v="1978-07-01T00:00:00"/>
    <x v="0"/>
    <n v="2"/>
    <n v="2.7"/>
    <n v="0.7"/>
    <n v="10.033333333333333"/>
    <n v="1"/>
    <n v="42"/>
    <x v="2"/>
  </r>
  <r>
    <n v="666203"/>
    <s v="1627533909"/>
    <s v="Ramon Esteban"/>
    <s v="Oyarce Henriquez"/>
    <s v="Ramon Esteban  Oyarce Henriquez - CJA"/>
    <s v="Proceso Activo"/>
    <d v="2020-11-20T13:30:00"/>
    <x v="0"/>
    <x v="5"/>
    <x v="0"/>
    <d v="2020-03-05T00:00:00"/>
    <d v="2020-03-24T00:00:00"/>
    <s v=""/>
    <s v="CJ Adm/Op."/>
    <s v="12006167-4"/>
    <n v="1972.3143977266616"/>
    <d v="1972-04-01T00:00:00"/>
    <x v="0"/>
    <n v="9.1666666666666661"/>
    <n v="9.8000000000000007"/>
    <n v="0.6333333333333333"/>
    <n v="9.8000000000000007"/>
    <n v="0"/>
    <n v="48"/>
    <x v="2"/>
  </r>
  <r>
    <n v="666253"/>
    <s v="1627533916"/>
    <s v="Daniel"/>
    <s v="Ramos Nuñez"/>
    <s v="Daniel  Ramos Nuñez - CJA"/>
    <s v="No adhiere Metodología"/>
    <d v="2020-05-05T16:56:00"/>
    <x v="0"/>
    <x v="6"/>
    <x v="0"/>
    <d v="2020-02-27T00:00:00"/>
    <d v="2020-04-07T00:00:00"/>
    <s v=""/>
    <s v="CJ Adm/Op."/>
    <s v="15451250-0"/>
    <n v="1983.8084684581133"/>
    <d v="1983-10-01T00:00:00"/>
    <x v="0"/>
    <n v="8.6999999999999993"/>
    <n v="10.033333333333333"/>
    <n v="1.3333333333333333"/>
    <n v="10.033333333333333"/>
    <n v="0"/>
    <n v="37"/>
    <x v="4"/>
  </r>
  <r>
    <n v="666301"/>
    <s v="1627507226"/>
    <s v="Claudio"/>
    <s v="Urquiola"/>
    <s v="Claudio Urquiola - CJA"/>
    <s v="Free Hunter Activo"/>
    <d v="2020-06-26T14:36:00"/>
    <x v="0"/>
    <x v="3"/>
    <x v="0"/>
    <d v="2020-02-27T00:00:00"/>
    <d v="2020-03-05T00:00:00"/>
    <s v=""/>
    <s v="CJ Adm/Op."/>
    <s v="13900239-3"/>
    <n v="1978.6337222649854"/>
    <d v="1978-08-01T00:00:00"/>
    <x v="0"/>
    <n v="9.8000000000000007"/>
    <n v="10.033333333333333"/>
    <n v="0.23333333333333334"/>
    <n v="10.033333333333333"/>
    <n v="0"/>
    <n v="42"/>
    <x v="2"/>
  </r>
  <r>
    <n v="666302"/>
    <s v="1626748409"/>
    <s v="Miguel Washigton"/>
    <s v="Matus Silva"/>
    <s v="Miguel Matus - CJA"/>
    <s v="No adhiere Metodología"/>
    <d v="2020-12-17T21:41:00"/>
    <x v="0"/>
    <x v="3"/>
    <x v="0"/>
    <d v="2020-02-27T00:00:00"/>
    <d v="2020-03-05T00:00:00"/>
    <s v=""/>
    <s v="CJ Adm/Op."/>
    <s v="10662027-K"/>
    <n v="1967.829849681528"/>
    <d v="1967-10-01T00:00:00"/>
    <x v="0"/>
    <n v="9.8000000000000007"/>
    <n v="10.033333333333333"/>
    <n v="0.23333333333333334"/>
    <n v="10.033333333333333"/>
    <n v="0"/>
    <n v="53"/>
    <x v="0"/>
  </r>
  <r>
    <n v="666352"/>
    <s v="1626233567"/>
    <s v="Antonieta"/>
    <s v="Gonzalez"/>
    <s v="Antonieta Gonzalez - CJA"/>
    <s v="Free Hunter Activo"/>
    <d v="2020-04-21T12:34:00"/>
    <x v="0"/>
    <x v="7"/>
    <x v="0"/>
    <d v="2020-03-03T00:00:00"/>
    <d v="2020-03-06T00:00:00"/>
    <s v=""/>
    <s v="CJ Adm/Op."/>
    <s v="17308069-7"/>
    <n v="1990.0035032138805"/>
    <d v="1989-12-01T00:00:00"/>
    <x v="1"/>
    <n v="9.7666666666666675"/>
    <n v="9.8666666666666671"/>
    <n v="0.1"/>
    <n v="9.8666666666666671"/>
    <n v="0"/>
    <n v="31"/>
    <x v="4"/>
  </r>
  <r>
    <n v="666401"/>
    <s v="1627560924"/>
    <s v="Valeria Janett"/>
    <s v="Valdebenito Gallegos"/>
    <s v="Valeria Janett Valdebenito Gallegos - CJA"/>
    <s v="Con Trabajo"/>
    <d v="2020-09-02T17:17:00"/>
    <x v="0"/>
    <x v="2"/>
    <x v="0"/>
    <d v="2020-02-27T00:00:00"/>
    <d v="2020-03-04T00:00:00"/>
    <d v="2020-09-07T00:00:00"/>
    <s v="CJ Adm/Op."/>
    <s v="15874359-0"/>
    <n v="1985.2201165296151"/>
    <d v="1985-03-01T00:00:00"/>
    <x v="1"/>
    <n v="6.2333333333333334"/>
    <n v="6.4333333333333336"/>
    <n v="0.2"/>
    <n v="10.033333333333333"/>
    <n v="1"/>
    <n v="35"/>
    <x v="4"/>
  </r>
  <r>
    <n v="666451"/>
    <s v="1626233564"/>
    <s v="Mario Andres"/>
    <s v="Araya Barra"/>
    <s v="Mario Andres Araya Barra  - CJA"/>
    <s v="Programa Terminado"/>
    <d v="2020-07-31T15:21:00"/>
    <x v="0"/>
    <x v="8"/>
    <x v="0"/>
    <d v="2020-02-27T00:00:00"/>
    <d v="2020-05-14T00:00:00"/>
    <s v=""/>
    <s v="CJ Adm/Op."/>
    <s v="12273922-8"/>
    <n v="1973.2077274109392"/>
    <d v="1973-02-01T00:00:00"/>
    <x v="0"/>
    <n v="7.4666666666666668"/>
    <n v="10.033333333333333"/>
    <n v="2.5666666666666669"/>
    <n v="10.033333333333333"/>
    <n v="0"/>
    <n v="47"/>
    <x v="2"/>
  </r>
  <r>
    <n v="666502"/>
    <s v="1626748390"/>
    <s v="Yohana"/>
    <s v="Agüero"/>
    <s v="Yohana Agüero - CJA"/>
    <s v="No adhiere Metodología"/>
    <d v="2020-10-15T15:40:00"/>
    <x v="0"/>
    <x v="9"/>
    <x v="0"/>
    <d v="2020-02-27T00:00:00"/>
    <d v="2020-06-03T00:00:00"/>
    <s v=""/>
    <s v="CJ Adm/Op."/>
    <s v="15274966-K"/>
    <n v="1983.2203198518755"/>
    <d v="1983-03-01T00:00:00"/>
    <x v="1"/>
    <n v="6.8"/>
    <n v="10.033333333333333"/>
    <n v="3.2333333333333334"/>
    <n v="10.033333333333333"/>
    <n v="0"/>
    <n v="37"/>
    <x v="4"/>
  </r>
  <r>
    <n v="666701"/>
    <s v="1627533904"/>
    <s v="Elisa"/>
    <s v="Guerra"/>
    <s v="Elisa Maria Guerra Gonzalez - CJA"/>
    <s v="Con Trabajo"/>
    <d v="2020-07-30T21:15:00"/>
    <x v="0"/>
    <x v="2"/>
    <x v="0"/>
    <d v="2020-02-27T00:00:00"/>
    <d v="2020-03-04T00:00:00"/>
    <d v="2020-08-03T00:00:00"/>
    <s v="CJ Adm/Op."/>
    <s v="18933961-5"/>
    <n v="1995.42808011078"/>
    <d v="1995-05-01T00:00:00"/>
    <x v="1"/>
    <n v="5.0666666666666664"/>
    <n v="5.2666666666666666"/>
    <n v="0.2"/>
    <n v="10.033333333333333"/>
    <n v="1"/>
    <n v="25"/>
    <x v="1"/>
  </r>
  <r>
    <n v="666801"/>
    <s v="1627507212"/>
    <s v="Pedro"/>
    <s v="Jara Farias"/>
    <s v="Pedro Alfonso Jara Farias - CJA"/>
    <s v="Con Trabajo"/>
    <d v="2020-09-01T15:30:00"/>
    <x v="0"/>
    <x v="3"/>
    <x v="0"/>
    <d v="2020-02-27T00:00:00"/>
    <d v="2020-03-05T00:00:00"/>
    <d v="2020-09-02T00:00:00"/>
    <s v="CJ Adm/Op."/>
    <s v="9750362-1"/>
    <n v="1964.7881981470398"/>
    <d v="1964-09-01T00:00:00"/>
    <x v="0"/>
    <n v="6.0333333333333332"/>
    <n v="6.2666666666666666"/>
    <n v="0.23333333333333334"/>
    <n v="10.033333333333333"/>
    <n v="1"/>
    <n v="56"/>
    <x v="0"/>
  </r>
  <r>
    <n v="666851"/>
    <s v="1627560923"/>
    <s v="Belen Constanza"/>
    <s v="Rojas Figueroa"/>
    <s v="Belen Rojas - CJA"/>
    <s v="No adhiere Metodología"/>
    <d v="2020-05-07T19:55:00"/>
    <x v="0"/>
    <x v="0"/>
    <x v="0"/>
    <d v="2020-02-27T00:00:00"/>
    <d v="2020-03-12T00:00:00"/>
    <s v=""/>
    <s v="CJ Adm/Op."/>
    <s v="18630618-K"/>
    <n v="1994.4160156995915"/>
    <d v="1994-05-01T00:00:00"/>
    <x v="1"/>
    <n v="9.5666666666666664"/>
    <n v="10.033333333333333"/>
    <n v="0.46666666666666667"/>
    <n v="10.033333333333333"/>
    <n v="0"/>
    <n v="26"/>
    <x v="1"/>
  </r>
  <r>
    <n v="666951"/>
    <s v="1626748408"/>
    <s v="Manuel"/>
    <s v="Alvarez Neira"/>
    <s v="Manuel Alvarez Neira - CJA"/>
    <s v="Free Hunter Activo"/>
    <d v="2020-08-07T12:59:00"/>
    <x v="0"/>
    <x v="10"/>
    <x v="0"/>
    <d v="2020-02-27T00:00:00"/>
    <d v="2020-06-24T00:00:00"/>
    <s v=""/>
    <s v="CJ Adm/Op."/>
    <s v="14474450-0"/>
    <n v="1980.549502479505"/>
    <d v="1980-07-01T00:00:00"/>
    <x v="0"/>
    <n v="6.1"/>
    <n v="10.033333333333333"/>
    <n v="3.9333333333333331"/>
    <n v="10.033333333333333"/>
    <n v="0"/>
    <n v="40"/>
    <x v="2"/>
  </r>
  <r>
    <n v="667001"/>
    <s v="1627507193"/>
    <s v="Osvaldo"/>
    <s v="Rivera Jimenez"/>
    <s v="Osvaldo Rivera - CJA"/>
    <s v="No adhiere Metodología"/>
    <d v="2020-12-21T15:41:00"/>
    <x v="0"/>
    <x v="11"/>
    <x v="0"/>
    <d v="2020-03-05T00:00:00"/>
    <d v="2020-04-22T00:00:00"/>
    <s v=""/>
    <s v="CJ Adm/Op."/>
    <s v="16714706-2"/>
    <n v="1988.0238248457756"/>
    <d v="1987-12-01T00:00:00"/>
    <x v="0"/>
    <n v="8.1999999999999993"/>
    <n v="9.8000000000000007"/>
    <n v="1.6"/>
    <n v="9.8000000000000007"/>
    <n v="0"/>
    <n v="33"/>
    <x v="4"/>
  </r>
  <r>
    <n v="667051"/>
    <s v="1626748410"/>
    <s v="Daniela Carolina"/>
    <s v="Vallejo Salaya"/>
    <s v="Daniela Carolina Vallejo Salaya - CJA"/>
    <s v="Con Trabajo"/>
    <d v="2020-04-24T16:12:00"/>
    <x v="0"/>
    <x v="2"/>
    <x v="0"/>
    <d v="2020-02-27T00:00:00"/>
    <d v="2020-03-04T00:00:00"/>
    <d v="2020-04-24T00:00:00"/>
    <s v="CJ Adm/Op."/>
    <s v="25766282-9"/>
    <n v="2018.2232292650913"/>
    <d v="1899-12-30T00:00:00"/>
    <x v="1"/>
    <n v="1.7"/>
    <n v="1.9"/>
    <n v="0.2"/>
    <n v="10.033333333333333"/>
    <n v="1"/>
    <n v="120"/>
    <x v="3"/>
  </r>
  <r>
    <n v="667052"/>
    <s v="1626748391"/>
    <s v="Cristopher Fabian"/>
    <s v="Martinez Riveros"/>
    <s v="Cristopher Fabian  Martinez Riveros - CJA"/>
    <s v="No adhiere Metodología"/>
    <d v="2020-04-02T19:25:00"/>
    <x v="0"/>
    <x v="12"/>
    <x v="0"/>
    <d v="2020-03-05T00:00:00"/>
    <d v="2020-03-26T00:00:00"/>
    <s v=""/>
    <s v="CJ Adm/Op."/>
    <s v="16861308-3"/>
    <n v="1988.5129433248869"/>
    <d v="1988-06-01T00:00:00"/>
    <x v="0"/>
    <n v="9.1"/>
    <n v="9.8000000000000007"/>
    <n v="0.7"/>
    <n v="9.8000000000000007"/>
    <n v="0"/>
    <n v="32"/>
    <x v="4"/>
  </r>
  <r>
    <n v="667102"/>
    <s v="1626233562"/>
    <s v="Tamara Belén"/>
    <s v="Vargas Parada"/>
    <s v="Tamara Belen Vargas Parada - CJA"/>
    <s v="Con Trabajo"/>
    <d v="2020-05-06T16:22:00"/>
    <x v="0"/>
    <x v="13"/>
    <x v="0"/>
    <d v="2020-03-03T00:00:00"/>
    <d v="2020-03-10T00:00:00"/>
    <d v="2020-03-30T00:00:00"/>
    <s v="CJ Adm/Op."/>
    <s v="17411219-3"/>
    <n v="1990.347649754312"/>
    <d v="1990-04-01T00:00:00"/>
    <x v="1"/>
    <n v="0.66666666666666663"/>
    <n v="0.9"/>
    <n v="0.23333333333333334"/>
    <n v="9.8666666666666671"/>
    <n v="1"/>
    <n v="30"/>
    <x v="4"/>
  </r>
  <r>
    <n v="667103"/>
    <s v="1627476092"/>
    <s v="Francisco Ignacio"/>
    <s v="Sandoval  Rodriguez"/>
    <s v="Francisco Ignacio Sandoval  Rodriguez  - CJA"/>
    <s v="Free Hunter Activo"/>
    <d v="2020-12-03T16:02:00"/>
    <x v="0"/>
    <x v="13"/>
    <x v="0"/>
    <d v="2020-03-05T00:00:00"/>
    <d v="2020-03-10T00:00:00"/>
    <s v=""/>
    <s v="CJ Adm/Op."/>
    <s v="17601753-8"/>
    <n v="1990.9833416295864"/>
    <d v="1990-12-01T00:00:00"/>
    <x v="0"/>
    <n v="9.6333333333333329"/>
    <n v="9.8000000000000007"/>
    <n v="0.16666666666666666"/>
    <n v="9.8000000000000007"/>
    <n v="0"/>
    <n v="30"/>
    <x v="4"/>
  </r>
  <r>
    <n v="667107"/>
    <s v="1626748396"/>
    <s v="Pamela Patricia"/>
    <s v="Perez Astudillo"/>
    <s v="Pamela Patricia Perez Astudillo - CJA"/>
    <s v="No adhiere Metodología"/>
    <d v="2020-10-20T16:23:00"/>
    <x v="0"/>
    <x v="5"/>
    <x v="0"/>
    <d v="2020-02-27T00:00:00"/>
    <d v="2020-03-24T00:00:00"/>
    <s v=""/>
    <s v="CJ Adm/Op."/>
    <s v="11647185-K"/>
    <n v="1971.116701038565"/>
    <d v="1971-01-01T00:00:00"/>
    <x v="1"/>
    <n v="9.1666666666666661"/>
    <n v="10.033333333333333"/>
    <n v="0.8666666666666667"/>
    <n v="10.033333333333333"/>
    <n v="0"/>
    <n v="49"/>
    <x v="2"/>
  </r>
  <r>
    <n v="667108"/>
    <s v="1626748400"/>
    <s v="Laura Carol"/>
    <s v="Medina Reyes"/>
    <s v="Laura  Medina - CJA"/>
    <s v="Con Trabajo"/>
    <d v="2020-09-24T12:06:00"/>
    <x v="0"/>
    <x v="5"/>
    <x v="0"/>
    <d v="2020-03-16T00:00:00"/>
    <d v="2020-03-24T00:00:00"/>
    <d v="2020-10-01T00:00:00"/>
    <s v="CJ Adm/Op."/>
    <s v="13927287-0"/>
    <n v="1978.7239643941718"/>
    <d v="1978-09-01T00:00:00"/>
    <x v="1"/>
    <n v="6.3666666666666663"/>
    <n v="6.6333333333333337"/>
    <n v="0.26666666666666666"/>
    <n v="9.4333333333333336"/>
    <n v="1"/>
    <n v="42"/>
    <x v="2"/>
  </r>
  <r>
    <n v="667109"/>
    <s v="1627560939"/>
    <s v="Camila Andrea"/>
    <s v="Obreque Delgado"/>
    <s v="Camila Obreque - CJA"/>
    <s v="Con Trabajo"/>
    <d v="2020-09-23T16:06:00"/>
    <x v="0"/>
    <x v="13"/>
    <x v="0"/>
    <d v="2020-02-27T00:00:00"/>
    <d v="2020-03-10T00:00:00"/>
    <d v="2020-09-24T00:00:00"/>
    <s v="CJ Adm/Op."/>
    <s v="17833150-7"/>
    <n v="1991.7553675822401"/>
    <d v="1991-09-01T00:00:00"/>
    <x v="1"/>
    <n v="6.6"/>
    <n v="7"/>
    <n v="0.4"/>
    <n v="10.033333333333333"/>
    <n v="1"/>
    <n v="29"/>
    <x v="1"/>
  </r>
  <r>
    <n v="667251"/>
    <s v="1627476095"/>
    <s v="Omer"/>
    <s v="Hubert"/>
    <s v="Omer Hubert - CJA"/>
    <s v="Con Trabajo"/>
    <d v="2020-10-01T16:32:00"/>
    <x v="0"/>
    <x v="14"/>
    <x v="0"/>
    <d v="2020-03-05T00:00:00"/>
    <d v="2020-03-17T00:00:00"/>
    <d v="2020-10-01T00:00:00"/>
    <s v="CJ Adm/Op."/>
    <s v="17834253-3"/>
    <n v="1991.7590475980821"/>
    <d v="1991-09-01T00:00:00"/>
    <x v="0"/>
    <n v="6.6"/>
    <n v="7"/>
    <n v="0.4"/>
    <n v="9.8000000000000007"/>
    <n v="1"/>
    <n v="29"/>
    <x v="1"/>
  </r>
  <r>
    <n v="667255"/>
    <s v="1627476084"/>
    <s v="Paola"/>
    <s v="Orrego"/>
    <s v="Paola Solange Orrego Rivano  - CJA"/>
    <s v="Free Hunter Activo"/>
    <d v="2020-05-04T17:30:00"/>
    <x v="0"/>
    <x v="4"/>
    <x v="0"/>
    <d v="2020-03-05T00:00:00"/>
    <d v="2020-03-19T00:00:00"/>
    <s v=""/>
    <s v="CJ Adm/Op."/>
    <s v="11633281-7"/>
    <n v="1971.0703121534641"/>
    <d v="1971-01-01T00:00:00"/>
    <x v="1"/>
    <n v="9.3333333333333339"/>
    <n v="9.8000000000000007"/>
    <n v="0.46666666666666667"/>
    <n v="9.8000000000000007"/>
    <n v="0"/>
    <n v="49"/>
    <x v="2"/>
  </r>
  <r>
    <n v="667256"/>
    <s v="1626748404"/>
    <s v="Irma Inés"/>
    <s v="Pinilla Velásquez"/>
    <s v="Irma Inés Pinilla Velásquez- CJA"/>
    <s v="Con Trabajo"/>
    <d v="2020-03-25T20:50:00"/>
    <x v="0"/>
    <x v="13"/>
    <x v="0"/>
    <d v="2020-02-27T00:00:00"/>
    <d v="2020-03-10T00:00:00"/>
    <d v="2020-03-24T00:00:00"/>
    <s v="CJ Adm/Op."/>
    <s v="15587495-3"/>
    <n v="1984.2630321556517"/>
    <d v="1984-03-01T00:00:00"/>
    <x v="1"/>
    <n v="0.46666666666666667"/>
    <n v="0.8666666666666667"/>
    <n v="0.4"/>
    <n v="10.033333333333333"/>
    <n v="1"/>
    <n v="36"/>
    <x v="4"/>
  </r>
  <r>
    <n v="667262"/>
    <s v="1627476110"/>
    <s v="Moisés Iván"/>
    <s v="Beltrán Bertiola"/>
    <s v="Moises Ivan  Beltran Bertiola - CJA"/>
    <s v="No adhiere Metodología"/>
    <d v="2020-05-25T20:03:00"/>
    <x v="0"/>
    <x v="7"/>
    <x v="0"/>
    <d v="2020-02-27T00:00:00"/>
    <d v="2020-03-06T00:00:00"/>
    <s v=""/>
    <s v="CJ Adm/Op."/>
    <s v="18690442-7"/>
    <n v="1994.6156106839326"/>
    <d v="1994-07-01T00:00:00"/>
    <x v="0"/>
    <n v="9.7666666666666675"/>
    <n v="10.033333333333333"/>
    <n v="0.26666666666666666"/>
    <n v="10.033333333333333"/>
    <n v="0"/>
    <n v="26"/>
    <x v="1"/>
  </r>
  <r>
    <n v="667352"/>
    <s v="1627560943"/>
    <s v="José Maximo"/>
    <s v="Contreras Carrillo"/>
    <s v="José Maximo Contreras Carrillo - CJA"/>
    <s v="Con Trabajo"/>
    <d v="2020-04-14T16:34:00"/>
    <x v="0"/>
    <x v="5"/>
    <x v="0"/>
    <d v="2020-02-27T00:00:00"/>
    <d v="2020-03-24T00:00:00"/>
    <d v="2020-03-30T00:00:00"/>
    <s v="CJ Adm/Op."/>
    <s v="11740276-2"/>
    <n v="1971.4272870356112"/>
    <d v="1971-05-01T00:00:00"/>
    <x v="0"/>
    <n v="0.2"/>
    <n v="1.0666666666666667"/>
    <n v="0.8666666666666667"/>
    <n v="10.033333333333333"/>
    <n v="1"/>
    <n v="49"/>
    <x v="2"/>
  </r>
  <r>
    <n v="667355"/>
    <s v="1627476103"/>
    <s v="Juan Carlos"/>
    <s v="Vidal Inostroza"/>
    <s v="Juan Carlos Vidal Inostroza - CJA"/>
    <s v="Con Trabajo"/>
    <d v="2020-06-23T16:44:00"/>
    <x v="0"/>
    <x v="9"/>
    <x v="0"/>
    <d v="2020-02-27T00:00:00"/>
    <d v="2020-06-03T00:00:00"/>
    <d v="2020-06-23T00:00:00"/>
    <s v="CJ Adm/Op."/>
    <s v="7690247-K"/>
    <n v="1957.9148927651595"/>
    <d v="1957-11-01T00:00:00"/>
    <x v="0"/>
    <n v="0.66666666666666663"/>
    <n v="3.9"/>
    <n v="3.2333333333333334"/>
    <n v="10.033333333333333"/>
    <n v="1"/>
    <n v="63"/>
    <x v="5"/>
  </r>
  <r>
    <n v="667401"/>
    <s v="1627507233"/>
    <s v="Gabriel"/>
    <s v="Gutierrez Cajales"/>
    <s v="Gabriel Enrique Gutierrez Cajales - CJA"/>
    <s v="Free Hunter Activo"/>
    <d v="2020-04-21T12:50:00"/>
    <x v="0"/>
    <x v="7"/>
    <x v="0"/>
    <d v="2020-02-27T00:00:00"/>
    <d v="2020-03-06T00:00:00"/>
    <s v=""/>
    <s v="CJ Adm/Op."/>
    <s v="12487823-3"/>
    <n v="1973.9213802383249"/>
    <d v="1973-11-01T00:00:00"/>
    <x v="0"/>
    <n v="9.7666666666666675"/>
    <n v="10.033333333333333"/>
    <n v="0.26666666666666666"/>
    <n v="10.033333333333333"/>
    <n v="0"/>
    <n v="47"/>
    <x v="2"/>
  </r>
  <r>
    <n v="667405"/>
    <s v="1627533915"/>
    <s v="Ignacio"/>
    <s v="Cofré Arellano"/>
    <s v="Ignacio Antonio Cofré Arellano - CJA"/>
    <s v="Con Trabajo"/>
    <d v="2020-11-02T12:56:00"/>
    <x v="0"/>
    <x v="14"/>
    <x v="0"/>
    <d v="2020-03-05T00:00:00"/>
    <d v="2020-03-17T00:00:00"/>
    <d v="2020-11-02T00:00:00"/>
    <s v="CJ Adm/Op."/>
    <s v="12154202-1"/>
    <n v="1972.8082972236348"/>
    <d v="1972-10-01T00:00:00"/>
    <x v="0"/>
    <n v="7.666666666666667"/>
    <n v="8.0666666666666664"/>
    <n v="0.4"/>
    <n v="9.8000000000000007"/>
    <n v="1"/>
    <n v="48"/>
    <x v="2"/>
  </r>
  <r>
    <n v="667406"/>
    <s v="1627560920"/>
    <s v="Guillermo Enrique"/>
    <s v="Sepúlveda Farías"/>
    <s v="Guillermo Enrique  Sepúlveda Farías - CJA"/>
    <s v="Free Hunter Activo"/>
    <d v="2020-11-18T20:54:00"/>
    <x v="0"/>
    <x v="8"/>
    <x v="0"/>
    <d v="2020-02-27T00:00:00"/>
    <d v="2020-05-14T00:00:00"/>
    <s v=""/>
    <s v="CJ Adm/Op."/>
    <s v="12236356-2"/>
    <n v="1973.0823933446488"/>
    <d v="1973-01-01T00:00:00"/>
    <x v="0"/>
    <n v="7.4666666666666668"/>
    <n v="10.033333333333333"/>
    <n v="2.5666666666666669"/>
    <n v="10.033333333333333"/>
    <n v="0"/>
    <n v="47"/>
    <x v="2"/>
  </r>
  <r>
    <n v="667453"/>
    <s v="1626748386"/>
    <s v="Cristian Patricio"/>
    <s v="Ramos Berrios"/>
    <s v="Cristian Patricio Ramos Berrios - CJA"/>
    <s v="No adhiere Metodología"/>
    <d v="2020-12-21T15:39:00"/>
    <x v="0"/>
    <x v="7"/>
    <x v="0"/>
    <d v="2020-03-03T00:00:00"/>
    <d v="2020-03-06T00:00:00"/>
    <s v=""/>
    <s v="CJ Adm/Op."/>
    <s v="15345825-1"/>
    <n v="1983.4567316764847"/>
    <d v="1983-05-01T00:00:00"/>
    <x v="0"/>
    <n v="9.7666666666666675"/>
    <n v="9.8666666666666671"/>
    <n v="0.1"/>
    <n v="9.8666666666666671"/>
    <n v="0"/>
    <n v="37"/>
    <x v="4"/>
  </r>
  <r>
    <n v="667458"/>
    <s v="1626233563"/>
    <s v="Jorge Eduardo"/>
    <s v="Friant Gavilan"/>
    <s v="Jorge Eduardo Friant Gavilan  - CJA"/>
    <s v="Proceso Activo"/>
    <d v="2020-12-17T21:31:00"/>
    <x v="0"/>
    <x v="2"/>
    <x v="0"/>
    <d v="2020-02-27T00:00:00"/>
    <d v="2020-03-04T00:00:00"/>
    <s v=""/>
    <s v="CJ Adm/Op."/>
    <s v="7897953-4"/>
    <n v="1958.6078767819008"/>
    <d v="1958-07-01T00:00:00"/>
    <x v="0"/>
    <n v="9.8333333333333339"/>
    <n v="10.033333333333333"/>
    <n v="0.2"/>
    <n v="10.033333333333333"/>
    <n v="0"/>
    <n v="62"/>
    <x v="5"/>
  </r>
  <r>
    <n v="667501"/>
    <s v="1627560932"/>
    <s v="Verónica"/>
    <s v="Dávila"/>
    <s v="Verónica Carolina Davila Lopez - CJA"/>
    <s v="No adhiere Metodología"/>
    <d v="2020-08-31T22:55:00"/>
    <x v="0"/>
    <x v="2"/>
    <x v="0"/>
    <d v="2020-02-27T00:00:00"/>
    <d v="2020-03-04T00:00:00"/>
    <s v=""/>
    <s v="CJ Adm/Op."/>
    <s v="25670829-9"/>
    <n v="2017.9047627626792"/>
    <d v="1899-12-30T00:00:00"/>
    <x v="1"/>
    <n v="9.8333333333333339"/>
    <n v="10.033333333333333"/>
    <n v="0.2"/>
    <n v="10.033333333333333"/>
    <n v="0"/>
    <n v="120"/>
    <x v="3"/>
  </r>
  <r>
    <n v="667551"/>
    <s v="1627560936"/>
    <s v="Maria Carolina"/>
    <s v="Latorre Cancino"/>
    <s v="Maria Carolina Latorre Cancino - CJA"/>
    <s v="Free Hunter Activo"/>
    <d v="2020-04-22T18:28:00"/>
    <x v="0"/>
    <x v="6"/>
    <x v="0"/>
    <d v="2020-02-27T00:00:00"/>
    <d v="2020-04-07T00:00:00"/>
    <s v=""/>
    <s v="CJ Adm/Op."/>
    <s v="13668669-0"/>
    <n v="1977.8611191203638"/>
    <d v="1977-10-01T00:00:00"/>
    <x v="1"/>
    <n v="8.6999999999999993"/>
    <n v="10.033333333333333"/>
    <n v="1.3333333333333333"/>
    <n v="10.033333333333333"/>
    <n v="0"/>
    <n v="43"/>
    <x v="2"/>
  </r>
  <r>
    <n v="667552"/>
    <s v="1627533929"/>
    <s v="Pablo Andrés"/>
    <s v="Lazcano Arévalo"/>
    <s v="Pablo Andrés Lazcano Arévalo - CJA"/>
    <s v="Con Trabajo"/>
    <d v="2020-11-18T20:25:00"/>
    <x v="0"/>
    <x v="7"/>
    <x v="0"/>
    <d v="2020-02-27T00:00:00"/>
    <d v="2020-03-06T00:00:00"/>
    <d v="2020-11-02T00:00:00"/>
    <s v="CJ Adm/Op."/>
    <s v="15479698-3"/>
    <n v="1983.9033815049595"/>
    <d v="1983-11-01T00:00:00"/>
    <x v="0"/>
    <n v="8.0333333333333332"/>
    <n v="8.3000000000000007"/>
    <n v="0.26666666666666666"/>
    <n v="10.033333333333333"/>
    <n v="1"/>
    <n v="37"/>
    <x v="4"/>
  </r>
  <r>
    <n v="667553"/>
    <s v="1626748393"/>
    <s v="Edson"/>
    <s v="Clavero Erazo"/>
    <s v="Edson  Clavero Erazo - CJA"/>
    <s v="Empleo transitorio"/>
    <d v="2020-12-17T21:34:00"/>
    <x v="0"/>
    <x v="7"/>
    <x v="0"/>
    <d v="2020-02-27T00:00:00"/>
    <d v="2020-03-06T00:00:00"/>
    <s v=""/>
    <s v="CJ Adm/Op."/>
    <s v="15649146-2"/>
    <n v="1984.4687226875385"/>
    <d v="1984-06-01T00:00:00"/>
    <x v="0"/>
    <n v="9.7666666666666675"/>
    <n v="10.033333333333333"/>
    <n v="0.26666666666666666"/>
    <n v="10.033333333333333"/>
    <n v="0"/>
    <n v="36"/>
    <x v="4"/>
  </r>
  <r>
    <n v="667601"/>
    <s v="1627507228"/>
    <s v="Tatiana Melissa"/>
    <s v="Plaza Salas"/>
    <s v="Tatiana Melissa Plaza Salas  - CJA"/>
    <s v="No adhiere Metodología"/>
    <d v="2020-05-07T19:57:00"/>
    <x v="0"/>
    <x v="0"/>
    <x v="0"/>
    <d v="2020-02-27T00:00:00"/>
    <d v="2020-03-12T00:00:00"/>
    <s v=""/>
    <s v="CJ Adm/Op."/>
    <s v="16919653-2"/>
    <n v="1988.7076038183573"/>
    <d v="1988-08-01T00:00:00"/>
    <x v="1"/>
    <n v="9.5666666666666664"/>
    <n v="10.033333333333333"/>
    <n v="0.46666666666666667"/>
    <n v="10.033333333333333"/>
    <n v="0"/>
    <n v="32"/>
    <x v="4"/>
  </r>
  <r>
    <n v="667606"/>
    <s v="1627507207"/>
    <s v="Cristian Felipe"/>
    <s v="Toro Beroiza"/>
    <s v="Cristian Felipe Toro Beroiza - CJA"/>
    <s v="No adhiere Metodología"/>
    <d v="2020-10-14T14:47:00"/>
    <x v="0"/>
    <x v="9"/>
    <x v="0"/>
    <d v="2020-02-27T00:00:00"/>
    <d v="2020-06-03T00:00:00"/>
    <s v=""/>
    <s v="CJ Adm/Op."/>
    <s v="15471710-2"/>
    <n v="1983.8767305833408"/>
    <d v="1983-11-01T00:00:00"/>
    <x v="0"/>
    <n v="6.8"/>
    <n v="10.033333333333333"/>
    <n v="3.2333333333333334"/>
    <n v="10.033333333333333"/>
    <n v="0"/>
    <n v="37"/>
    <x v="4"/>
  </r>
  <r>
    <n v="667654"/>
    <s v="1626233557"/>
    <s v="Manuel"/>
    <s v="Orellana"/>
    <s v="Manuel Alejandro Orellana Avello - CJA"/>
    <s v="Free Hunter Activo"/>
    <d v="2020-06-02T15:13:00"/>
    <x v="0"/>
    <x v="8"/>
    <x v="0"/>
    <d v="2020-03-05T00:00:00"/>
    <d v="2020-05-14T00:00:00"/>
    <s v=""/>
    <s v="CJ Adm/Op."/>
    <s v="12653794-8"/>
    <n v="1974.4751208632588"/>
    <d v="1974-06-01T00:00:00"/>
    <x v="0"/>
    <n v="7.4666666666666668"/>
    <n v="9.8000000000000007"/>
    <n v="2.3333333333333335"/>
    <n v="9.8000000000000007"/>
    <n v="0"/>
    <n v="46"/>
    <x v="2"/>
  </r>
  <r>
    <n v="667657"/>
    <s v="1626233551"/>
    <s v="Miguel"/>
    <s v="Torres Gonzalez"/>
    <s v="Miguel Torres - CJA"/>
    <s v="Con Trabajo"/>
    <d v="2020-03-18T20:45:00"/>
    <x v="0"/>
    <x v="3"/>
    <x v="0"/>
    <d v="2020-02-27T00:00:00"/>
    <d v="2020-03-05T00:00:00"/>
    <d v="2020-03-18T00:00:00"/>
    <s v="CJ Adm/Op."/>
    <s v="13887670-5"/>
    <n v="1978.59178743351"/>
    <d v="1978-07-01T00:00:00"/>
    <x v="0"/>
    <n v="0.43333333333333335"/>
    <n v="0.66666666666666663"/>
    <n v="0.23333333333333334"/>
    <n v="10.033333333333333"/>
    <n v="1"/>
    <n v="42"/>
    <x v="2"/>
  </r>
  <r>
    <n v="667659"/>
    <s v="1627533926"/>
    <s v="Maria Lissette"/>
    <s v="Castro Correa"/>
    <s v="Maria Lissette Castro Correa - CJA"/>
    <s v="Free Hunter Activo"/>
    <d v="2020-11-13T01:04:00"/>
    <x v="0"/>
    <x v="7"/>
    <x v="0"/>
    <d v="2020-02-27T00:00:00"/>
    <d v="2020-03-06T00:00:00"/>
    <s v=""/>
    <s v="CJ Adm/Op."/>
    <s v="15416244-5"/>
    <n v="1983.6916754984009"/>
    <d v="1983-08-01T00:00:00"/>
    <x v="1"/>
    <n v="9.7666666666666675"/>
    <n v="10.033333333333333"/>
    <n v="0.26666666666666666"/>
    <n v="10.033333333333333"/>
    <n v="0"/>
    <n v="37"/>
    <x v="4"/>
  </r>
  <r>
    <n v="667701"/>
    <s v="1626748385"/>
    <s v="Carlos Ariel"/>
    <s v="Olivares Rubilar"/>
    <s v="Carlos Ariel Olivares Rubilar - CJA"/>
    <s v="No adhiere Metodología"/>
    <d v="2020-10-15T15:47:00"/>
    <x v="0"/>
    <x v="3"/>
    <x v="0"/>
    <d v="2020-02-27T00:00:00"/>
    <d v="2020-03-05T00:00:00"/>
    <s v=""/>
    <s v="CJ Adm/Op."/>
    <s v="15048562-2"/>
    <n v="1982.4649523934186"/>
    <d v="1982-06-01T00:00:00"/>
    <x v="0"/>
    <n v="9.8000000000000007"/>
    <n v="10.033333333333333"/>
    <n v="0.23333333333333334"/>
    <n v="10.033333333333333"/>
    <n v="0"/>
    <n v="38"/>
    <x v="4"/>
  </r>
  <r>
    <n v="667703"/>
    <s v="1627507214"/>
    <s v="America Marel"/>
    <s v="Caneleo Espinoza"/>
    <s v="America Marel Caneleo Espinoza - CJA"/>
    <s v="Con Trabajo"/>
    <d v="2020-08-06T15:45:00"/>
    <x v="0"/>
    <x v="9"/>
    <x v="0"/>
    <d v="2020-02-27T00:00:00"/>
    <d v="2020-06-03T00:00:00"/>
    <d v="2020-08-10T00:00:00"/>
    <s v="CJ Adm/Op."/>
    <s v="18912776-6"/>
    <n v="1995.3573991174787"/>
    <d v="1995-04-01T00:00:00"/>
    <x v="1"/>
    <n v="2.2666666666666666"/>
    <n v="5.5"/>
    <n v="3.2333333333333334"/>
    <n v="10.033333333333333"/>
    <n v="1"/>
    <n v="25"/>
    <x v="1"/>
  </r>
  <r>
    <n v="667704"/>
    <s v="1626748405"/>
    <s v="Eduardo Patricio"/>
    <s v="Vignes Gajardo"/>
    <s v="Eduardo Patricio Vignes Gajardo - CJA"/>
    <s v="Con Trabajo"/>
    <d v="2020-08-17T16:05:00"/>
    <x v="0"/>
    <x v="13"/>
    <x v="0"/>
    <d v="2020-02-27T00:00:00"/>
    <d v="2020-03-10T00:00:00"/>
    <d v="2020-08-14T00:00:00"/>
    <s v="CJ Adm/Op."/>
    <s v="16527749-K"/>
    <n v="1987.4000671651218"/>
    <d v="1987-05-01T00:00:00"/>
    <x v="0"/>
    <n v="5.2333333333333334"/>
    <n v="5.6333333333333337"/>
    <n v="0.4"/>
    <n v="10.033333333333333"/>
    <n v="1"/>
    <n v="33"/>
    <x v="4"/>
  </r>
  <r>
    <n v="667751"/>
    <s v="1627476097"/>
    <s v="Macarena Fernanda"/>
    <s v="Villegas Mondaca"/>
    <s v="Macarena Fernanda Villegas Mondaca - CJA"/>
    <s v="Con Trabajo"/>
    <d v="2020-11-05T14:13:00"/>
    <x v="0"/>
    <x v="3"/>
    <x v="0"/>
    <d v="2020-02-27T00:00:00"/>
    <d v="2020-03-05T00:00:00"/>
    <d v="2020-11-02T00:00:00"/>
    <s v="CJ Adm/Op."/>
    <s v="18582601-5"/>
    <n v="1994.2558132329711"/>
    <d v="1994-03-01T00:00:00"/>
    <x v="1"/>
    <n v="8.0666666666666664"/>
    <n v="8.3000000000000007"/>
    <n v="0.23333333333333334"/>
    <n v="10.033333333333333"/>
    <n v="1"/>
    <n v="26"/>
    <x v="1"/>
  </r>
  <r>
    <n v="667752"/>
    <s v="1626748389"/>
    <s v="Sebastian"/>
    <s v="Pacheco Vera"/>
    <s v="Sebastian Andrés Pacheco Vera - CJA"/>
    <s v="Con Trabajo"/>
    <d v="2020-11-20T13:19:00"/>
    <x v="0"/>
    <x v="2"/>
    <x v="0"/>
    <d v="2020-02-27T00:00:00"/>
    <d v="2020-03-04T00:00:00"/>
    <d v="2020-11-20T00:00:00"/>
    <s v="CJ Adm/Op."/>
    <s v="14165452-7"/>
    <n v="1979.5185708973406"/>
    <d v="1979-06-01T00:00:00"/>
    <x v="0"/>
    <n v="8.6999999999999993"/>
    <n v="8.9"/>
    <n v="0.2"/>
    <n v="10.033333333333333"/>
    <n v="1"/>
    <n v="41"/>
    <x v="2"/>
  </r>
  <r>
    <n v="667754"/>
    <s v="1626233565"/>
    <s v="Patricio David"/>
    <s v="Silva Orellana"/>
    <s v="Patricio David Silva Orellana - CJA"/>
    <s v="Con Trabajo"/>
    <d v="2020-08-14T16:09:00"/>
    <x v="0"/>
    <x v="4"/>
    <x v="0"/>
    <d v="2020-02-27T00:00:00"/>
    <d v="2020-03-19T00:00:00"/>
    <d v="2020-08-10T00:00:00"/>
    <s v="CJ Adm/Op."/>
    <s v="16092144-7"/>
    <n v="1985.9467278171369"/>
    <d v="1985-11-01T00:00:00"/>
    <x v="0"/>
    <n v="4.8"/>
    <n v="5.5"/>
    <n v="0.7"/>
    <n v="10.033333333333333"/>
    <n v="1"/>
    <n v="35"/>
    <x v="4"/>
  </r>
  <r>
    <n v="667802"/>
    <s v="1627560925"/>
    <s v="Alan Richard"/>
    <s v="Castro Morales"/>
    <s v="Alan Richard Castro Morales - CJA"/>
    <s v="Free Hunter Activo"/>
    <d v="2020-12-22T15:30:00"/>
    <x v="0"/>
    <x v="5"/>
    <x v="0"/>
    <d v="2020-02-27T00:00:00"/>
    <d v="2020-03-24T00:00:00"/>
    <s v=""/>
    <s v="CJ Adm/Op."/>
    <s v="18857888-8"/>
    <n v="1995.174272454258"/>
    <d v="1995-02-01T00:00:00"/>
    <x v="0"/>
    <n v="9.1666666666666661"/>
    <n v="10.033333333333333"/>
    <n v="0.8666666666666667"/>
    <n v="10.033333333333333"/>
    <n v="0"/>
    <n v="25"/>
    <x v="1"/>
  </r>
  <r>
    <n v="667803"/>
    <s v="1627476089"/>
    <s v="Osvaldo Guillermo"/>
    <s v="Rios Oyarzun"/>
    <s v="Osvaldo Guillermo Rios Oyarzun - CJA"/>
    <s v="No adhiere Metodología"/>
    <d v="2020-05-07T19:42:00"/>
    <x v="0"/>
    <x v="13"/>
    <x v="0"/>
    <d v="2020-02-27T00:00:00"/>
    <d v="2020-03-10T00:00:00"/>
    <s v=""/>
    <s v="CJ Adm/Op."/>
    <s v="12594542-2"/>
    <n v="1974.2774342824189"/>
    <d v="1974-03-01T00:00:00"/>
    <x v="0"/>
    <n v="9.6333333333333329"/>
    <n v="10.033333333333333"/>
    <n v="0.4"/>
    <n v="10.033333333333333"/>
    <n v="0"/>
    <n v="46"/>
    <x v="2"/>
  </r>
  <r>
    <n v="667804"/>
    <s v="1627476096"/>
    <s v="Angélica"/>
    <s v="Rodríguez"/>
    <s v="Angélica Rodríguez - CJA"/>
    <s v="No adhiere Metodología"/>
    <e v="#N/A"/>
    <x v="0"/>
    <x v="13"/>
    <x v="0"/>
    <d v="2020-02-27T00:00:00"/>
    <d v="2020-03-10T00:00:00"/>
    <s v=""/>
    <s v="CJ Adm/Op."/>
    <s v="12503991-K"/>
    <n v="1973.9753226645555"/>
    <d v="1973-12-01T00:00:00"/>
    <x v="2"/>
    <n v="9.6333333333333329"/>
    <n v="10.033333333333333"/>
    <n v="0.4"/>
    <n v="10.033333333333333"/>
    <n v="0"/>
    <n v="47"/>
    <x v="2"/>
  </r>
  <r>
    <n v="667805"/>
    <s v="1626233569"/>
    <s v="Claudia"/>
    <s v="Gronemeyer Valdes"/>
    <s v="Claudia Gronemeyer Valdes - CJA"/>
    <s v="No adhiere Metodología"/>
    <d v="2020-03-26T15:03:00"/>
    <x v="0"/>
    <x v="7"/>
    <x v="0"/>
    <d v="2020-02-27T00:00:00"/>
    <d v="2020-03-06T00:00:00"/>
    <s v=""/>
    <s v="CJ Adm/Op."/>
    <s v="15435432-8"/>
    <n v="1983.7556937612976"/>
    <d v="1983-09-01T00:00:00"/>
    <x v="1"/>
    <n v="9.7666666666666675"/>
    <n v="10.033333333333333"/>
    <n v="0.26666666666666666"/>
    <n v="10.033333333333333"/>
    <n v="0"/>
    <n v="37"/>
    <x v="4"/>
  </r>
  <r>
    <n v="667851"/>
    <s v="1626748418"/>
    <s v="Pamela Alejandra"/>
    <s v="Velasquez Perez"/>
    <s v="Pamela Alejandra Velasquez Perez - CJA"/>
    <s v="Proceso Activo"/>
    <d v="2020-11-26T20:56:00"/>
    <x v="0"/>
    <x v="14"/>
    <x v="0"/>
    <d v="2020-03-05T00:00:00"/>
    <d v="2020-03-17T00:00:00"/>
    <s v=""/>
    <s v="CJ Adm/Op."/>
    <s v="13679099-4"/>
    <n v="1977.8959174569291"/>
    <d v="1977-11-01T00:00:00"/>
    <x v="1"/>
    <n v="9.4"/>
    <n v="9.8000000000000007"/>
    <n v="0.4"/>
    <n v="9.8000000000000007"/>
    <n v="0"/>
    <n v="43"/>
    <x v="2"/>
  </r>
  <r>
    <n v="667901"/>
    <s v="1627476083"/>
    <s v="Jessica Antonieta"/>
    <s v="Nieto Herrera"/>
    <s v="Jessica Antonieta Nieto Herrera J - CJA"/>
    <s v="No adhiere Metodología"/>
    <d v="2020-03-26T15:03:00"/>
    <x v="0"/>
    <x v="7"/>
    <x v="0"/>
    <d v="2020-02-27T00:00:00"/>
    <d v="2020-03-06T00:00:00"/>
    <s v=""/>
    <s v="CJ Adm/Op."/>
    <s v="13910500-1"/>
    <n v="1978.6679567550616"/>
    <d v="1978-08-01T00:00:00"/>
    <x v="1"/>
    <n v="9.7666666666666675"/>
    <n v="10.033333333333333"/>
    <n v="0.26666666666666666"/>
    <n v="10.033333333333333"/>
    <n v="0"/>
    <n v="42"/>
    <x v="2"/>
  </r>
  <r>
    <n v="667904"/>
    <s v="1627476107"/>
    <s v="Patricia"/>
    <s v="Torres Devia"/>
    <s v="Patricia  Torres Devia - CJA"/>
    <s v="Free Hunter Activo"/>
    <d v="2020-05-15T14:15:00"/>
    <x v="0"/>
    <x v="11"/>
    <x v="0"/>
    <d v="2020-02-27T00:00:00"/>
    <d v="2020-04-22T00:00:00"/>
    <s v=""/>
    <s v="CJ Adm/Op."/>
    <s v="9868035-7"/>
    <n v="1965.1807987854518"/>
    <d v="1965-02-01T00:00:00"/>
    <x v="1"/>
    <n v="8.1999999999999993"/>
    <n v="10.033333333333333"/>
    <n v="1.8333333333333333"/>
    <n v="10.033333333333333"/>
    <n v="0"/>
    <n v="55"/>
    <x v="0"/>
  </r>
  <r>
    <n v="667955"/>
    <s v="1627533913"/>
    <s v="Linda"/>
    <s v="Vega"/>
    <s v="Linda Vega - CJA"/>
    <s v="Con Trabajo"/>
    <d v="2020-09-15T20:22:00"/>
    <x v="0"/>
    <x v="14"/>
    <x v="0"/>
    <d v="2020-03-05T00:00:00"/>
    <d v="2020-03-17T00:00:00"/>
    <d v="2020-09-01T00:00:00"/>
    <s v="CJ Adm/Op."/>
    <s v="21326294-7"/>
    <n v="2003.4097875805815"/>
    <d v="2003-05-01T00:00:00"/>
    <x v="1"/>
    <n v="5.6"/>
    <n v="6"/>
    <n v="0.4"/>
    <n v="9.8000000000000007"/>
    <n v="1"/>
    <n v="17"/>
    <x v="6"/>
  </r>
  <r>
    <n v="667956"/>
    <s v="1626233560"/>
    <s v="Luis Alberto"/>
    <s v="Riquelme Carvacho"/>
    <s v="Luis Riquelme - CJA"/>
    <s v="Con Trabajo"/>
    <d v="2020-10-15T12:36:00"/>
    <x v="0"/>
    <x v="3"/>
    <x v="0"/>
    <d v="2020-02-27T00:00:00"/>
    <d v="2020-03-05T00:00:00"/>
    <d v="2020-10-19T00:00:00"/>
    <s v="CJ Adm/Op."/>
    <s v="16026759-3"/>
    <n v="1985.7285792805774"/>
    <d v="1985-09-01T00:00:00"/>
    <x v="0"/>
    <n v="7.6"/>
    <n v="7.833333333333333"/>
    <n v="0.23333333333333334"/>
    <n v="10.033333333333333"/>
    <n v="1"/>
    <n v="35"/>
    <x v="4"/>
  </r>
  <r>
    <n v="668151"/>
    <s v="1626748387"/>
    <s v="Jorge "/>
    <s v="Bochard Abbona"/>
    <s v="Jorge Eduardo Bochard Abbona - CJA"/>
    <s v="Proceso Activo"/>
    <d v="2020-10-08T16:45:00"/>
    <x v="0"/>
    <x v="13"/>
    <x v="0"/>
    <d v="2020-02-27T00:00:00"/>
    <d v="2020-03-10T00:00:00"/>
    <s v=""/>
    <s v="CJ Adm/Op."/>
    <s v="21440030-8"/>
    <n v="2003.7892529312603"/>
    <d v="2003-09-01T00:00:00"/>
    <x v="0"/>
    <n v="9.6333333333333329"/>
    <n v="10.033333333333333"/>
    <n v="0.4"/>
    <n v="10.033333333333333"/>
    <n v="0"/>
    <n v="17"/>
    <x v="6"/>
  </r>
  <r>
    <n v="668154"/>
    <s v="1627476102"/>
    <s v="Daniel Alberto"/>
    <s v="Schaaf Naranjo"/>
    <s v="Daniel Alberto Schaaf Naranjo - CJA"/>
    <s v="Con Trabajo"/>
    <d v="2020-10-05T14:11:00"/>
    <x v="0"/>
    <x v="13"/>
    <x v="0"/>
    <d v="2020-02-27T00:00:00"/>
    <d v="2020-03-10T00:00:00"/>
    <d v="2020-10-13T00:00:00"/>
    <s v="CJ Adm/Op."/>
    <s v="16.323.713-k"/>
    <n v="1986.7193276253886"/>
    <d v="1986-09-01T00:00:00"/>
    <x v="0"/>
    <n v="7.2333333333333334"/>
    <n v="7.6333333333333337"/>
    <n v="0.4"/>
    <n v="10.033333333333333"/>
    <n v="1"/>
    <n v="34"/>
    <x v="4"/>
  </r>
  <r>
    <n v="668156"/>
    <s v="1626748397"/>
    <s v="Gerardo"/>
    <s v="Contreras Lavin"/>
    <s v="Gerardo Contreras Lavin - CJA"/>
    <s v="No adhiere Metodología"/>
    <d v="2020-05-07T20:10:00"/>
    <x v="0"/>
    <x v="6"/>
    <x v="0"/>
    <d v="2020-03-05T00:00:00"/>
    <d v="2020-04-07T00:00:00"/>
    <s v=""/>
    <s v="CJ Adm/Op."/>
    <s v="5196867-0"/>
    <n v="1949.5960551405256"/>
    <d v="1949-07-01T00:00:00"/>
    <x v="0"/>
    <n v="8.6999999999999993"/>
    <n v="9.8000000000000007"/>
    <n v="1.1000000000000001"/>
    <n v="9.8000000000000007"/>
    <n v="0"/>
    <n v="71"/>
    <x v="7"/>
  </r>
  <r>
    <n v="668157"/>
    <s v="1626748394"/>
    <s v="Roberto Daniel"/>
    <s v="Gateño Fux"/>
    <s v="Roberto Daniel  Gateño Fux - CJA"/>
    <s v="Free Hunter Activo"/>
    <d v="2020-04-22T17:37:00"/>
    <x v="0"/>
    <x v="14"/>
    <x v="0"/>
    <d v="2020-03-09T00:00:00"/>
    <d v="2020-03-17T00:00:00"/>
    <s v=""/>
    <s v="CJ Adm/Op."/>
    <s v="7043021-5"/>
    <n v="1955.7555075128348"/>
    <d v="1955-09-01T00:00:00"/>
    <x v="0"/>
    <n v="9.4"/>
    <n v="9.6666666666666661"/>
    <n v="0.26666666666666666"/>
    <n v="9.6666666666666661"/>
    <n v="0"/>
    <n v="65"/>
    <x v="5"/>
  </r>
  <r>
    <n v="668201"/>
    <s v="1626748419"/>
    <s v="Carmen Gloria"/>
    <s v="Franzini Bravo"/>
    <s v="Carmen Gloria Franzini Bravo - CJA"/>
    <s v="No adhiere Metodología"/>
    <d v="2020-10-14T14:53:00"/>
    <x v="0"/>
    <x v="5"/>
    <x v="0"/>
    <d v="2020-02-27T00:00:00"/>
    <d v="2020-03-24T00:00:00"/>
    <s v=""/>
    <s v="CJ Adm/Op."/>
    <s v="18667721-8"/>
    <n v="1994.5398050266845"/>
    <d v="1994-06-01T00:00:00"/>
    <x v="1"/>
    <n v="9.1666666666666661"/>
    <n v="10.033333333333333"/>
    <n v="0.8666666666666667"/>
    <n v="10.033333333333333"/>
    <n v="0"/>
    <n v="26"/>
    <x v="1"/>
  </r>
  <r>
    <n v="668251"/>
    <s v="1913619606"/>
    <s v="Rubén Antonio"/>
    <s v="Contreras Cerda"/>
    <s v="Ruben Antonio Contreras Cerda - CJA"/>
    <s v="Proceso Activo"/>
    <d v="2020-12-23T15:48:00"/>
    <x v="0"/>
    <x v="13"/>
    <x v="0"/>
    <d v="2020-02-27T00:00:00"/>
    <d v="2020-03-10T00:00:00"/>
    <s v=""/>
    <s v="CJ Adm/Op."/>
    <s v="8047185-8"/>
    <n v="1959.1057699134728"/>
    <d v="1959-01-01T00:00:00"/>
    <x v="0"/>
    <n v="9.6333333333333329"/>
    <n v="10.033333333333333"/>
    <n v="0.4"/>
    <n v="10.033333333333333"/>
    <n v="0"/>
    <n v="61"/>
    <x v="5"/>
  </r>
  <r>
    <n v="668352"/>
    <s v="1627560944"/>
    <s v="Francisco Javier"/>
    <s v="Burns  Sayago"/>
    <s v="Francisco Javier  Burns  Sayago - CJA"/>
    <s v="No adhiere Metodología"/>
    <d v="2020-05-07T19:54:00"/>
    <x v="0"/>
    <x v="12"/>
    <x v="0"/>
    <d v="2020-02-27T00:00:00"/>
    <d v="2020-03-26T00:00:00"/>
    <s v=""/>
    <s v="CJ Adm/Op."/>
    <s v="15683860-8"/>
    <n v="1984.5845414272821"/>
    <d v="1984-07-01T00:00:00"/>
    <x v="0"/>
    <n v="9.1"/>
    <n v="10.033333333333333"/>
    <n v="0.93333333333333335"/>
    <n v="10.033333333333333"/>
    <n v="0"/>
    <n v="36"/>
    <x v="4"/>
  </r>
  <r>
    <n v="668354"/>
    <s v="1627507215"/>
    <s v="Jorge"/>
    <s v="Yamamoto Sanhueza"/>
    <s v="Jorge  Yamamoto Sanhueza  - CJA"/>
    <s v="No adhiere Metodología"/>
    <d v="2020-05-07T20:03:00"/>
    <x v="0"/>
    <x v="14"/>
    <x v="0"/>
    <d v="2020-03-09T00:00:00"/>
    <d v="2020-03-17T00:00:00"/>
    <s v=""/>
    <s v="CJ Adm/Op."/>
    <s v="16960899-7"/>
    <n v="1988.8452157253532"/>
    <d v="1988-10-01T00:00:00"/>
    <x v="0"/>
    <n v="9.4"/>
    <n v="9.6666666666666661"/>
    <n v="0.26666666666666666"/>
    <n v="9.6666666666666661"/>
    <n v="0"/>
    <n v="32"/>
    <x v="4"/>
  </r>
  <r>
    <n v="668451"/>
    <s v="1627533925"/>
    <s v="Lidia Yoselin"/>
    <s v="Abarca Miranda"/>
    <s v="Lidia Abarca - CJA"/>
    <s v="Con Trabajo"/>
    <d v="2020-07-13T13:22:00"/>
    <x v="0"/>
    <x v="11"/>
    <x v="0"/>
    <d v="2020-02-27T00:00:00"/>
    <d v="2020-04-22T00:00:00"/>
    <d v="2020-08-03T00:00:00"/>
    <s v="CJ Adm/Op."/>
    <s v="15703744-7"/>
    <n v="1984.6508818035297"/>
    <d v="1984-08-01T00:00:00"/>
    <x v="1"/>
    <n v="3.4333333333333331"/>
    <n v="5.2666666666666666"/>
    <n v="1.8333333333333333"/>
    <n v="10.033333333333333"/>
    <n v="1"/>
    <n v="36"/>
    <x v="4"/>
  </r>
  <r>
    <n v="668454"/>
    <s v="1626748382"/>
    <s v="Ana Maria"/>
    <s v="Hinojosa"/>
    <s v="Ana Maria Hinojosa - CJA"/>
    <s v="No adhiere Metodología"/>
    <d v="2020-05-20T14:38:00"/>
    <x v="0"/>
    <x v="3"/>
    <x v="0"/>
    <d v="2020-02-27T00:00:00"/>
    <d v="2020-03-05T00:00:00"/>
    <s v=""/>
    <s v="CJ Adm/Op."/>
    <s v="12881594-5"/>
    <n v="1975.2351458938967"/>
    <d v="1975-03-01T00:00:00"/>
    <x v="1"/>
    <n v="9.8000000000000007"/>
    <n v="10.033333333333333"/>
    <n v="0.23333333333333334"/>
    <n v="10.033333333333333"/>
    <n v="0"/>
    <n v="45"/>
    <x v="2"/>
  </r>
  <r>
    <n v="668457"/>
    <s v="1627507229"/>
    <s v="Carolina"/>
    <s v="Alfaro"/>
    <s v="Carolina  Alfaro - CJA"/>
    <s v="Proceso Activo"/>
    <d v="2020-12-21T14:39:00"/>
    <x v="0"/>
    <x v="7"/>
    <x v="0"/>
    <d v="2020-02-27T00:00:00"/>
    <d v="2020-03-06T00:00:00"/>
    <s v=""/>
    <s v="CJ Adm/Op."/>
    <s v="15664837-K"/>
    <n v="1984.5210736653953"/>
    <d v="1984-06-01T00:00:00"/>
    <x v="1"/>
    <n v="9.7666666666666675"/>
    <n v="10.033333333333333"/>
    <n v="0.26666666666666666"/>
    <n v="10.033333333333333"/>
    <n v="0"/>
    <n v="36"/>
    <x v="4"/>
  </r>
  <r>
    <n v="668458"/>
    <s v="1627533902"/>
    <s v="Alexis"/>
    <s v="Duran"/>
    <s v="Alexis  Duran - CJA"/>
    <s v="Con Trabajo"/>
    <d v="2020-06-03T14:36:00"/>
    <x v="0"/>
    <x v="8"/>
    <x v="0"/>
    <d v="2020-03-03T00:00:00"/>
    <d v="2020-05-14T00:00:00"/>
    <d v="2020-06-03T00:00:00"/>
    <s v="CJ Adm/Op."/>
    <s v="15798348-2"/>
    <n v="1984.9665157280181"/>
    <d v="1984-12-01T00:00:00"/>
    <x v="0"/>
    <n v="0.66666666666666663"/>
    <n v="3.0666666666666669"/>
    <n v="2.4"/>
    <n v="9.8666666666666671"/>
    <n v="1"/>
    <n v="36"/>
    <x v="4"/>
  </r>
  <r>
    <n v="668501"/>
    <s v="1626748388"/>
    <s v="Camilo Antonio"/>
    <s v="Herrada Miranda"/>
    <s v="Camilo Antonio Herrada Miranda - CJA"/>
    <s v="No adhiere Metodología"/>
    <d v="2020-05-04T22:01:00"/>
    <x v="0"/>
    <x v="12"/>
    <x v="0"/>
    <d v="2020-02-27T00:00:00"/>
    <d v="2020-03-26T00:00:00"/>
    <s v=""/>
    <s v="CJ Adm/Op."/>
    <s v="17399051-0"/>
    <n v="1990.3070528071091"/>
    <d v="1990-04-01T00:00:00"/>
    <x v="0"/>
    <n v="9.1"/>
    <n v="10.033333333333333"/>
    <n v="0.93333333333333335"/>
    <n v="10.033333333333333"/>
    <n v="0"/>
    <n v="30"/>
    <x v="4"/>
  </r>
  <r>
    <n v="668601"/>
    <s v="1627476108"/>
    <s v="Felipe Andrés"/>
    <s v="Sepúlveda Palma"/>
    <s v="Felipe Andrés Sepúlveda Palma - CJA"/>
    <s v="Con Trabajo"/>
    <d v="2020-08-07T19:42:00"/>
    <x v="0"/>
    <x v="13"/>
    <x v="0"/>
    <d v="2020-02-27T00:00:00"/>
    <d v="2020-03-10T00:00:00"/>
    <d v="2020-08-07T00:00:00"/>
    <s v="CJ Adm/Op."/>
    <s v="16741735-3"/>
    <n v="1988.1140035839367"/>
    <d v="1988-01-01T00:00:00"/>
    <x v="0"/>
    <n v="5"/>
    <n v="5.4"/>
    <n v="0.4"/>
    <n v="10.033333333333333"/>
    <n v="1"/>
    <n v="32"/>
    <x v="4"/>
  </r>
  <r>
    <n v="668651"/>
    <s v="1626233570"/>
    <s v="Pamela"/>
    <s v="Sánchez Andrade"/>
    <s v="Pamela Sanchez Andrade - CJA"/>
    <s v="No adhiere Metodología"/>
    <d v="2020-05-07T19:43:00"/>
    <x v="0"/>
    <x v="13"/>
    <x v="0"/>
    <d v="2020-02-27T00:00:00"/>
    <d v="2020-03-10T00:00:00"/>
    <s v=""/>
    <s v="CJ Adm/Op."/>
    <s v="11859065-1"/>
    <n v="1971.8236110626719"/>
    <d v="1971-10-01T00:00:00"/>
    <x v="1"/>
    <n v="9.6333333333333329"/>
    <n v="10.033333333333333"/>
    <n v="0.4"/>
    <n v="10.033333333333333"/>
    <n v="0"/>
    <n v="49"/>
    <x v="2"/>
  </r>
  <r>
    <n v="668654"/>
    <s v="1627533918"/>
    <s v="Johana"/>
    <s v="Fredes Cantillana"/>
    <s v="Johana Fredes - CJA"/>
    <s v="Con Trabajo"/>
    <d v="2020-07-20T18:37:00"/>
    <x v="0"/>
    <x v="3"/>
    <x v="0"/>
    <d v="2020-02-27T00:00:00"/>
    <d v="2020-03-05T00:00:00"/>
    <d v="2020-07-20T00:00:00"/>
    <s v="CJ Adm/Op."/>
    <s v="13780469-7"/>
    <n v="1978.2341252591932"/>
    <d v="1978-03-01T00:00:00"/>
    <x v="1"/>
    <n v="4.5666666666666664"/>
    <n v="4.8"/>
    <n v="0.23333333333333334"/>
    <n v="10.033333333333333"/>
    <n v="1"/>
    <n v="42"/>
    <x v="2"/>
  </r>
  <r>
    <n v="668701"/>
    <s v="1626748398"/>
    <s v="Omar"/>
    <s v="Norambuena Devia"/>
    <s v="Omar Esteban Norambuena Devia  - CJA"/>
    <s v="No adhiere Metodología"/>
    <d v="2020-10-14T15:27:00"/>
    <x v="0"/>
    <x v="9"/>
    <x v="0"/>
    <d v="2020-02-27T00:00:00"/>
    <d v="2020-06-03T00:00:00"/>
    <s v=""/>
    <s v="CJ Adm/Op."/>
    <s v="8039803-4"/>
    <n v="1959.0811408319271"/>
    <d v="1959-01-01T00:00:00"/>
    <x v="0"/>
    <n v="6.8"/>
    <n v="10.033333333333333"/>
    <n v="3.2333333333333334"/>
    <n v="10.033333333333333"/>
    <n v="0"/>
    <n v="61"/>
    <x v="5"/>
  </r>
  <r>
    <n v="668751"/>
    <s v="1626233543"/>
    <s v="Michael Byron"/>
    <s v="Cordero Farias"/>
    <s v="Michael Byron Cordero Farias  - CJA"/>
    <s v="Con Trabajo"/>
    <d v="2020-04-08T18:08:00"/>
    <x v="0"/>
    <x v="14"/>
    <x v="0"/>
    <d v="2020-03-05T00:00:00"/>
    <d v="2020-03-17T00:00:00"/>
    <d v="2020-04-08T00:00:00"/>
    <s v="CJ Adm/Op."/>
    <s v="15819794-4"/>
    <n v="1985.038067513826"/>
    <d v="1984-12-01T00:00:00"/>
    <x v="0"/>
    <n v="0.73333333333333328"/>
    <n v="1.1333333333333333"/>
    <n v="0.4"/>
    <n v="9.8000000000000007"/>
    <n v="1"/>
    <n v="36"/>
    <x v="4"/>
  </r>
  <r>
    <n v="668753"/>
    <s v="1627560935"/>
    <s v="Antonio Marcelo"/>
    <s v="Silva Arancibia"/>
    <s v="Antonio Marcelo Silva Arancibia - CJA"/>
    <s v="No adhiere Metodología"/>
    <d v="2020-05-07T19:59:00"/>
    <x v="0"/>
    <x v="14"/>
    <x v="0"/>
    <d v="2020-03-09T00:00:00"/>
    <d v="2020-03-17T00:00:00"/>
    <s v=""/>
    <s v="CJ Adm/Op."/>
    <s v="9702764-1"/>
    <n v="1964.6293936193476"/>
    <d v="1964-08-01T00:00:00"/>
    <x v="0"/>
    <n v="9.4"/>
    <n v="9.6666666666666661"/>
    <n v="0.26666666666666666"/>
    <n v="9.6666666666666661"/>
    <n v="0"/>
    <n v="56"/>
    <x v="0"/>
  </r>
  <r>
    <n v="668755"/>
    <s v="1627560938"/>
    <s v="Carlos"/>
    <s v="Rivera Neira"/>
    <s v="Carlos Mauricio Rivera Neira - CJA"/>
    <s v="Free Hunter Activo"/>
    <d v="2020-05-04T16:56:00"/>
    <x v="0"/>
    <x v="7"/>
    <x v="0"/>
    <d v="2020-02-27T00:00:00"/>
    <d v="2020-03-06T00:00:00"/>
    <s v=""/>
    <s v="CJ Adm/Op."/>
    <s v="10968281-0"/>
    <n v="1968.8516262650792"/>
    <d v="1968-10-01T00:00:00"/>
    <x v="0"/>
    <n v="9.7666666666666675"/>
    <n v="10.033333333333333"/>
    <n v="0.26666666666666666"/>
    <n v="10.033333333333333"/>
    <n v="0"/>
    <n v="52"/>
    <x v="0"/>
  </r>
  <r>
    <n v="668756"/>
    <s v="1627507200"/>
    <s v="Gonzalo Alejandro"/>
    <s v="López Alarcón"/>
    <s v="Gonzalo Alejandro  López Alarcón - CJA"/>
    <s v="Con Trabajo"/>
    <d v="2020-06-03T19:49:00"/>
    <x v="0"/>
    <x v="8"/>
    <x v="0"/>
    <d v="2020-02-27T00:00:00"/>
    <d v="2020-05-14T00:00:00"/>
    <d v="2020-05-18T00:00:00"/>
    <s v="CJ Adm/Op."/>
    <s v="17021920-1"/>
    <n v="1989.0488043442933"/>
    <d v="1989-01-01T00:00:00"/>
    <x v="0"/>
    <n v="0.13333333333333333"/>
    <n v="2.7"/>
    <n v="2.5666666666666669"/>
    <n v="10.033333333333333"/>
    <n v="1"/>
    <n v="31"/>
    <x v="4"/>
  </r>
  <r>
    <n v="668802"/>
    <s v="1626748414"/>
    <s v="Fernando"/>
    <s v="Campos Pizarro"/>
    <s v="Fernando Javier Campos Pizarro - CJA"/>
    <s v="Proceso Activo"/>
    <d v="2020-12-17T21:48:00"/>
    <x v="0"/>
    <x v="14"/>
    <x v="0"/>
    <d v="2020-03-05T00:00:00"/>
    <d v="2020-03-17T00:00:00"/>
    <s v=""/>
    <s v="CJ Adm/Op."/>
    <s v="15460344-1"/>
    <n v="1983.8388094046832"/>
    <d v="1983-10-01T00:00:00"/>
    <x v="0"/>
    <n v="9.4"/>
    <n v="9.8000000000000007"/>
    <n v="0.4"/>
    <n v="9.8000000000000007"/>
    <n v="0"/>
    <n v="37"/>
    <x v="4"/>
  </r>
  <r>
    <n v="668803"/>
    <s v="1627507195"/>
    <s v="Luis"/>
    <s v="Benavides Morales"/>
    <s v="Luis Benavides - CJA"/>
    <s v="No adhiere Metodología"/>
    <d v="2020-12-21T15:47:00"/>
    <x v="0"/>
    <x v="7"/>
    <x v="0"/>
    <d v="2020-02-27T00:00:00"/>
    <d v="2020-03-06T00:00:00"/>
    <s v=""/>
    <s v="CJ Adm/Op."/>
    <s v="6874653-1"/>
    <n v="1955.1937696095933"/>
    <d v="1955-02-01T00:00:00"/>
    <x v="0"/>
    <n v="9.7666666666666675"/>
    <n v="10.033333333333333"/>
    <n v="0.26666666666666666"/>
    <n v="10.033333333333333"/>
    <n v="0"/>
    <n v="65"/>
    <x v="5"/>
  </r>
  <r>
    <n v="668805"/>
    <s v="1627560933"/>
    <s v="Pedro Hernan"/>
    <s v="Gaete Silva"/>
    <s v="Pedro Hernan  Gaete Silva - CJA"/>
    <s v="Con Trabajo"/>
    <d v="2020-04-24T15:37:00"/>
    <x v="0"/>
    <x v="4"/>
    <x v="0"/>
    <d v="2020-02-27T00:00:00"/>
    <d v="2020-03-19T00:00:00"/>
    <d v="2020-04-24T00:00:00"/>
    <s v="CJ Adm/Op."/>
    <s v="15400868-3"/>
    <n v="1983.6403754770176"/>
    <d v="1983-08-01T00:00:00"/>
    <x v="0"/>
    <n v="1.2"/>
    <n v="1.9"/>
    <n v="0.7"/>
    <n v="10.033333333333333"/>
    <n v="1"/>
    <n v="37"/>
    <x v="4"/>
  </r>
  <r>
    <n v="668901"/>
    <s v="1627476085"/>
    <s v="Carlos Alberto"/>
    <s v="Miranda Muñoz"/>
    <s v="Carlos Alberto Miranda Muñoz - CJA"/>
    <s v="Proceso Activo"/>
    <d v="2020-11-20T15:09:00"/>
    <x v="0"/>
    <x v="2"/>
    <x v="0"/>
    <d v="2020-02-27T00:00:00"/>
    <d v="2020-03-04T00:00:00"/>
    <s v=""/>
    <s v="CJ Adm/Op."/>
    <s v="15609512-5"/>
    <n v="1984.3364890085909"/>
    <d v="1984-04-01T00:00:00"/>
    <x v="0"/>
    <n v="9.8333333333333339"/>
    <n v="10.033333333333333"/>
    <n v="0.2"/>
    <n v="10.033333333333333"/>
    <n v="0"/>
    <n v="36"/>
    <x v="4"/>
  </r>
  <r>
    <n v="668951"/>
    <s v="1627476094"/>
    <s v="Pablo Duberlis"/>
    <s v="Palma Salvo"/>
    <s v="Pablo Palma - CJA"/>
    <s v="No adhiere Metodología"/>
    <d v="2020-05-26T15:56:00"/>
    <x v="0"/>
    <x v="4"/>
    <x v="0"/>
    <d v="2020-02-27T00:00:00"/>
    <d v="2020-03-19T00:00:00"/>
    <s v=""/>
    <s v="CJ Adm/Op."/>
    <s v="8000075-8"/>
    <n v="1958.948593534222"/>
    <d v="1958-11-01T00:00:00"/>
    <x v="0"/>
    <n v="9.3333333333333339"/>
    <n v="10.033333333333333"/>
    <n v="0.7"/>
    <n v="10.033333333333333"/>
    <n v="0"/>
    <n v="62"/>
    <x v="5"/>
  </r>
  <r>
    <n v="669051"/>
    <s v="1627560946"/>
    <s v="Elisa Del Carmen"/>
    <s v="Carvallo Liempi"/>
    <s v="Elisa Del Carmen Carvallo Liempi - CJA"/>
    <s v="No adhiere Metodología"/>
    <d v="2020-10-20T16:20:00"/>
    <x v="0"/>
    <x v="13"/>
    <x v="0"/>
    <d v="2020-02-27T00:00:00"/>
    <d v="2020-03-10T00:00:00"/>
    <s v=""/>
    <s v="CJ Adm/Op."/>
    <s v="13811539-9"/>
    <n v="1978.3377862675422"/>
    <d v="1978-04-01T00:00:00"/>
    <x v="1"/>
    <n v="9.6333333333333329"/>
    <n v="10.033333333333333"/>
    <n v="0.4"/>
    <n v="10.033333333333333"/>
    <n v="0"/>
    <n v="42"/>
    <x v="2"/>
  </r>
  <r>
    <n v="669101"/>
    <s v="1627507216"/>
    <s v="Claudio"/>
    <s v="Contreras Cerro"/>
    <s v="Claudio Contreras - CJA"/>
    <s v="Empleo transitorio"/>
    <d v="2020-11-18T19:47:00"/>
    <x v="0"/>
    <x v="3"/>
    <x v="0"/>
    <d v="2020-02-27T00:00:00"/>
    <d v="2020-03-05T00:00:00"/>
    <s v=""/>
    <s v="CJ Adm/Op."/>
    <s v="7807041-2"/>
    <n v="1958.304560734555"/>
    <d v="1958-04-01T00:00:00"/>
    <x v="0"/>
    <n v="9.8000000000000007"/>
    <n v="10.033333333333333"/>
    <n v="0.23333333333333334"/>
    <n v="10.033333333333333"/>
    <n v="0"/>
    <n v="62"/>
    <x v="5"/>
  </r>
  <r>
    <n v="684251"/>
    <s v="1657730967"/>
    <s v="Ignacio  Andrés"/>
    <s v="Prado Contreras"/>
    <s v="Ignacio  Andres Prado Contrera - CJA"/>
    <s v="Con Trabajo"/>
    <d v="2020-10-14T15:43:00"/>
    <x v="1"/>
    <x v="13"/>
    <x v="0"/>
    <d v="2020-02-27T00:00:00"/>
    <d v="2020-03-10T00:00:00"/>
    <d v="2020-10-19T00:00:00"/>
    <s v="CJ Adm/Op."/>
    <s v="17925971-0"/>
    <n v="1992.0650527594519"/>
    <d v="1992-01-01T00:00:00"/>
    <x v="0"/>
    <n v="7.4333333333333336"/>
    <n v="7.833333333333333"/>
    <n v="0.4"/>
    <n v="10.033333333333333"/>
    <n v="1"/>
    <n v="28"/>
    <x v="1"/>
  </r>
  <r>
    <n v="684301"/>
    <s v="1657731499"/>
    <s v="Eliecer Andres"/>
    <s v="Barrera Navarro"/>
    <s v="Eliecer Andres Barrera Navarro - CJA"/>
    <s v="Con Trabajo"/>
    <d v="2020-04-24T14:11:00"/>
    <x v="1"/>
    <x v="13"/>
    <x v="0"/>
    <d v="2020-02-27T00:00:00"/>
    <d v="2020-03-10T00:00:00"/>
    <d v="2020-03-23T00:00:00"/>
    <s v="CJ Adm/Op."/>
    <s v="14361690-8"/>
    <n v="1980.1732934257091"/>
    <d v="1980-02-01T00:00:00"/>
    <x v="0"/>
    <n v="0.43333333333333335"/>
    <n v="0.83333333333333337"/>
    <n v="0.4"/>
    <n v="10.033333333333333"/>
    <n v="1"/>
    <n v="40"/>
    <x v="2"/>
  </r>
  <r>
    <n v="684501"/>
    <s v="1657732260"/>
    <s v="Natalia"/>
    <s v="Saez Luengo"/>
    <s v="Natalia Saez Luengo CJA"/>
    <s v="Con Trabajo"/>
    <d v="2020-06-24T21:05:00"/>
    <x v="1"/>
    <x v="13"/>
    <x v="0"/>
    <d v="2020-02-27T00:00:00"/>
    <d v="2020-03-10T00:00:00"/>
    <d v="2020-06-24T00:00:00"/>
    <s v="CJ Adm/Op."/>
    <s v="17681931-6"/>
    <n v="1991.2508450839609"/>
    <d v="1991-03-01T00:00:00"/>
    <x v="1"/>
    <n v="3.5333333333333332"/>
    <n v="3.9333333333333331"/>
    <n v="0.4"/>
    <n v="10.033333333333333"/>
    <n v="1"/>
    <n v="29"/>
    <x v="1"/>
  </r>
  <r>
    <n v="684601"/>
    <s v="1657741622"/>
    <s v="Paulina Del Carmen"/>
    <s v="Verdugo Carrancio"/>
    <s v="Paulina Del Carmen Verdugo Carrancio CJA"/>
    <s v="Con Trabajo"/>
    <d v="2020-10-16T15:37:00"/>
    <x v="1"/>
    <x v="14"/>
    <x v="0"/>
    <d v="2020-02-27T00:00:00"/>
    <d v="2020-03-17T00:00:00"/>
    <d v="2020-10-16T00:00:00"/>
    <s v="CJ Adm/Op."/>
    <s v="11361924-4"/>
    <n v="1970.164964865322"/>
    <d v="1970-02-01T00:00:00"/>
    <x v="1"/>
    <n v="7.1"/>
    <n v="7.7333333333333334"/>
    <n v="0.6333333333333333"/>
    <n v="10.033333333333333"/>
    <n v="1"/>
    <n v="50"/>
    <x v="0"/>
  </r>
  <r>
    <n v="692551"/>
    <s v="1627507220"/>
    <s v="Sebastian"/>
    <s v="Denk"/>
    <s v="Sebastian Andres Denk Luxardp - CJA"/>
    <s v="Con Trabajo"/>
    <d v="2020-10-01T16:31:00"/>
    <x v="0"/>
    <x v="3"/>
    <x v="0"/>
    <d v="2020-02-27T00:00:00"/>
    <d v="2020-03-05T00:00:00"/>
    <d v="2020-10-05T00:00:00"/>
    <s v="CJ Adm/Op."/>
    <s v="18742042-3"/>
    <n v="1994.787767363392"/>
    <d v="1994-09-01T00:00:00"/>
    <x v="0"/>
    <n v="7.1333333333333337"/>
    <n v="7.3666666666666663"/>
    <n v="0.23333333333333334"/>
    <n v="10.033333333333333"/>
    <n v="1"/>
    <n v="26"/>
    <x v="1"/>
  </r>
  <r>
    <n v="696901"/>
    <s v="1675290122"/>
    <s v="Cecilia Mireya"/>
    <s v="Ramos Gajardo"/>
    <s v="Cecilia Mireya Ramos Gajardo - CJA"/>
    <s v="No adhiere Metodología"/>
    <d v="2020-05-05T15:29:00"/>
    <x v="1"/>
    <x v="13"/>
    <x v="0"/>
    <d v="2020-02-27T00:00:00"/>
    <d v="2020-03-10T00:00:00"/>
    <s v=""/>
    <s v="CJ Adm/Op."/>
    <s v="9030117-9"/>
    <n v="1962.3851945114311"/>
    <d v="1962-05-01T00:00:00"/>
    <x v="1"/>
    <n v="9.6333333333333329"/>
    <n v="10.033333333333333"/>
    <n v="0.4"/>
    <n v="10.033333333333333"/>
    <n v="0"/>
    <n v="58"/>
    <x v="0"/>
  </r>
  <r>
    <n v="696951"/>
    <s v="1675494635"/>
    <s v="Felipe Ignacio"/>
    <s v="Diaz Hidalgo"/>
    <s v="Felipe Ignacio Diaz Hidalgo - CJA"/>
    <s v="Con Trabajo"/>
    <d v="2020-08-26T15:30:00"/>
    <x v="1"/>
    <x v="3"/>
    <x v="0"/>
    <d v="2020-02-27T00:00:00"/>
    <d v="2020-03-05T00:00:00"/>
    <d v="2020-08-26T00:00:00"/>
    <s v="CJ Adm/Op."/>
    <s v="17671512-K"/>
    <n v="1991.216083447463"/>
    <d v="1991-03-01T00:00:00"/>
    <x v="0"/>
    <n v="5.8"/>
    <n v="6.0333333333333332"/>
    <n v="0.23333333333333334"/>
    <n v="10.033333333333333"/>
    <n v="1"/>
    <n v="29"/>
    <x v="1"/>
  </r>
  <r>
    <n v="699101"/>
    <s v="1677231639"/>
    <s v="IVAN RODRIGO"/>
    <s v="PICHUN"/>
    <s v="Iván Pichun - CJA"/>
    <s v="Con Trabajo"/>
    <d v="2020-09-09T11:45:00"/>
    <x v="0"/>
    <x v="3"/>
    <x v="0"/>
    <d v="2020-03-03T00:00:00"/>
    <d v="2020-03-05T00:00:00"/>
    <d v="2020-09-08T00:00:00"/>
    <s v="CJ Adm/Op."/>
    <s v="10139010-1"/>
    <n v="1966.0848715803468"/>
    <d v="1966-01-01T00:00:00"/>
    <x v="0"/>
    <n v="6.2333333333333334"/>
    <n v="6.3"/>
    <n v="6.6666666666666666E-2"/>
    <n v="9.8666666666666671"/>
    <n v="1"/>
    <n v="54"/>
    <x v="0"/>
  </r>
  <r>
    <n v="699651"/>
    <s v="1913558883"/>
    <s v="Rubén Marcos"/>
    <s v="Contreras Fernandez"/>
    <s v="Rubén Marcos Contreras Fernandez - CJA"/>
    <s v="Free Hunter Activo"/>
    <d v="2020-11-05T16:36:00"/>
    <x v="0"/>
    <x v="4"/>
    <x v="0"/>
    <d v="2020-02-27T00:00:00"/>
    <d v="2020-03-19T00:00:00"/>
    <s v=""/>
    <s v="CJ Adm/Op."/>
    <s v="13333998-1"/>
    <n v="1976.7445329174288"/>
    <d v="1976-09-01T00:00:00"/>
    <x v="0"/>
    <n v="9.3333333333333339"/>
    <n v="10.033333333333333"/>
    <n v="0.7"/>
    <n v="10.033333333333333"/>
    <n v="0"/>
    <n v="44"/>
    <x v="2"/>
  </r>
  <r>
    <n v="753201"/>
    <s v="1772424112"/>
    <s v="Mario Humberto"/>
    <s v="Salazar Agurto"/>
    <s v="Mario Humberto Salazar Agurto - CJA"/>
    <s v="Con Trabajo"/>
    <d v="2020-06-04T20:42:00"/>
    <x v="1"/>
    <x v="5"/>
    <x v="0"/>
    <d v="2020-02-27T00:00:00"/>
    <d v="2020-03-24T00:00:00"/>
    <d v="2020-05-25T00:00:00"/>
    <s v="CJ Adm/Op."/>
    <s v="10415337-2"/>
    <n v="1967.0068006261811"/>
    <d v="1966-12-01T00:00:00"/>
    <x v="0"/>
    <n v="2.0666666666666669"/>
    <n v="2.9333333333333331"/>
    <n v="0.8666666666666667"/>
    <n v="10.033333333333333"/>
    <n v="1"/>
    <n v="54"/>
    <x v="0"/>
  </r>
  <r>
    <n v="753251"/>
    <s v="1772435663"/>
    <s v="Javier Alejandro"/>
    <s v="Gamboa Franchi"/>
    <s v="Javier Alejandro Gamboa Franchi - CJA"/>
    <s v="Free Hunter Activo"/>
    <d v="2020-05-04T16:11:00"/>
    <x v="1"/>
    <x v="5"/>
    <x v="0"/>
    <d v="2020-02-27T00:00:00"/>
    <d v="2020-03-24T00:00:00"/>
    <s v=""/>
    <s v="CJ Adm/Op."/>
    <s v="14118070-3"/>
    <n v="1979.360487025516"/>
    <d v="1979-04-01T00:00:00"/>
    <x v="0"/>
    <n v="9.1666666666666661"/>
    <n v="10.033333333333333"/>
    <n v="0.8666666666666667"/>
    <n v="10.033333333333333"/>
    <n v="0"/>
    <n v="41"/>
    <x v="2"/>
  </r>
  <r>
    <n v="754951"/>
    <s v="1775319518"/>
    <s v="José Javier"/>
    <s v="Echeverría Contreras"/>
    <s v="José Javier Echeverría Contreras - CJA"/>
    <s v="Con Trabajo"/>
    <d v="2020-09-14T20:43:00"/>
    <x v="0"/>
    <x v="5"/>
    <x v="0"/>
    <d v="2020-03-16T00:00:00"/>
    <d v="2020-03-24T00:00:00"/>
    <d v="2020-09-09T00:00:00"/>
    <s v="CJ Adm/Op."/>
    <s v="18328717-6"/>
    <n v="1993.4087623335924"/>
    <d v="1993-05-01T00:00:00"/>
    <x v="0"/>
    <n v="5.6333333333333337"/>
    <n v="5.9"/>
    <n v="0.26666666666666666"/>
    <n v="9.4333333333333336"/>
    <n v="1"/>
    <n v="27"/>
    <x v="1"/>
  </r>
  <r>
    <n v="780551"/>
    <s v="1627533917"/>
    <s v="Daniel "/>
    <s v="Aburto Osses"/>
    <s v="Daniel Enrique Aburto Osses - CJA"/>
    <s v="No adhiere Metodología"/>
    <d v="2020-05-07T20:11:00"/>
    <x v="0"/>
    <x v="6"/>
    <x v="0"/>
    <d v="2020-02-27T00:00:00"/>
    <d v="2020-04-07T00:00:00"/>
    <s v=""/>
    <s v="CJ Adm/Op."/>
    <s v="15246389-8"/>
    <n v="1983.1249764133306"/>
    <d v="1983-01-01T00:00:00"/>
    <x v="0"/>
    <n v="8.6999999999999993"/>
    <n v="10.033333333333333"/>
    <n v="1.3333333333333333"/>
    <n v="10.033333333333333"/>
    <n v="0"/>
    <n v="37"/>
    <x v="4"/>
  </r>
  <r>
    <n v="1500603"/>
    <s v="3092436796"/>
    <s v="Nelson"/>
    <s v="Venegas Estebanez"/>
    <s v="Nelson Venegas Estebanez - CJA"/>
    <s v="Programa Terminado"/>
    <d v="2020-11-12T10:54:00"/>
    <x v="2"/>
    <x v="9"/>
    <x v="1"/>
    <d v="2020-10-14T00:00:00"/>
    <d v="2020-10-14T00:00:00"/>
    <s v=""/>
    <s v="CJ Adm/Op."/>
    <s v="13601438-2"/>
    <n v="1977.6368116452329"/>
    <d v="1977-08-01T00:00:00"/>
    <x v="0"/>
    <n v="2.3666666666666667"/>
    <n v="2.3666666666666667"/>
    <n v="0"/>
    <n v="2.3666666666666667"/>
    <n v="0"/>
    <n v="43"/>
    <x v="2"/>
  </r>
  <r>
    <n v="1500605"/>
    <s v="3093290727"/>
    <s v="Flavio"/>
    <s v="Araya Lara"/>
    <s v="Flavio Araya Lara - CJA"/>
    <s v="En Programa"/>
    <e v="#N/A"/>
    <x v="2"/>
    <x v="8"/>
    <x v="1"/>
    <d v="2020-10-14T00:00:00"/>
    <d v="2020-10-14T00:00:00"/>
    <s v=""/>
    <s v="CJ Adm/Op."/>
    <s v="9166465-8"/>
    <n v="1962.8401018550544"/>
    <d v="1962-10-01T00:00:00"/>
    <x v="0"/>
    <n v="2.3666666666666667"/>
    <n v="2.3666666666666667"/>
    <n v="0"/>
    <n v="2.3666666666666667"/>
    <n v="0"/>
    <n v="58"/>
    <x v="0"/>
  </r>
  <r>
    <n v="1500703"/>
    <s v="3092471256"/>
    <s v="Galo"/>
    <s v="Aravena Gonzalez"/>
    <s v="Galo Aravena Gonzalez - CJA"/>
    <s v="Programa Terminado"/>
    <d v="2020-12-16T20:10:00"/>
    <x v="2"/>
    <x v="9"/>
    <x v="1"/>
    <d v="2020-10-14T00:00:00"/>
    <d v="2020-10-14T00:00:00"/>
    <s v=""/>
    <s v="CJ Adm/Op."/>
    <s v="18090754-8"/>
    <n v="1992.6148297771147"/>
    <d v="1992-07-01T00:00:00"/>
    <x v="0"/>
    <n v="2.3666666666666667"/>
    <n v="2.3666666666666667"/>
    <n v="0"/>
    <n v="2.3666666666666667"/>
    <n v="0"/>
    <n v="28"/>
    <x v="1"/>
  </r>
  <r>
    <n v="1500709"/>
    <s v="3093290729"/>
    <s v="Miguel"/>
    <s v="Salazar Aranda"/>
    <s v="Miguel Salazar Aranda - CJA"/>
    <s v="No adhiere Metodología"/>
    <d v="2020-12-21T15:44:00"/>
    <x v="2"/>
    <x v="9"/>
    <x v="1"/>
    <d v="2020-10-14T00:00:00"/>
    <d v="2020-10-14T00:00:00"/>
    <s v=""/>
    <s v="CJ Adm/Op."/>
    <s v="9026590-3"/>
    <n v="1962.3734271352982"/>
    <d v="1962-04-01T00:00:00"/>
    <x v="0"/>
    <n v="2.3666666666666667"/>
    <n v="2.3666666666666667"/>
    <n v="0"/>
    <n v="2.3666666666666667"/>
    <n v="0"/>
    <n v="58"/>
    <x v="0"/>
  </r>
  <r>
    <n v="1500801"/>
    <s v="3092471254"/>
    <s v="Sebastian"/>
    <s v="Quezada Castillo"/>
    <s v="Sebastian Quezada Castillo - CJA"/>
    <s v="Programa Terminado"/>
    <d v="2020-12-16T20:31:00"/>
    <x v="2"/>
    <x v="9"/>
    <x v="1"/>
    <d v="2020-10-14T00:00:00"/>
    <d v="2020-10-14T00:00:00"/>
    <s v=""/>
    <s v="CJ Adm/Op."/>
    <s v="15207874-9"/>
    <n v="1982.996476132141"/>
    <d v="1982-12-01T00:00:00"/>
    <x v="0"/>
    <n v="2.3666666666666667"/>
    <n v="2.3666666666666667"/>
    <n v="0"/>
    <n v="2.3666666666666667"/>
    <n v="0"/>
    <n v="38"/>
    <x v="4"/>
  </r>
  <r>
    <n v="1500802"/>
    <s v="3093207681"/>
    <s v="Victor"/>
    <s v="Valenzuela Marquez"/>
    <s v="Victor Valenzuela Marquez - CJA"/>
    <s v="En Programa"/>
    <d v="2020-11-10T22:04:00"/>
    <x v="2"/>
    <x v="10"/>
    <x v="1"/>
    <d v="2020-11-10T00:00:00"/>
    <d v="2020-11-10T00:00:00"/>
    <s v=""/>
    <s v="CJ Adm/Op."/>
    <s v="7069384-4"/>
    <n v="1955.843464228738"/>
    <d v="1955-10-01T00:00:00"/>
    <x v="0"/>
    <n v="1.4666666666666666"/>
    <n v="1.4666666666666666"/>
    <n v="0"/>
    <n v="1.4666666666666666"/>
    <n v="0"/>
    <n v="65"/>
    <x v="5"/>
  </r>
  <r>
    <n v="1500851"/>
    <s v="3093183384"/>
    <s v="Katherine"/>
    <s v="Quezada Castillo"/>
    <s v="Katherine Quezada Castillo - CJA"/>
    <s v="Programa Terminado"/>
    <d v="2020-11-12T11:09:00"/>
    <x v="2"/>
    <x v="9"/>
    <x v="1"/>
    <d v="2020-10-14T00:00:00"/>
    <d v="2020-10-14T00:00:00"/>
    <s v=""/>
    <s v="CJ Adm/Op."/>
    <s v="17870721-3"/>
    <n v="1991.8807183303793"/>
    <d v="1991-11-01T00:00:00"/>
    <x v="1"/>
    <n v="2.3666666666666667"/>
    <n v="2.3666666666666667"/>
    <n v="0"/>
    <n v="2.3666666666666667"/>
    <n v="0"/>
    <n v="29"/>
    <x v="1"/>
  </r>
  <r>
    <n v="1501251"/>
    <s v="3092471257"/>
    <s v="Jose"/>
    <s v="Contreras Bastias"/>
    <s v="Jose Contreras Bastias - CJA"/>
    <s v="Lista reunión con Coordinadora"/>
    <d v="2020-12-21T16:17:00"/>
    <x v="2"/>
    <x v="10"/>
    <x v="1"/>
    <d v="2020-11-10T00:00:00"/>
    <d v="2020-11-10T00:00:00"/>
    <s v=""/>
    <s v="CJ Adm/Op."/>
    <s v="19487134-1"/>
    <n v="1997.2736697783525"/>
    <d v="1997-03-01T00:00:00"/>
    <x v="0"/>
    <n v="1.4666666666666666"/>
    <n v="1.4666666666666666"/>
    <n v="0"/>
    <n v="1.4666666666666666"/>
    <n v="0"/>
    <n v="23"/>
    <x v="1"/>
  </r>
  <r>
    <n v="1501402"/>
    <s v="3093207682"/>
    <s v="Jose"/>
    <s v="Padilla Puentes"/>
    <s v="Jose Padilla Puentes - CJA"/>
    <s v="Free Hunter Activo"/>
    <d v="2020-12-17T21:38:00"/>
    <x v="2"/>
    <x v="9"/>
    <x v="1"/>
    <d v="2020-10-14T00:00:00"/>
    <d v="2020-10-14T00:00:00"/>
    <s v=""/>
    <s v="CJ Adm/Op."/>
    <s v="9854111-K"/>
    <n v="1965.1343431729558"/>
    <d v="1965-02-01T00:00:00"/>
    <x v="0"/>
    <n v="2.3666666666666667"/>
    <n v="2.3666666666666667"/>
    <n v="0"/>
    <n v="2.3666666666666667"/>
    <n v="0"/>
    <n v="55"/>
    <x v="0"/>
  </r>
  <r>
    <n v="1648751"/>
    <s v="3333596782"/>
    <s v="Rodolfo"/>
    <s v="Muñoz Moreno"/>
    <s v="Rodolfo Muñoz Moreno - CJA"/>
    <s v="Free Hunter Activo"/>
    <d v="2020-12-16T21:26:00"/>
    <x v="3"/>
    <x v="10"/>
    <x v="0"/>
    <d v="2020-11-10T00:00:00"/>
    <d v="2020-11-10T00:00:00"/>
    <s v=""/>
    <s v="CJ Adm/Op."/>
    <s v="8401686-1"/>
    <n v="1960.2885163286885"/>
    <d v="1960-03-01T00:00:00"/>
    <x v="0"/>
    <n v="1.4666666666666666"/>
    <n v="1.4666666666666666"/>
    <n v="0"/>
    <n v="1.4666666666666666"/>
    <n v="0"/>
    <n v="6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5FD28-639F-DC43-98EB-FCD2812A70B3}" name="TablaDinámica4" cacheId="7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13:I14" firstHeaderRow="0" firstDataRow="1" firstDataCol="0" rowPageCount="5" colPageCount="1"/>
  <pivotFields count="25">
    <pivotField showAll="0"/>
    <pivotField showAll="0"/>
    <pivotField showAll="0"/>
    <pivotField showAll="0"/>
    <pivotField showAll="0"/>
    <pivotField showAll="0"/>
    <pivotField numFmtId="22" showAll="0"/>
    <pivotField axis="axisPage" showAll="0">
      <items count="58">
        <item m="1" x="4"/>
        <item m="1" x="53"/>
        <item m="1" x="6"/>
        <item m="1" x="34"/>
        <item m="1" x="10"/>
        <item m="1" x="18"/>
        <item m="1" x="19"/>
        <item m="1" x="23"/>
        <item m="1" x="7"/>
        <item m="1" x="29"/>
        <item m="1" x="40"/>
        <item m="1" x="8"/>
        <item m="1" x="11"/>
        <item m="1" x="55"/>
        <item m="1" x="20"/>
        <item m="1" x="33"/>
        <item m="1" x="39"/>
        <item m="1" x="25"/>
        <item m="1" x="54"/>
        <item m="1" x="35"/>
        <item x="0"/>
        <item m="1" x="41"/>
        <item m="1" x="16"/>
        <item m="1" x="51"/>
        <item m="1" x="15"/>
        <item m="1" x="27"/>
        <item m="1" x="47"/>
        <item m="1" x="37"/>
        <item x="1"/>
        <item m="1" x="26"/>
        <item m="1" x="45"/>
        <item m="1" x="13"/>
        <item m="1" x="31"/>
        <item m="1" x="46"/>
        <item m="1" x="21"/>
        <item m="1" x="14"/>
        <item m="1" x="42"/>
        <item m="1" x="56"/>
        <item m="1" x="50"/>
        <item m="1" x="36"/>
        <item m="1" x="43"/>
        <item m="1" x="17"/>
        <item m="1" x="48"/>
        <item m="1" x="38"/>
        <item m="1" x="30"/>
        <item m="1" x="5"/>
        <item m="1" x="12"/>
        <item m="1" x="28"/>
        <item m="1" x="52"/>
        <item m="1" x="49"/>
        <item m="1" x="22"/>
        <item m="1" x="32"/>
        <item m="1" x="44"/>
        <item m="1" x="9"/>
        <item m="1" x="24"/>
        <item x="2"/>
        <item x="3"/>
        <item t="default"/>
      </items>
    </pivotField>
    <pivotField axis="axisPage" showAll="0">
      <items count="41">
        <item m="1" x="15"/>
        <item m="1" x="31"/>
        <item m="1" x="32"/>
        <item m="1" x="20"/>
        <item m="1" x="33"/>
        <item m="1" x="21"/>
        <item m="1" x="35"/>
        <item m="1" x="22"/>
        <item m="1" x="36"/>
        <item m="1" x="18"/>
        <item m="1" x="29"/>
        <item m="1" x="39"/>
        <item m="1" x="25"/>
        <item m="1" x="34"/>
        <item m="1" x="19"/>
        <item m="1" x="30"/>
        <item m="1" x="17"/>
        <item m="1" x="16"/>
        <item m="1" x="24"/>
        <item m="1" x="26"/>
        <item m="1" x="28"/>
        <item m="1" x="37"/>
        <item m="1" x="27"/>
        <item m="1" x="23"/>
        <item x="1"/>
        <item m="1" x="38"/>
        <item x="5"/>
        <item x="4"/>
        <item x="3"/>
        <item x="13"/>
        <item x="14"/>
        <item x="7"/>
        <item x="2"/>
        <item x="11"/>
        <item x="0"/>
        <item x="6"/>
        <item x="8"/>
        <item x="9"/>
        <item x="12"/>
        <item x="10"/>
        <item t="default"/>
      </items>
    </pivotField>
    <pivotField axis="axisPage" showAll="0">
      <items count="4">
        <item m="1" x="2"/>
        <item x="0"/>
        <item x="1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numFmtId="14"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2" showAll="0"/>
    <pivotField dataField="1" showAll="0"/>
    <pivotField numFmtId="1" showAll="0"/>
    <pivotField axis="axisPage" showAll="0">
      <items count="11">
        <item x="2"/>
        <item x="0"/>
        <item x="5"/>
        <item m="1" x="8"/>
        <item x="4"/>
        <item m="1" x="9"/>
        <item x="3"/>
        <item x="1"/>
        <item x="6"/>
        <item x="7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pageFields count="5">
    <pageField fld="17" hier="-1"/>
    <pageField fld="7" hier="-1"/>
    <pageField fld="24" hier="-1"/>
    <pageField fld="9" hier="-1"/>
    <pageField fld="8" hier="-1"/>
  </pageFields>
  <dataFields count="2">
    <dataField name="Promedio de Tiempo de Observación" fld="21" subtotal="average" baseField="0" baseItem="0" numFmtId="165"/>
    <dataField name="Suma de % Recolocación" fld="22" subtotal="average" baseField="19" baseItem="1" numFmtId="9"/>
  </dataFields>
  <formats count="15">
    <format dxfId="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outline="0" collapsedLevelsAreSubtotals="1" fieldPosition="0"/>
    </format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48812-AD4A-CE4F-A56F-D197B2AA8DF2}" name="TablaDinámica5" cacheId="7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K3:N4" firstHeaderRow="0" firstDataRow="1" firstDataCol="0"/>
  <pivotFields count="25">
    <pivotField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dataField="1" showAll="0"/>
    <pivotField numFmtId="164" showAll="0"/>
    <pivotField numFmtId="164"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numFmtId="2" showAll="0"/>
    <pivotField dataField="1" showAll="0"/>
    <pivotField numFmtId="1"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Pagado el proceso" fld="9" subtotal="count" baseField="0" baseItem="0"/>
    <dataField name="Promedio de Tiempo de Observación" fld="21" subtotal="average" baseField="0" baseItem="0" numFmtId="167"/>
    <dataField name="Suma de Cuenta Recolocación" fld="22" baseField="0" baseItem="0"/>
    <dataField name="Suma de % Recolocación" fld="22" subtotal="average" baseField="19" baseItem="1" numFmtId="9"/>
  </dataFields>
  <formats count="5"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1662D2-5A71-E849-99EE-822343196018}" name="Tabla1" displayName="Tabla1" ref="A1:Y114" totalsRowShown="0">
  <autoFilter ref="A1:Y114" xr:uid="{79017437-A7FB-DC48-BAD9-D305A8374A2B}"/>
  <sortState xmlns:xlrd2="http://schemas.microsoft.com/office/spreadsheetml/2017/richdata2" ref="A2:Y104">
    <sortCondition ref="A2:A104"/>
  </sortState>
  <tableColumns count="25">
    <tableColumn id="1" xr3:uid="{5B97E65C-7E8D-9D43-9A45-6047FE53F722}" name="Contact ID"/>
    <tableColumn id="2" xr3:uid="{3DD5876E-F6D6-DD43-98D7-F5BC4978018F}" name="Deal ID"/>
    <tableColumn id="3" xr3:uid="{F135F20D-357F-BC45-A780-DDFF796AEFF4}" name="First Name"/>
    <tableColumn id="4" xr3:uid="{6CBF8B73-4E20-664B-9545-6D403199A06C}" name="Last Name"/>
    <tableColumn id="5" xr3:uid="{15CB1251-DA49-AC48-A26C-ADB058C9321E}" name="Deal Name"/>
    <tableColumn id="6" xr3:uid="{C13A5155-9184-4C46-8DFC-1559032E4B11}" name="Deal Stage"/>
    <tableColumn id="23" xr3:uid="{0442547F-DC5C-274D-99EA-C3EA1D4F070C}" name="Change Date" dataDxfId="18"/>
    <tableColumn id="7" xr3:uid="{86110BD4-F366-A54E-B101-610551AD4B6A}" name="Ultima empresa"/>
    <tableColumn id="8" xr3:uid="{BF432E3A-F909-B546-A4C2-1AD5DDB76AF1}" name="Grupo CJ"/>
    <tableColumn id="9" xr3:uid="{CBE049B6-1AEC-E643-AAE5-19534163551A}" name="Pagado el proceso"/>
    <tableColumn id="10" xr3:uid="{FB0470DF-1B01-E94E-B0D6-7B985980108D}" name="Fecha desempleo" dataDxfId="17"/>
    <tableColumn id="11" xr3:uid="{E92DF129-9A33-E544-A9E3-6F48F3FFAF9F}" name="Fecha de entrada de outplacement" dataDxfId="16"/>
    <tableColumn id="12" xr3:uid="{4813CBCB-87DB-0B42-ABDB-9912A3BB2A2C}" name="Fecha recolocación" dataDxfId="15"/>
    <tableColumn id="13" xr3:uid="{34A21E15-A55E-BD47-8976-B613DD48EFB0}" name="Pipeline"/>
    <tableColumn id="25" xr3:uid="{BF3F4A3C-404B-EE45-BB8D-342656E301E5}" name="RUT"/>
    <tableColumn id="24" xr3:uid="{129760BC-7D9B-1942-9CBA-ACA49BE6464C}" name="Estimacion RUT" dataDxfId="14">
      <calculatedColumnFormula>(VALUE(MID(SUBSTITUTE(Tabla1[[#This Row],[RUT]],".",""),1,LEN(SUBSTITUTE(Tabla1[[#This Row],[RUT]],".",""))-2))*3.33636975697003E-06)+1932.25738525073</calculatedColumnFormula>
    </tableColumn>
    <tableColumn id="26" xr3:uid="{C9E20573-6E47-B542-BB04-3D585AC2F4F4}" name="Estimación Nacimiento" dataDxfId="13">
      <calculatedColumnFormula>IF(Tabla1[[#This Row],[Estimacion RUT]] &gt;2005,0,DATE(FLOOR(Tabla1[[#This Row],[Estimacion RUT]],1),ROUND((Tabla1[[#This Row],[Estimacion RUT]]-FLOOR(Tabla1[[#This Row],[Estimacion RUT]],1))*12,0),1))</calculatedColumnFormula>
    </tableColumn>
    <tableColumn id="15" xr3:uid="{F37D0047-DB47-FD44-8F7D-A2B23D7341C8}" name="Genero" dataDxfId="12"/>
    <tableColumn id="16" xr3:uid="{0AE98021-526B-B94C-B74C-E9DDC26F84B2}" name="Meses en LabLab" dataDxfId="11">
      <calculatedColumnFormula>IF(Tabla1[[#This Row],[Cuenta Recolocación]]=1,(Tabla1[[#This Row],[Fecha recolocación]]-Tabla1[[#This Row],[Fecha de entrada de outplacement]])/30,(TODAY()-Tabla1[[#This Row],[Fecha de entrada de outplacement]])/30)</calculatedColumnFormula>
    </tableColumn>
    <tableColumn id="17" xr3:uid="{758F52CC-3A4F-1544-8658-037675D2830D}" name="Meses sin empleo" dataDxfId="10">
      <calculatedColumnFormula>IF(Tabla1[[#This Row],[Cuenta Recolocación]]=1,(Tabla1[[#This Row],[Fecha recolocación]]-Tabla1[[#This Row],[Fecha desempleo]])/30,(TODAY()-Tabla1[[#This Row],[Fecha desempleo]])/30)</calculatedColumnFormula>
    </tableColumn>
    <tableColumn id="18" xr3:uid="{9642AC5D-565A-C54C-8AC3-2ADCCE6BA4DE}" name="Demora en entrar" dataDxfId="9">
      <calculatedColumnFormula>(Tabla1[[#This Row],[Fecha de entrada de outplacement]]-Tabla1[[#This Row],[Fecha desempleo]])/30</calculatedColumnFormula>
    </tableColumn>
    <tableColumn id="19" xr3:uid="{9D6D99D1-44BE-7F4F-9D97-5448C2E2A6DF}" name="Tiempo de Observación" dataDxfId="8">
      <calculatedColumnFormula>(TODAY()-Tabla1[[#This Row],[Fecha desempleo]])/30</calculatedColumnFormula>
    </tableColumn>
    <tableColumn id="20" xr3:uid="{5280DCFD-AC59-4545-81CB-1F4809370C58}" name="Cuenta Recolocación" dataDxfId="7">
      <calculatedColumnFormula>IF(Tabla1[[#This Row],[Fecha recolocación]]&lt;&gt;"",1,0)</calculatedColumnFormula>
    </tableColumn>
    <tableColumn id="21" xr3:uid="{9620E62D-EEF5-7442-8467-1509D4285535}" name="Estimación Edad" dataDxfId="6">
      <calculatedColumnFormula>INT((TODAY()-Tabla1[[#This Row],[Estimación Nacimiento]])/365.25)</calculatedColumnFormula>
    </tableColumn>
    <tableColumn id="22" xr3:uid="{40DE511B-1C0F-CE47-9E28-D24D5631541E}" name="Rango Edades" dataDxfId="5">
      <calculatedColumnFormula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B08B-7F7F-8D43-86D9-65FB6FC5AEB8}">
  <sheetPr codeName="Hoja1"/>
  <dimension ref="C4:J18"/>
  <sheetViews>
    <sheetView zoomScale="88" zoomScaleNormal="88" workbookViewId="0">
      <selection activeCell="M10" sqref="M10"/>
    </sheetView>
  </sheetViews>
  <sheetFormatPr baseColWidth="10" defaultColWidth="10.83203125" defaultRowHeight="15" x14ac:dyDescent="0.2"/>
  <cols>
    <col min="1" max="2" width="10.83203125" style="12"/>
    <col min="3" max="3" width="21.83203125" style="12" customWidth="1"/>
    <col min="4" max="4" width="11" style="12" customWidth="1"/>
    <col min="5" max="5" width="13.33203125" style="12" customWidth="1"/>
    <col min="6" max="7" width="10.83203125" style="12"/>
    <col min="8" max="8" width="31.1640625" style="12" bestFit="1" customWidth="1"/>
    <col min="9" max="9" width="21" style="12" bestFit="1" customWidth="1"/>
    <col min="10" max="10" width="20" style="12" bestFit="1" customWidth="1"/>
    <col min="11" max="16384" width="10.83203125" style="12"/>
  </cols>
  <sheetData>
    <row r="4" spans="3:10" ht="26" x14ac:dyDescent="0.3">
      <c r="C4" s="42" t="s">
        <v>313</v>
      </c>
    </row>
    <row r="5" spans="3:10" ht="16" thickBot="1" x14ac:dyDescent="0.25"/>
    <row r="6" spans="3:10" ht="16" thickBot="1" x14ac:dyDescent="0.25">
      <c r="H6" s="18" t="s">
        <v>50</v>
      </c>
      <c r="I6" s="18" t="s">
        <v>51</v>
      </c>
    </row>
    <row r="7" spans="3:10" ht="16" thickBot="1" x14ac:dyDescent="0.25">
      <c r="C7" s="23"/>
      <c r="D7" s="20" t="s">
        <v>35</v>
      </c>
      <c r="E7" s="13"/>
      <c r="H7" s="40" t="s">
        <v>59</v>
      </c>
      <c r="I7" s="41" t="s">
        <v>48</v>
      </c>
    </row>
    <row r="8" spans="3:10" ht="16" thickBot="1" x14ac:dyDescent="0.25">
      <c r="C8" s="19" t="s">
        <v>52</v>
      </c>
      <c r="D8" s="21">
        <f>GETPIVOTDATA("Promedio de Tiempo de Observación",'Data Estudio'!$K$3)</f>
        <v>9.2743362831858267</v>
      </c>
      <c r="E8" s="14"/>
      <c r="H8" s="40" t="s">
        <v>6</v>
      </c>
      <c r="I8" s="41" t="s">
        <v>48</v>
      </c>
    </row>
    <row r="9" spans="3:10" ht="16" thickBot="1" x14ac:dyDescent="0.25">
      <c r="C9" s="19" t="s">
        <v>36</v>
      </c>
      <c r="D9" s="22">
        <f>1-GETPIVOTDATA("Suma de % Recolocación",'Data Estudio'!$K$3)</f>
        <v>0.63716814159292035</v>
      </c>
      <c r="E9" s="15"/>
      <c r="H9" s="40" t="s">
        <v>53</v>
      </c>
      <c r="I9" s="41" t="s">
        <v>48</v>
      </c>
    </row>
    <row r="10" spans="3:10" ht="16" thickBot="1" x14ac:dyDescent="0.25">
      <c r="H10" s="40" t="s">
        <v>8</v>
      </c>
      <c r="I10" s="41" t="s">
        <v>48</v>
      </c>
    </row>
    <row r="11" spans="3:10" ht="16" thickBot="1" x14ac:dyDescent="0.25">
      <c r="C11" s="4"/>
      <c r="D11" s="5" t="s">
        <v>37</v>
      </c>
      <c r="E11" s="6" t="s">
        <v>38</v>
      </c>
      <c r="F11" s="7" t="s">
        <v>39</v>
      </c>
      <c r="H11" s="40" t="s">
        <v>7</v>
      </c>
      <c r="I11" s="41" t="s">
        <v>48</v>
      </c>
    </row>
    <row r="12" spans="3:10" ht="16" thickBot="1" x14ac:dyDescent="0.25">
      <c r="C12" s="8" t="s">
        <v>40</v>
      </c>
      <c r="D12" s="9">
        <f>-0.00003*$D$8^3+0.0024*$D$8^2-0.0772*$D$8+1.0635</f>
        <v>0.53002169949760836</v>
      </c>
      <c r="E12" s="10">
        <f>+D12-D9</f>
        <v>-0.10714644209531199</v>
      </c>
      <c r="F12" s="11">
        <f>+E12/D12</f>
        <v>-0.20215482157970679</v>
      </c>
      <c r="H12" s="17"/>
      <c r="I12" s="17"/>
      <c r="J12" s="17"/>
    </row>
    <row r="13" spans="3:10" ht="16" thickBot="1" x14ac:dyDescent="0.25">
      <c r="H13" s="24" t="s">
        <v>33</v>
      </c>
      <c r="I13" s="24" t="s">
        <v>41</v>
      </c>
      <c r="J13" s="18" t="s">
        <v>49</v>
      </c>
    </row>
    <row r="14" spans="3:10" ht="16" thickBot="1" x14ac:dyDescent="0.25">
      <c r="H14" s="34">
        <v>9.2743362831858267</v>
      </c>
      <c r="I14" s="35">
        <v>0.36283185840707965</v>
      </c>
      <c r="J14" s="36">
        <f>1-GETPIVOTDATA("Suma de % Recolocación",$H$13)</f>
        <v>0.63716814159292035</v>
      </c>
    </row>
    <row r="15" spans="3:10" ht="16" thickBot="1" x14ac:dyDescent="0.25">
      <c r="H15" s="5" t="s">
        <v>37</v>
      </c>
      <c r="I15" s="6" t="s">
        <v>58</v>
      </c>
      <c r="J15" s="7" t="s">
        <v>39</v>
      </c>
    </row>
    <row r="16" spans="3:10" ht="16" thickBot="1" x14ac:dyDescent="0.25">
      <c r="H16" s="37">
        <f>-0.00003*$H$14^3+0.0024*$H$14^2-0.0772*$H$14+1.0635</f>
        <v>0.53002169949760836</v>
      </c>
      <c r="I16" s="38">
        <f>+H16-J14</f>
        <v>-0.10714644209531199</v>
      </c>
      <c r="J16" s="39">
        <f>+I16/H16</f>
        <v>-0.20215482157970679</v>
      </c>
    </row>
    <row r="18" spans="6:9" ht="21" x14ac:dyDescent="0.25">
      <c r="F18" s="54" t="s">
        <v>429</v>
      </c>
      <c r="G18" s="55"/>
      <c r="H18" s="55"/>
      <c r="I18" s="55"/>
    </row>
  </sheetData>
  <mergeCells count="1">
    <mergeCell ref="F18:I18"/>
  </mergeCells>
  <dataValidations disablePrompts="1" count="1">
    <dataValidation type="list" allowBlank="1" showInputMessage="1" showErrorMessage="1" sqref="E7" xr:uid="{7EBCCA6B-1A1C-1448-BAAA-E0B4D79F8177}">
      <formula1>#REF!</formula1>
    </dataValidation>
  </dataValidation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C114"/>
  <sheetViews>
    <sheetView tabSelected="1" topLeftCell="A38" zoomScale="66" workbookViewId="0">
      <selection activeCell="R58" sqref="R58"/>
    </sheetView>
  </sheetViews>
  <sheetFormatPr baseColWidth="10" defaultColWidth="8.83203125" defaultRowHeight="15" x14ac:dyDescent="0.2"/>
  <cols>
    <col min="1" max="1" width="11.5" customWidth="1"/>
    <col min="2" max="2" width="11.1640625" customWidth="1"/>
    <col min="3" max="3" width="15.6640625" customWidth="1"/>
    <col min="4" max="4" width="20.33203125" customWidth="1"/>
    <col min="5" max="5" width="33.5" customWidth="1"/>
    <col min="6" max="6" width="24.83203125" bestFit="1" customWidth="1"/>
    <col min="7" max="7" width="19" customWidth="1"/>
    <col min="8" max="8" width="27.1640625" customWidth="1"/>
    <col min="9" max="9" width="10.33203125" customWidth="1"/>
    <col min="10" max="10" width="17.33203125" customWidth="1"/>
    <col min="11" max="11" width="17" customWidth="1"/>
    <col min="12" max="12" width="30.33203125" customWidth="1"/>
    <col min="13" max="13" width="18.33203125" style="33" customWidth="1"/>
    <col min="14" max="14" width="13.1640625" customWidth="1"/>
    <col min="15" max="15" width="19" style="33" customWidth="1"/>
    <col min="16" max="16" width="15.33203125" bestFit="1" customWidth="1"/>
    <col min="17" max="17" width="21.33203125" bestFit="1" customWidth="1"/>
    <col min="18" max="18" width="17.5" customWidth="1"/>
    <col min="19" max="19" width="17.6640625" customWidth="1"/>
    <col min="20" max="20" width="22" customWidth="1"/>
    <col min="21" max="21" width="19.1640625" customWidth="1"/>
    <col min="23" max="23" width="14.5" customWidth="1"/>
    <col min="24" max="24" width="16.1640625" bestFit="1" customWidth="1"/>
    <col min="25" max="25" width="14.33203125" bestFit="1" customWidth="1"/>
    <col min="27" max="27" width="19.1640625" customWidth="1"/>
    <col min="29" max="29" width="18.8320312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57</v>
      </c>
      <c r="P1" s="33" t="s">
        <v>422</v>
      </c>
      <c r="Q1" s="33" t="s">
        <v>628</v>
      </c>
      <c r="R1" t="s">
        <v>59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629</v>
      </c>
      <c r="Y1" t="s">
        <v>53</v>
      </c>
    </row>
    <row r="2" spans="1:29" x14ac:dyDescent="0.2">
      <c r="A2">
        <v>665951</v>
      </c>
      <c r="B2" t="s">
        <v>443</v>
      </c>
      <c r="C2" t="s">
        <v>286</v>
      </c>
      <c r="D2" t="s">
        <v>287</v>
      </c>
      <c r="E2" t="s">
        <v>288</v>
      </c>
      <c r="F2" t="s">
        <v>60</v>
      </c>
      <c r="G2" s="52">
        <v>43908.865972222222</v>
      </c>
      <c r="H2" t="s">
        <v>18</v>
      </c>
      <c r="I2" t="s">
        <v>162</v>
      </c>
      <c r="J2" t="s">
        <v>13</v>
      </c>
      <c r="K2" s="1">
        <v>43888</v>
      </c>
      <c r="L2" s="1">
        <v>43902</v>
      </c>
      <c r="M2" s="1">
        <v>43908</v>
      </c>
      <c r="N2" t="s">
        <v>71</v>
      </c>
      <c r="O2" t="s">
        <v>289</v>
      </c>
      <c r="P2">
        <f>(VALUE(MID(SUBSTITUTE(Tabla1[[#This Row],[RUT]],".",""),1,LEN(SUBSTITUTE(Tabla1[[#This Row],[RUT]],".",""))-2))*3.33636975697003E-06)+1932.25738525073</f>
        <v>1964.6315522505804</v>
      </c>
      <c r="Q2" s="47">
        <f>IF(Tabla1[[#This Row],[Estimacion RUT]] &gt;2005,0,DATE(FLOOR(Tabla1[[#This Row],[Estimacion RUT]],1),ROUND((Tabla1[[#This Row],[Estimacion RUT]]-FLOOR(Tabla1[[#This Row],[Estimacion RUT]],1))*12,0),1))</f>
        <v>23590</v>
      </c>
      <c r="R2" s="33" t="s">
        <v>26</v>
      </c>
      <c r="S2" s="32">
        <f ca="1">IF(Tabla1[[#This Row],[Cuenta Recolocación]]=1,(Tabla1[[#This Row],[Fecha recolocación]]-Tabla1[[#This Row],[Fecha de entrada de outplacement]])/30,(TODAY()-Tabla1[[#This Row],[Fecha de entrada de outplacement]])/30)</f>
        <v>0.2</v>
      </c>
      <c r="T2" s="32">
        <f ca="1">IF(Tabla1[[#This Row],[Cuenta Recolocación]]=1,(Tabla1[[#This Row],[Fecha recolocación]]-Tabla1[[#This Row],[Fecha desempleo]])/30,(TODAY()-Tabla1[[#This Row],[Fecha desempleo]])/30)</f>
        <v>0.66666666666666663</v>
      </c>
      <c r="U2" s="32">
        <f>(Tabla1[[#This Row],[Fecha de entrada de outplacement]]-Tabla1[[#This Row],[Fecha desempleo]])/30</f>
        <v>0.46666666666666667</v>
      </c>
      <c r="V2" s="3">
        <f ca="1">(TODAY()-Tabla1[[#This Row],[Fecha desempleo]])/30</f>
        <v>10.033333333333333</v>
      </c>
      <c r="W2" s="2">
        <f>IF(Tabla1[[#This Row],[Fecha recolocación]]&lt;&gt;"",1,0)</f>
        <v>1</v>
      </c>
      <c r="X2" s="16">
        <f ca="1">INT((TODAY()-Tabla1[[#This Row],[Estimación Nacimiento]])/365.25)</f>
        <v>56</v>
      </c>
      <c r="Y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3" spans="1:29" x14ac:dyDescent="0.2">
      <c r="A3">
        <v>665952</v>
      </c>
      <c r="B3" t="s">
        <v>576</v>
      </c>
      <c r="C3" t="s">
        <v>577</v>
      </c>
      <c r="D3" t="s">
        <v>578</v>
      </c>
      <c r="E3" t="s">
        <v>579</v>
      </c>
      <c r="F3" t="s">
        <v>60</v>
      </c>
      <c r="G3" s="52">
        <v>44085.589583333334</v>
      </c>
      <c r="H3" t="s">
        <v>18</v>
      </c>
      <c r="I3" t="s">
        <v>580</v>
      </c>
      <c r="J3" t="s">
        <v>13</v>
      </c>
      <c r="K3" s="1">
        <v>43888</v>
      </c>
      <c r="L3" s="1">
        <v>43899</v>
      </c>
      <c r="M3" s="1">
        <v>43983</v>
      </c>
      <c r="N3" t="s">
        <v>71</v>
      </c>
      <c r="O3" t="s">
        <v>581</v>
      </c>
      <c r="P3" s="2">
        <f>(VALUE(MID(SUBSTITUTE(Tabla1[[#This Row],[RUT]],".",""),1,LEN(SUBSTITUTE(Tabla1[[#This Row],[RUT]],".",""))-2))*3.33636975697003E-06)+1932.25738525073</f>
        <v>1993.6239681920263</v>
      </c>
      <c r="Q3" s="49">
        <f>IF(Tabla1[[#This Row],[Estimacion RUT]] &gt;2005,0,DATE(FLOOR(Tabla1[[#This Row],[Estimacion RUT]],1),ROUND((Tabla1[[#This Row],[Estimacion RUT]]-FLOOR(Tabla1[[#This Row],[Estimacion RUT]],1))*12,0),1))</f>
        <v>34151</v>
      </c>
      <c r="R3" s="48" t="s">
        <v>26</v>
      </c>
      <c r="S3" s="32">
        <f ca="1">IF(Tabla1[[#This Row],[Cuenta Recolocación]]=1,(Tabla1[[#This Row],[Fecha recolocación]]-Tabla1[[#This Row],[Fecha de entrada de outplacement]])/30,(TODAY()-Tabla1[[#This Row],[Fecha de entrada de outplacement]])/30)</f>
        <v>2.8</v>
      </c>
      <c r="T3" s="32">
        <f ca="1">IF(Tabla1[[#This Row],[Cuenta Recolocación]]=1,(Tabla1[[#This Row],[Fecha recolocación]]-Tabla1[[#This Row],[Fecha desempleo]])/30,(TODAY()-Tabla1[[#This Row],[Fecha desempleo]])/30)</f>
        <v>3.1666666666666665</v>
      </c>
      <c r="U3" s="32">
        <f>(Tabla1[[#This Row],[Fecha de entrada de outplacement]]-Tabla1[[#This Row],[Fecha desempleo]])/30</f>
        <v>0.36666666666666664</v>
      </c>
      <c r="V3" s="3">
        <f ca="1">(TODAY()-Tabla1[[#This Row],[Fecha desempleo]])/30</f>
        <v>10.033333333333333</v>
      </c>
      <c r="W3" s="2">
        <f>IF(Tabla1[[#This Row],[Fecha recolocación]]&lt;&gt;"",1,0)</f>
        <v>1</v>
      </c>
      <c r="X3" s="16">
        <f ca="1">INT((TODAY()-Tabla1[[#This Row],[Estimación Nacimiento]])/365.25)</f>
        <v>27</v>
      </c>
      <c r="Y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4" spans="1:29" x14ac:dyDescent="0.2">
      <c r="A4">
        <v>666001</v>
      </c>
      <c r="B4" t="s">
        <v>444</v>
      </c>
      <c r="C4" t="s">
        <v>208</v>
      </c>
      <c r="D4" t="s">
        <v>209</v>
      </c>
      <c r="E4" t="s">
        <v>210</v>
      </c>
      <c r="F4" t="s">
        <v>318</v>
      </c>
      <c r="G4" s="52">
        <v>44053.564583333333</v>
      </c>
      <c r="H4" t="s">
        <v>18</v>
      </c>
      <c r="I4" t="s">
        <v>162</v>
      </c>
      <c r="J4" t="s">
        <v>13</v>
      </c>
      <c r="K4" s="1">
        <v>43895</v>
      </c>
      <c r="L4" s="1">
        <v>43902</v>
      </c>
      <c r="M4" t="s">
        <v>14</v>
      </c>
      <c r="N4" t="s">
        <v>71</v>
      </c>
      <c r="O4" t="s">
        <v>211</v>
      </c>
      <c r="P4">
        <f>(VALUE(MID(SUBSTITUTE(Tabla1[[#This Row],[RUT]],".",""),1,LEN(SUBSTITUTE(Tabla1[[#This Row],[RUT]],".",""))-2))*3.33636975697003E-06)+1932.25738525073</f>
        <v>1978.6367416796154</v>
      </c>
      <c r="Q4" s="47">
        <f>IF(Tabla1[[#This Row],[Estimacion RUT]] &gt;2005,0,DATE(FLOOR(Tabla1[[#This Row],[Estimacion RUT]],1),ROUND((Tabla1[[#This Row],[Estimacion RUT]]-FLOOR(Tabla1[[#This Row],[Estimacion RUT]],1))*12,0),1))</f>
        <v>28703</v>
      </c>
      <c r="R4" s="33" t="s">
        <v>26</v>
      </c>
      <c r="S4" s="32">
        <f ca="1">IF(Tabla1[[#This Row],[Cuenta Recolocación]]=1,(Tabla1[[#This Row],[Fecha recolocación]]-Tabla1[[#This Row],[Fecha de entrada de outplacement]])/30,(TODAY()-Tabla1[[#This Row],[Fecha de entrada de outplacement]])/30)</f>
        <v>9.5666666666666664</v>
      </c>
      <c r="T4" s="32">
        <f ca="1">IF(Tabla1[[#This Row],[Cuenta Recolocación]]=1,(Tabla1[[#This Row],[Fecha recolocación]]-Tabla1[[#This Row],[Fecha desempleo]])/30,(TODAY()-Tabla1[[#This Row],[Fecha desempleo]])/30)</f>
        <v>9.8000000000000007</v>
      </c>
      <c r="U4" s="32">
        <f>(Tabla1[[#This Row],[Fecha de entrada de outplacement]]-Tabla1[[#This Row],[Fecha desempleo]])/30</f>
        <v>0.23333333333333334</v>
      </c>
      <c r="V4" s="3">
        <f ca="1">(TODAY()-Tabla1[[#This Row],[Fecha desempleo]])/30</f>
        <v>9.8000000000000007</v>
      </c>
      <c r="W4">
        <f>IF(Tabla1[[#This Row],[Fecha recolocación]]&lt;&gt;"",1,0)</f>
        <v>0</v>
      </c>
      <c r="X4" s="16">
        <f ca="1">INT((TODAY()-Tabla1[[#This Row],[Estimación Nacimiento]])/365.25)</f>
        <v>42</v>
      </c>
      <c r="Y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5" spans="1:29" x14ac:dyDescent="0.2">
      <c r="A5">
        <v>666007</v>
      </c>
      <c r="B5" t="s">
        <v>445</v>
      </c>
      <c r="C5" t="s">
        <v>446</v>
      </c>
      <c r="D5" t="s">
        <v>122</v>
      </c>
      <c r="E5" t="s">
        <v>123</v>
      </c>
      <c r="F5" t="s">
        <v>318</v>
      </c>
      <c r="G5" s="52">
        <v>44166.594444444447</v>
      </c>
      <c r="H5" t="s">
        <v>18</v>
      </c>
      <c r="I5" t="s">
        <v>120</v>
      </c>
      <c r="J5" t="s">
        <v>13</v>
      </c>
      <c r="K5" s="1">
        <v>43888</v>
      </c>
      <c r="L5" s="1">
        <v>43894</v>
      </c>
      <c r="M5" t="s">
        <v>14</v>
      </c>
      <c r="N5" t="s">
        <v>71</v>
      </c>
      <c r="O5" t="s">
        <v>124</v>
      </c>
      <c r="P5">
        <f>(VALUE(MID(SUBSTITUTE(Tabla1[[#This Row],[RUT]],".",""),1,LEN(SUBSTITUTE(Tabla1[[#This Row],[RUT]],".",""))-2))*3.33636975697003E-06)+1932.25738525073</f>
        <v>2014.4423783199884</v>
      </c>
      <c r="Q5" s="47">
        <f>IF(Tabla1[[#This Row],[Estimacion RUT]] &gt;2005,0,DATE(FLOOR(Tabla1[[#This Row],[Estimacion RUT]],1),ROUND((Tabla1[[#This Row],[Estimacion RUT]]-FLOOR(Tabla1[[#This Row],[Estimacion RUT]],1))*12,0),1))</f>
        <v>0</v>
      </c>
      <c r="R5" s="33" t="s">
        <v>19</v>
      </c>
      <c r="S5" s="32">
        <f ca="1">IF(Tabla1[[#This Row],[Cuenta Recolocación]]=1,(Tabla1[[#This Row],[Fecha recolocación]]-Tabla1[[#This Row],[Fecha de entrada de outplacement]])/30,(TODAY()-Tabla1[[#This Row],[Fecha de entrada de outplacement]])/30)</f>
        <v>9.8333333333333339</v>
      </c>
      <c r="T5" s="32">
        <f ca="1">IF(Tabla1[[#This Row],[Cuenta Recolocación]]=1,(Tabla1[[#This Row],[Fecha recolocación]]-Tabla1[[#This Row],[Fecha desempleo]])/30,(TODAY()-Tabla1[[#This Row],[Fecha desempleo]])/30)</f>
        <v>10.033333333333333</v>
      </c>
      <c r="U5" s="32">
        <f>(Tabla1[[#This Row],[Fecha de entrada de outplacement]]-Tabla1[[#This Row],[Fecha desempleo]])/30</f>
        <v>0.2</v>
      </c>
      <c r="V5" s="3">
        <f ca="1">(TODAY()-Tabla1[[#This Row],[Fecha desempleo]])/30</f>
        <v>10.033333333333333</v>
      </c>
      <c r="W5">
        <f>IF(Tabla1[[#This Row],[Fecha recolocación]]&lt;&gt;"",1,0)</f>
        <v>0</v>
      </c>
      <c r="X5" s="16">
        <f ca="1">INT((TODAY()-Tabla1[[#This Row],[Estimación Nacimiento]])/365.25)</f>
        <v>120</v>
      </c>
      <c r="Y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Unidentified</v>
      </c>
    </row>
    <row r="6" spans="1:29" x14ac:dyDescent="0.2">
      <c r="A6">
        <v>666101</v>
      </c>
      <c r="B6" t="s">
        <v>447</v>
      </c>
      <c r="C6" t="s">
        <v>78</v>
      </c>
      <c r="D6" t="s">
        <v>79</v>
      </c>
      <c r="E6" t="s">
        <v>80</v>
      </c>
      <c r="F6" t="s">
        <v>318</v>
      </c>
      <c r="G6" s="52">
        <v>44119.657638888886</v>
      </c>
      <c r="H6" t="s">
        <v>18</v>
      </c>
      <c r="I6" t="s">
        <v>81</v>
      </c>
      <c r="J6" t="s">
        <v>13</v>
      </c>
      <c r="K6" s="1">
        <v>43888</v>
      </c>
      <c r="L6" s="1">
        <v>43895</v>
      </c>
      <c r="M6" t="s">
        <v>14</v>
      </c>
      <c r="N6" t="s">
        <v>71</v>
      </c>
      <c r="O6" t="s">
        <v>82</v>
      </c>
      <c r="P6">
        <f>(VALUE(MID(SUBSTITUTE(Tabla1[[#This Row],[RUT]],".",""),1,LEN(SUBSTITUTE(Tabla1[[#This Row],[RUT]],".",""))-2))*3.33636975697003E-06)+1932.25738525073</f>
        <v>1986.7916167489129</v>
      </c>
      <c r="Q6" s="47">
        <f>IF(Tabla1[[#This Row],[Estimacion RUT]] &gt;2005,0,DATE(FLOOR(Tabla1[[#This Row],[Estimacion RUT]],1),ROUND((Tabla1[[#This Row],[Estimacion RUT]]-FLOOR(Tabla1[[#This Row],[Estimacion RUT]],1))*12,0),1))</f>
        <v>31656</v>
      </c>
      <c r="R6" s="33" t="s">
        <v>26</v>
      </c>
      <c r="S6" s="32">
        <f ca="1">IF(Tabla1[[#This Row],[Cuenta Recolocación]]=1,(Tabla1[[#This Row],[Fecha recolocación]]-Tabla1[[#This Row],[Fecha de entrada de outplacement]])/30,(TODAY()-Tabla1[[#This Row],[Fecha de entrada de outplacement]])/30)</f>
        <v>9.8000000000000007</v>
      </c>
      <c r="T6" s="32">
        <f ca="1">IF(Tabla1[[#This Row],[Cuenta Recolocación]]=1,(Tabla1[[#This Row],[Fecha recolocación]]-Tabla1[[#This Row],[Fecha desempleo]])/30,(TODAY()-Tabla1[[#This Row],[Fecha desempleo]])/30)</f>
        <v>10.033333333333333</v>
      </c>
      <c r="U6" s="32">
        <f>(Tabla1[[#This Row],[Fecha de entrada de outplacement]]-Tabla1[[#This Row],[Fecha desempleo]])/30</f>
        <v>0.23333333333333334</v>
      </c>
      <c r="V6" s="3">
        <f ca="1">(TODAY()-Tabla1[[#This Row],[Fecha desempleo]])/30</f>
        <v>10.033333333333333</v>
      </c>
      <c r="W6">
        <f>IF(Tabla1[[#This Row],[Fecha recolocación]]&lt;&gt;"",1,0)</f>
        <v>0</v>
      </c>
      <c r="X6" s="16">
        <f ca="1">INT((TODAY()-Tabla1[[#This Row],[Estimación Nacimiento]])/365.25)</f>
        <v>34</v>
      </c>
      <c r="Y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  <c r="AB6" s="62" t="s">
        <v>64</v>
      </c>
      <c r="AC6" s="63"/>
    </row>
    <row r="7" spans="1:29" x14ac:dyDescent="0.2">
      <c r="A7">
        <v>666104</v>
      </c>
      <c r="B7" t="s">
        <v>448</v>
      </c>
      <c r="C7" t="s">
        <v>315</v>
      </c>
      <c r="D7" t="s">
        <v>316</v>
      </c>
      <c r="E7" t="s">
        <v>317</v>
      </c>
      <c r="F7" t="s">
        <v>318</v>
      </c>
      <c r="G7" s="52">
        <v>43971.620833333334</v>
      </c>
      <c r="H7" t="s">
        <v>18</v>
      </c>
      <c r="I7" t="s">
        <v>76</v>
      </c>
      <c r="J7" t="s">
        <v>13</v>
      </c>
      <c r="K7" s="1">
        <v>43888</v>
      </c>
      <c r="L7" s="1">
        <v>43909</v>
      </c>
      <c r="M7" t="s">
        <v>14</v>
      </c>
      <c r="N7" t="s">
        <v>71</v>
      </c>
      <c r="O7" t="s">
        <v>319</v>
      </c>
      <c r="P7">
        <f>(VALUE(MID(SUBSTITUTE(Tabla1[[#This Row],[RUT]],".",""),1,LEN(SUBSTITUTE(Tabla1[[#This Row],[RUT]],".",""))-2))*3.33636975697003E-06)+1932.25738525073</f>
        <v>1979.7911856701828</v>
      </c>
      <c r="Q7" s="47">
        <f>IF(Tabla1[[#This Row],[Estimacion RUT]] &gt;2005,0,DATE(FLOOR(Tabla1[[#This Row],[Estimacion RUT]],1),ROUND((Tabla1[[#This Row],[Estimacion RUT]]-FLOOR(Tabla1[[#This Row],[Estimacion RUT]],1))*12,0),1))</f>
        <v>29099</v>
      </c>
      <c r="R7" s="33" t="s">
        <v>19</v>
      </c>
      <c r="S7" s="32">
        <f ca="1">IF(Tabla1[[#This Row],[Cuenta Recolocación]]=1,(Tabla1[[#This Row],[Fecha recolocación]]-Tabla1[[#This Row],[Fecha de entrada de outplacement]])/30,(TODAY()-Tabla1[[#This Row],[Fecha de entrada de outplacement]])/30)</f>
        <v>9.3333333333333339</v>
      </c>
      <c r="T7" s="32">
        <f ca="1">IF(Tabla1[[#This Row],[Cuenta Recolocación]]=1,(Tabla1[[#This Row],[Fecha recolocación]]-Tabla1[[#This Row],[Fecha desempleo]])/30,(TODAY()-Tabla1[[#This Row],[Fecha desempleo]])/30)</f>
        <v>10.033333333333333</v>
      </c>
      <c r="U7" s="32">
        <f>(Tabla1[[#This Row],[Fecha de entrada de outplacement]]-Tabla1[[#This Row],[Fecha desempleo]])/30</f>
        <v>0.7</v>
      </c>
      <c r="V7" s="3">
        <f ca="1">(TODAY()-Tabla1[[#This Row],[Fecha desempleo]])/30</f>
        <v>10.033333333333333</v>
      </c>
      <c r="W7" s="2">
        <f>IF(Tabla1[[#This Row],[Fecha recolocación]]&lt;&gt;"",1,0)</f>
        <v>0</v>
      </c>
      <c r="X7" s="16">
        <f ca="1">INT((TODAY()-Tabla1[[#This Row],[Estimación Nacimiento]])/365.25)</f>
        <v>41</v>
      </c>
      <c r="Y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  <c r="AB7" s="43"/>
      <c r="AC7" s="43" t="s">
        <v>66</v>
      </c>
    </row>
    <row r="8" spans="1:29" x14ac:dyDescent="0.2">
      <c r="A8">
        <v>666202</v>
      </c>
      <c r="B8" t="s">
        <v>449</v>
      </c>
      <c r="C8" t="s">
        <v>181</v>
      </c>
      <c r="D8" t="s">
        <v>182</v>
      </c>
      <c r="E8" t="s">
        <v>183</v>
      </c>
      <c r="F8" t="s">
        <v>60</v>
      </c>
      <c r="G8" s="52">
        <v>43969.899305555555</v>
      </c>
      <c r="H8" t="s">
        <v>18</v>
      </c>
      <c r="I8" t="s">
        <v>76</v>
      </c>
      <c r="J8" t="s">
        <v>13</v>
      </c>
      <c r="K8" s="1">
        <v>43888</v>
      </c>
      <c r="L8" s="1">
        <v>43909</v>
      </c>
      <c r="M8" s="1">
        <v>43969</v>
      </c>
      <c r="N8" t="s">
        <v>71</v>
      </c>
      <c r="O8" t="s">
        <v>184</v>
      </c>
      <c r="P8">
        <f>(VALUE(MID(SUBSTITUTE(Tabla1[[#This Row],[RUT]],".",""),1,LEN(SUBSTITUTE(Tabla1[[#This Row],[RUT]],".",""))-2))*3.33636975697003E-06)+1932.25738525073</f>
        <v>1978.5854116309044</v>
      </c>
      <c r="Q8" s="47">
        <f>IF(Tabla1[[#This Row],[Estimacion RUT]] &gt;2005,0,DATE(FLOOR(Tabla1[[#This Row],[Estimacion RUT]],1),ROUND((Tabla1[[#This Row],[Estimacion RUT]]-FLOOR(Tabla1[[#This Row],[Estimacion RUT]],1))*12,0),1))</f>
        <v>28672</v>
      </c>
      <c r="R8" s="33" t="s">
        <v>26</v>
      </c>
      <c r="S8" s="32">
        <f ca="1">IF(Tabla1[[#This Row],[Cuenta Recolocación]]=1,(Tabla1[[#This Row],[Fecha recolocación]]-Tabla1[[#This Row],[Fecha de entrada de outplacement]])/30,(TODAY()-Tabla1[[#This Row],[Fecha de entrada de outplacement]])/30)</f>
        <v>2</v>
      </c>
      <c r="T8" s="32">
        <f ca="1">IF(Tabla1[[#This Row],[Cuenta Recolocación]]=1,(Tabla1[[#This Row],[Fecha recolocación]]-Tabla1[[#This Row],[Fecha desempleo]])/30,(TODAY()-Tabla1[[#This Row],[Fecha desempleo]])/30)</f>
        <v>2.7</v>
      </c>
      <c r="U8" s="32">
        <f>(Tabla1[[#This Row],[Fecha de entrada de outplacement]]-Tabla1[[#This Row],[Fecha desempleo]])/30</f>
        <v>0.7</v>
      </c>
      <c r="V8" s="3">
        <f ca="1">(TODAY()-Tabla1[[#This Row],[Fecha desempleo]])/30</f>
        <v>10.033333333333333</v>
      </c>
      <c r="W8">
        <f>IF(Tabla1[[#This Row],[Fecha recolocación]]&lt;&gt;"",1,0)</f>
        <v>1</v>
      </c>
      <c r="X8" s="16">
        <f ca="1">INT((TODAY()-Tabla1[[#This Row],[Estimación Nacimiento]])/365.25)</f>
        <v>42</v>
      </c>
      <c r="Y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  <c r="AB8" s="44"/>
      <c r="AC8" s="43" t="s">
        <v>314</v>
      </c>
    </row>
    <row r="9" spans="1:29" x14ac:dyDescent="0.2">
      <c r="A9">
        <v>666203</v>
      </c>
      <c r="B9" t="s">
        <v>450</v>
      </c>
      <c r="C9" t="s">
        <v>154</v>
      </c>
      <c r="D9" t="s">
        <v>155</v>
      </c>
      <c r="E9" t="s">
        <v>156</v>
      </c>
      <c r="F9" t="s">
        <v>539</v>
      </c>
      <c r="G9" s="52">
        <v>44155.5625</v>
      </c>
      <c r="H9" t="s">
        <v>18</v>
      </c>
      <c r="I9" t="s">
        <v>70</v>
      </c>
      <c r="J9" t="s">
        <v>13</v>
      </c>
      <c r="K9" s="1">
        <v>43895</v>
      </c>
      <c r="L9" s="1">
        <v>43914</v>
      </c>
      <c r="M9" t="s">
        <v>14</v>
      </c>
      <c r="N9" t="s">
        <v>71</v>
      </c>
      <c r="O9" t="s">
        <v>157</v>
      </c>
      <c r="P9">
        <f>(VALUE(MID(SUBSTITUTE(Tabla1[[#This Row],[RUT]],".",""),1,LEN(SUBSTITUTE(Tabla1[[#This Row],[RUT]],".",""))-2))*3.33636975697003E-06)+1932.25738525073</f>
        <v>1972.3143977266616</v>
      </c>
      <c r="Q9" s="47">
        <f>IF(Tabla1[[#This Row],[Estimacion RUT]] &gt;2005,0,DATE(FLOOR(Tabla1[[#This Row],[Estimacion RUT]],1),ROUND((Tabla1[[#This Row],[Estimacion RUT]]-FLOOR(Tabla1[[#This Row],[Estimacion RUT]],1))*12,0),1))</f>
        <v>26390</v>
      </c>
      <c r="R9" s="33" t="s">
        <v>26</v>
      </c>
      <c r="S9" s="32">
        <f ca="1">IF(Tabla1[[#This Row],[Cuenta Recolocación]]=1,(Tabla1[[#This Row],[Fecha recolocación]]-Tabla1[[#This Row],[Fecha de entrada de outplacement]])/30,(TODAY()-Tabla1[[#This Row],[Fecha de entrada de outplacement]])/30)</f>
        <v>9.1666666666666661</v>
      </c>
      <c r="T9" s="32">
        <f ca="1">IF(Tabla1[[#This Row],[Cuenta Recolocación]]=1,(Tabla1[[#This Row],[Fecha recolocación]]-Tabla1[[#This Row],[Fecha desempleo]])/30,(TODAY()-Tabla1[[#This Row],[Fecha desempleo]])/30)</f>
        <v>9.8000000000000007</v>
      </c>
      <c r="U9" s="32">
        <f>(Tabla1[[#This Row],[Fecha de entrada de outplacement]]-Tabla1[[#This Row],[Fecha desempleo]])/30</f>
        <v>0.6333333333333333</v>
      </c>
      <c r="V9" s="3">
        <f ca="1">(TODAY()-Tabla1[[#This Row],[Fecha desempleo]])/30</f>
        <v>9.8000000000000007</v>
      </c>
      <c r="W9">
        <f>IF(Tabla1[[#This Row],[Fecha recolocación]]&lt;&gt;"",1,0)</f>
        <v>0</v>
      </c>
      <c r="X9" s="16">
        <f ca="1">INT((TODAY()-Tabla1[[#This Row],[Estimación Nacimiento]])/365.25)</f>
        <v>48</v>
      </c>
      <c r="Y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  <c r="AB9" s="45"/>
      <c r="AC9" s="43" t="s">
        <v>630</v>
      </c>
    </row>
    <row r="10" spans="1:29" x14ac:dyDescent="0.2">
      <c r="A10">
        <v>666253</v>
      </c>
      <c r="B10" t="s">
        <v>451</v>
      </c>
      <c r="C10" t="s">
        <v>320</v>
      </c>
      <c r="D10" t="s">
        <v>321</v>
      </c>
      <c r="E10" t="s">
        <v>322</v>
      </c>
      <c r="F10" t="s">
        <v>318</v>
      </c>
      <c r="G10" s="52">
        <v>43956.705555555556</v>
      </c>
      <c r="H10" t="s">
        <v>18</v>
      </c>
      <c r="I10" t="s">
        <v>202</v>
      </c>
      <c r="J10" t="s">
        <v>13</v>
      </c>
      <c r="K10" s="1">
        <v>43888</v>
      </c>
      <c r="L10" s="1">
        <v>43928</v>
      </c>
      <c r="M10" t="s">
        <v>14</v>
      </c>
      <c r="N10" t="s">
        <v>71</v>
      </c>
      <c r="O10" t="s">
        <v>323</v>
      </c>
      <c r="P10">
        <f>(VALUE(MID(SUBSTITUTE(Tabla1[[#This Row],[RUT]],".",""),1,LEN(SUBSTITUTE(Tabla1[[#This Row],[RUT]],".",""))-2))*3.33636975697003E-06)+1932.25738525073</f>
        <v>1983.8084684581133</v>
      </c>
      <c r="Q10" s="47">
        <f>IF(Tabla1[[#This Row],[Estimacion RUT]] &gt;2005,0,DATE(FLOOR(Tabla1[[#This Row],[Estimacion RUT]],1),ROUND((Tabla1[[#This Row],[Estimacion RUT]]-FLOOR(Tabla1[[#This Row],[Estimacion RUT]],1))*12,0),1))</f>
        <v>30590</v>
      </c>
      <c r="R10" s="33" t="s">
        <v>26</v>
      </c>
      <c r="S10" s="32">
        <f ca="1">IF(Tabla1[[#This Row],[Cuenta Recolocación]]=1,(Tabla1[[#This Row],[Fecha recolocación]]-Tabla1[[#This Row],[Fecha de entrada de outplacement]])/30,(TODAY()-Tabla1[[#This Row],[Fecha de entrada de outplacement]])/30)</f>
        <v>8.6999999999999993</v>
      </c>
      <c r="T10" s="32">
        <f ca="1">IF(Tabla1[[#This Row],[Cuenta Recolocación]]=1,(Tabla1[[#This Row],[Fecha recolocación]]-Tabla1[[#This Row],[Fecha desempleo]])/30,(TODAY()-Tabla1[[#This Row],[Fecha desempleo]])/30)</f>
        <v>10.033333333333333</v>
      </c>
      <c r="U10" s="32">
        <f>(Tabla1[[#This Row],[Fecha de entrada de outplacement]]-Tabla1[[#This Row],[Fecha desempleo]])/30</f>
        <v>1.3333333333333333</v>
      </c>
      <c r="V10" s="3">
        <f ca="1">(TODAY()-Tabla1[[#This Row],[Fecha desempleo]])/30</f>
        <v>10.033333333333333</v>
      </c>
      <c r="W10" s="2">
        <f>IF(Tabla1[[#This Row],[Fecha recolocación]]&lt;&gt;"",1,0)</f>
        <v>0</v>
      </c>
      <c r="X10" s="16">
        <f ca="1">INT((TODAY()-Tabla1[[#This Row],[Estimación Nacimiento]])/365.25)</f>
        <v>37</v>
      </c>
      <c r="Y1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  <c r="AB10" s="46"/>
      <c r="AC10" s="43" t="s">
        <v>65</v>
      </c>
    </row>
    <row r="11" spans="1:29" x14ac:dyDescent="0.2">
      <c r="A11">
        <v>666301</v>
      </c>
      <c r="B11" t="s">
        <v>452</v>
      </c>
      <c r="C11" t="s">
        <v>15</v>
      </c>
      <c r="D11" t="s">
        <v>437</v>
      </c>
      <c r="E11" t="s">
        <v>167</v>
      </c>
      <c r="F11" t="s">
        <v>61</v>
      </c>
      <c r="G11" s="52">
        <v>44008.60833333333</v>
      </c>
      <c r="H11" t="s">
        <v>18</v>
      </c>
      <c r="I11" t="s">
        <v>81</v>
      </c>
      <c r="J11" t="s">
        <v>13</v>
      </c>
      <c r="K11" s="1">
        <v>43888</v>
      </c>
      <c r="L11" s="1">
        <v>43895</v>
      </c>
      <c r="M11" t="s">
        <v>14</v>
      </c>
      <c r="N11" t="s">
        <v>71</v>
      </c>
      <c r="O11" t="s">
        <v>168</v>
      </c>
      <c r="P11">
        <f>(VALUE(MID(SUBSTITUTE(Tabla1[[#This Row],[RUT]],".",""),1,LEN(SUBSTITUTE(Tabla1[[#This Row],[RUT]],".",""))-2))*3.33636975697003E-06)+1932.25738525073</f>
        <v>1978.6337222649854</v>
      </c>
      <c r="Q11" s="47">
        <f>IF(Tabla1[[#This Row],[Estimacion RUT]] &gt;2005,0,DATE(FLOOR(Tabla1[[#This Row],[Estimacion RUT]],1),ROUND((Tabla1[[#This Row],[Estimacion RUT]]-FLOOR(Tabla1[[#This Row],[Estimacion RUT]],1))*12,0),1))</f>
        <v>28703</v>
      </c>
      <c r="R11" s="33" t="s">
        <v>26</v>
      </c>
      <c r="S11" s="32">
        <f ca="1">IF(Tabla1[[#This Row],[Cuenta Recolocación]]=1,(Tabla1[[#This Row],[Fecha recolocación]]-Tabla1[[#This Row],[Fecha de entrada de outplacement]])/30,(TODAY()-Tabla1[[#This Row],[Fecha de entrada de outplacement]])/30)</f>
        <v>9.8000000000000007</v>
      </c>
      <c r="T11" s="32">
        <f ca="1">IF(Tabla1[[#This Row],[Cuenta Recolocación]]=1,(Tabla1[[#This Row],[Fecha recolocación]]-Tabla1[[#This Row],[Fecha desempleo]])/30,(TODAY()-Tabla1[[#This Row],[Fecha desempleo]])/30)</f>
        <v>10.033333333333333</v>
      </c>
      <c r="U11" s="32">
        <f>(Tabla1[[#This Row],[Fecha de entrada de outplacement]]-Tabla1[[#This Row],[Fecha desempleo]])/30</f>
        <v>0.23333333333333334</v>
      </c>
      <c r="V11" s="3">
        <f ca="1">(TODAY()-Tabla1[[#This Row],[Fecha desempleo]])/30</f>
        <v>10.033333333333333</v>
      </c>
      <c r="W11">
        <f>IF(Tabla1[[#This Row],[Fecha recolocación]]&lt;&gt;"",1,0)</f>
        <v>0</v>
      </c>
      <c r="X11" s="16">
        <f ca="1">INT((TODAY()-Tabla1[[#This Row],[Estimación Nacimiento]])/365.25)</f>
        <v>42</v>
      </c>
      <c r="Y1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12" spans="1:29" x14ac:dyDescent="0.2">
      <c r="A12">
        <v>666302</v>
      </c>
      <c r="B12" t="s">
        <v>453</v>
      </c>
      <c r="C12" t="s">
        <v>302</v>
      </c>
      <c r="D12" t="s">
        <v>303</v>
      </c>
      <c r="E12" t="s">
        <v>304</v>
      </c>
      <c r="F12" t="s">
        <v>318</v>
      </c>
      <c r="G12" s="52">
        <v>44182.90347222222</v>
      </c>
      <c r="H12" t="s">
        <v>18</v>
      </c>
      <c r="I12" t="s">
        <v>81</v>
      </c>
      <c r="J12" t="s">
        <v>13</v>
      </c>
      <c r="K12" s="1">
        <v>43888</v>
      </c>
      <c r="L12" s="1">
        <v>43895</v>
      </c>
      <c r="M12" t="s">
        <v>14</v>
      </c>
      <c r="N12" t="s">
        <v>71</v>
      </c>
      <c r="O12" t="s">
        <v>305</v>
      </c>
      <c r="P12">
        <f>(VALUE(MID(SUBSTITUTE(Tabla1[[#This Row],[RUT]],".",""),1,LEN(SUBSTITUTE(Tabla1[[#This Row],[RUT]],".",""))-2))*3.33636975697003E-06)+1932.25738525073</f>
        <v>1967.829849681528</v>
      </c>
      <c r="Q12" s="47">
        <f>IF(Tabla1[[#This Row],[Estimacion RUT]] &gt;2005,0,DATE(FLOOR(Tabla1[[#This Row],[Estimacion RUT]],1),ROUND((Tabla1[[#This Row],[Estimacion RUT]]-FLOOR(Tabla1[[#This Row],[Estimacion RUT]],1))*12,0),1))</f>
        <v>24746</v>
      </c>
      <c r="R12" s="33" t="s">
        <v>26</v>
      </c>
      <c r="S12" s="32">
        <f ca="1">IF(Tabla1[[#This Row],[Cuenta Recolocación]]=1,(Tabla1[[#This Row],[Fecha recolocación]]-Tabla1[[#This Row],[Fecha de entrada de outplacement]])/30,(TODAY()-Tabla1[[#This Row],[Fecha de entrada de outplacement]])/30)</f>
        <v>9.8000000000000007</v>
      </c>
      <c r="T12" s="32">
        <f ca="1">IF(Tabla1[[#This Row],[Cuenta Recolocación]]=1,(Tabla1[[#This Row],[Fecha recolocación]]-Tabla1[[#This Row],[Fecha desempleo]])/30,(TODAY()-Tabla1[[#This Row],[Fecha desempleo]])/30)</f>
        <v>10.033333333333333</v>
      </c>
      <c r="U12" s="32">
        <f>(Tabla1[[#This Row],[Fecha de entrada de outplacement]]-Tabla1[[#This Row],[Fecha desempleo]])/30</f>
        <v>0.23333333333333334</v>
      </c>
      <c r="V12" s="3">
        <f ca="1">(TODAY()-Tabla1[[#This Row],[Fecha desempleo]])/30</f>
        <v>10.033333333333333</v>
      </c>
      <c r="W12">
        <f>IF(Tabla1[[#This Row],[Fecha recolocación]]&lt;&gt;"",1,0)</f>
        <v>0</v>
      </c>
      <c r="X12" s="16">
        <f ca="1">INT((TODAY()-Tabla1[[#This Row],[Estimación Nacimiento]])/365.25)</f>
        <v>53</v>
      </c>
      <c r="Y1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  <c r="AB12" s="64" t="s">
        <v>311</v>
      </c>
      <c r="AC12" s="65"/>
    </row>
    <row r="13" spans="1:29" ht="15" customHeight="1" x14ac:dyDescent="0.2">
      <c r="A13">
        <v>666352</v>
      </c>
      <c r="B13" t="s">
        <v>454</v>
      </c>
      <c r="C13" t="s">
        <v>129</v>
      </c>
      <c r="D13" t="s">
        <v>17</v>
      </c>
      <c r="E13" t="s">
        <v>130</v>
      </c>
      <c r="F13" t="s">
        <v>61</v>
      </c>
      <c r="G13" s="52">
        <v>43942.523611111108</v>
      </c>
      <c r="H13" t="s">
        <v>18</v>
      </c>
      <c r="I13" t="s">
        <v>107</v>
      </c>
      <c r="J13" t="s">
        <v>13</v>
      </c>
      <c r="K13" s="1">
        <v>43893</v>
      </c>
      <c r="L13" s="1">
        <v>43896</v>
      </c>
      <c r="M13" t="s">
        <v>14</v>
      </c>
      <c r="N13" t="s">
        <v>71</v>
      </c>
      <c r="O13" t="s">
        <v>131</v>
      </c>
      <c r="P13">
        <f>(VALUE(MID(SUBSTITUTE(Tabla1[[#This Row],[RUT]],".",""),1,LEN(SUBSTITUTE(Tabla1[[#This Row],[RUT]],".",""))-2))*3.33636975697003E-06)+1932.25738525073</f>
        <v>1990.0035032138805</v>
      </c>
      <c r="Q13" s="47">
        <f>IF(Tabla1[[#This Row],[Estimacion RUT]] &gt;2005,0,DATE(FLOOR(Tabla1[[#This Row],[Estimacion RUT]],1),ROUND((Tabla1[[#This Row],[Estimacion RUT]]-FLOOR(Tabla1[[#This Row],[Estimacion RUT]],1))*12,0),1))</f>
        <v>32843</v>
      </c>
      <c r="R13" s="33" t="s">
        <v>19</v>
      </c>
      <c r="S13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13" s="32">
        <f ca="1">IF(Tabla1[[#This Row],[Cuenta Recolocación]]=1,(Tabla1[[#This Row],[Fecha recolocación]]-Tabla1[[#This Row],[Fecha desempleo]])/30,(TODAY()-Tabla1[[#This Row],[Fecha desempleo]])/30)</f>
        <v>9.8666666666666671</v>
      </c>
      <c r="U13" s="32">
        <f>(Tabla1[[#This Row],[Fecha de entrada de outplacement]]-Tabla1[[#This Row],[Fecha desempleo]])/30</f>
        <v>0.1</v>
      </c>
      <c r="V13" s="3">
        <f ca="1">(TODAY()-Tabla1[[#This Row],[Fecha desempleo]])/30</f>
        <v>9.8666666666666671</v>
      </c>
      <c r="W13" s="2">
        <f>IF(Tabla1[[#This Row],[Fecha recolocación]]&lt;&gt;"",1,0)</f>
        <v>0</v>
      </c>
      <c r="X13" s="16">
        <f ca="1">INT((TODAY()-Tabla1[[#This Row],[Estimación Nacimiento]])/365.25)</f>
        <v>31</v>
      </c>
      <c r="Y1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  <c r="AB13" s="56" t="s">
        <v>309</v>
      </c>
      <c r="AC13" s="57"/>
    </row>
    <row r="14" spans="1:29" x14ac:dyDescent="0.2">
      <c r="A14">
        <v>666401</v>
      </c>
      <c r="B14" t="s">
        <v>455</v>
      </c>
      <c r="C14" t="s">
        <v>173</v>
      </c>
      <c r="D14" t="s">
        <v>174</v>
      </c>
      <c r="E14" t="s">
        <v>175</v>
      </c>
      <c r="F14" t="s">
        <v>60</v>
      </c>
      <c r="G14" s="52">
        <v>44076.720138888886</v>
      </c>
      <c r="H14" t="s">
        <v>18</v>
      </c>
      <c r="I14" t="s">
        <v>120</v>
      </c>
      <c r="J14" t="s">
        <v>13</v>
      </c>
      <c r="K14" s="1">
        <v>43888</v>
      </c>
      <c r="L14" s="1">
        <v>43894</v>
      </c>
      <c r="M14" s="1">
        <v>44081</v>
      </c>
      <c r="N14" t="s">
        <v>71</v>
      </c>
      <c r="O14" t="s">
        <v>176</v>
      </c>
      <c r="P14">
        <f>(VALUE(MID(SUBSTITUTE(Tabla1[[#This Row],[RUT]],".",""),1,LEN(SUBSTITUTE(Tabla1[[#This Row],[RUT]],".",""))-2))*3.33636975697003E-06)+1932.25738525073</f>
        <v>1985.2201165296151</v>
      </c>
      <c r="Q14" s="47">
        <f>IF(Tabla1[[#This Row],[Estimacion RUT]] &gt;2005,0,DATE(FLOOR(Tabla1[[#This Row],[Estimacion RUT]],1),ROUND((Tabla1[[#This Row],[Estimacion RUT]]-FLOOR(Tabla1[[#This Row],[Estimacion RUT]],1))*12,0),1))</f>
        <v>31107</v>
      </c>
      <c r="R14" s="33" t="s">
        <v>19</v>
      </c>
      <c r="S14" s="32">
        <f ca="1">IF(Tabla1[[#This Row],[Cuenta Recolocación]]=1,(Tabla1[[#This Row],[Fecha recolocación]]-Tabla1[[#This Row],[Fecha de entrada de outplacement]])/30,(TODAY()-Tabla1[[#This Row],[Fecha de entrada de outplacement]])/30)</f>
        <v>6.2333333333333334</v>
      </c>
      <c r="T14" s="32">
        <f ca="1">IF(Tabla1[[#This Row],[Cuenta Recolocación]]=1,(Tabla1[[#This Row],[Fecha recolocación]]-Tabla1[[#This Row],[Fecha desempleo]])/30,(TODAY()-Tabla1[[#This Row],[Fecha desempleo]])/30)</f>
        <v>6.4333333333333336</v>
      </c>
      <c r="U14" s="32">
        <f>(Tabla1[[#This Row],[Fecha de entrada de outplacement]]-Tabla1[[#This Row],[Fecha desempleo]])/30</f>
        <v>0.2</v>
      </c>
      <c r="V14" s="3">
        <f ca="1">(TODAY()-Tabla1[[#This Row],[Fecha desempleo]])/30</f>
        <v>10.033333333333333</v>
      </c>
      <c r="W14">
        <f>IF(Tabla1[[#This Row],[Fecha recolocación]]&lt;&gt;"",1,0)</f>
        <v>1</v>
      </c>
      <c r="X14" s="16">
        <f ca="1">INT((TODAY()-Tabla1[[#This Row],[Estimación Nacimiento]])/365.25)</f>
        <v>35</v>
      </c>
      <c r="Y1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  <c r="AB14" s="58"/>
      <c r="AC14" s="59"/>
    </row>
    <row r="15" spans="1:29" x14ac:dyDescent="0.2">
      <c r="A15">
        <v>666451</v>
      </c>
      <c r="B15" t="s">
        <v>456</v>
      </c>
      <c r="C15" t="s">
        <v>294</v>
      </c>
      <c r="D15" t="s">
        <v>295</v>
      </c>
      <c r="E15" t="s">
        <v>296</v>
      </c>
      <c r="F15" t="s">
        <v>63</v>
      </c>
      <c r="G15" s="52">
        <v>44043.63958333333</v>
      </c>
      <c r="H15" t="s">
        <v>18</v>
      </c>
      <c r="I15" t="s">
        <v>221</v>
      </c>
      <c r="J15" t="s">
        <v>13</v>
      </c>
      <c r="K15" s="1">
        <v>43888</v>
      </c>
      <c r="L15" s="1">
        <v>43965</v>
      </c>
      <c r="M15" t="s">
        <v>14</v>
      </c>
      <c r="N15" t="s">
        <v>71</v>
      </c>
      <c r="O15" t="s">
        <v>297</v>
      </c>
      <c r="P15">
        <f>(VALUE(MID(SUBSTITUTE(Tabla1[[#This Row],[RUT]],".",""),1,LEN(SUBSTITUTE(Tabla1[[#This Row],[RUT]],".",""))-2))*3.33636975697003E-06)+1932.25738525073</f>
        <v>1973.2077274109392</v>
      </c>
      <c r="Q15" s="47">
        <f>IF(Tabla1[[#This Row],[Estimacion RUT]] &gt;2005,0,DATE(FLOOR(Tabla1[[#This Row],[Estimacion RUT]],1),ROUND((Tabla1[[#This Row],[Estimacion RUT]]-FLOOR(Tabla1[[#This Row],[Estimacion RUT]],1))*12,0),1))</f>
        <v>26696</v>
      </c>
      <c r="R15" s="33" t="s">
        <v>26</v>
      </c>
      <c r="S15" s="32">
        <f ca="1">IF(Tabla1[[#This Row],[Cuenta Recolocación]]=1,(Tabla1[[#This Row],[Fecha recolocación]]-Tabla1[[#This Row],[Fecha de entrada de outplacement]])/30,(TODAY()-Tabla1[[#This Row],[Fecha de entrada de outplacement]])/30)</f>
        <v>7.4666666666666668</v>
      </c>
      <c r="T15" s="32">
        <f ca="1">IF(Tabla1[[#This Row],[Cuenta Recolocación]]=1,(Tabla1[[#This Row],[Fecha recolocación]]-Tabla1[[#This Row],[Fecha desempleo]])/30,(TODAY()-Tabla1[[#This Row],[Fecha desempleo]])/30)</f>
        <v>10.033333333333333</v>
      </c>
      <c r="U15" s="32">
        <f>(Tabla1[[#This Row],[Fecha de entrada de outplacement]]-Tabla1[[#This Row],[Fecha desempleo]])/30</f>
        <v>2.5666666666666669</v>
      </c>
      <c r="V15" s="3">
        <f ca="1">(TODAY()-Tabla1[[#This Row],[Fecha desempleo]])/30</f>
        <v>10.033333333333333</v>
      </c>
      <c r="W15">
        <f>IF(Tabla1[[#This Row],[Fecha recolocación]]&lt;&gt;"",1,0)</f>
        <v>0</v>
      </c>
      <c r="X15" s="16">
        <f ca="1">INT((TODAY()-Tabla1[[#This Row],[Estimación Nacimiento]])/365.25)</f>
        <v>47</v>
      </c>
      <c r="Y1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  <c r="AB15" s="60"/>
      <c r="AC15" s="61"/>
    </row>
    <row r="16" spans="1:29" ht="15" customHeight="1" x14ac:dyDescent="0.2">
      <c r="A16">
        <v>666502</v>
      </c>
      <c r="B16" t="s">
        <v>457</v>
      </c>
      <c r="C16" t="s">
        <v>324</v>
      </c>
      <c r="D16" t="s">
        <v>325</v>
      </c>
      <c r="E16" t="s">
        <v>326</v>
      </c>
      <c r="F16" t="s">
        <v>318</v>
      </c>
      <c r="G16" s="52">
        <v>44119.652777777781</v>
      </c>
      <c r="H16" t="s">
        <v>18</v>
      </c>
      <c r="I16" t="s">
        <v>327</v>
      </c>
      <c r="J16" t="s">
        <v>13</v>
      </c>
      <c r="K16" s="1">
        <v>43888</v>
      </c>
      <c r="L16" s="1">
        <v>43985</v>
      </c>
      <c r="M16" t="s">
        <v>14</v>
      </c>
      <c r="N16" t="s">
        <v>71</v>
      </c>
      <c r="O16" t="s">
        <v>328</v>
      </c>
      <c r="P16">
        <f>(VALUE(MID(SUBSTITUTE(Tabla1[[#This Row],[RUT]],".",""),1,LEN(SUBSTITUTE(Tabla1[[#This Row],[RUT]],".",""))-2))*3.33636975697003E-06)+1932.25738525073</f>
        <v>1983.2203198518755</v>
      </c>
      <c r="Q16" s="47">
        <f>IF(Tabla1[[#This Row],[Estimacion RUT]] &gt;2005,0,DATE(FLOOR(Tabla1[[#This Row],[Estimacion RUT]],1),ROUND((Tabla1[[#This Row],[Estimacion RUT]]-FLOOR(Tabla1[[#This Row],[Estimacion RUT]],1))*12,0),1))</f>
        <v>30376</v>
      </c>
      <c r="R16" s="33" t="s">
        <v>19</v>
      </c>
      <c r="S16" s="32">
        <f ca="1">IF(Tabla1[[#This Row],[Cuenta Recolocación]]=1,(Tabla1[[#This Row],[Fecha recolocación]]-Tabla1[[#This Row],[Fecha de entrada de outplacement]])/30,(TODAY()-Tabla1[[#This Row],[Fecha de entrada de outplacement]])/30)</f>
        <v>6.8</v>
      </c>
      <c r="T16" s="32">
        <f ca="1">IF(Tabla1[[#This Row],[Cuenta Recolocación]]=1,(Tabla1[[#This Row],[Fecha recolocación]]-Tabla1[[#This Row],[Fecha desempleo]])/30,(TODAY()-Tabla1[[#This Row],[Fecha desempleo]])/30)</f>
        <v>10.033333333333333</v>
      </c>
      <c r="U16" s="32">
        <f>(Tabla1[[#This Row],[Fecha de entrada de outplacement]]-Tabla1[[#This Row],[Fecha desempleo]])/30</f>
        <v>3.2333333333333334</v>
      </c>
      <c r="V16" s="3">
        <f ca="1">(TODAY()-Tabla1[[#This Row],[Fecha desempleo]])/30</f>
        <v>10.033333333333333</v>
      </c>
      <c r="W16">
        <f>IF(Tabla1[[#This Row],[Fecha recolocación]]&lt;&gt;"",1,0)</f>
        <v>0</v>
      </c>
      <c r="X16" s="16">
        <f ca="1">INT((TODAY()-Tabla1[[#This Row],[Estimación Nacimiento]])/365.25)</f>
        <v>37</v>
      </c>
      <c r="Y1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  <c r="AB16" s="56" t="s">
        <v>310</v>
      </c>
      <c r="AC16" s="57"/>
    </row>
    <row r="17" spans="1:29" x14ac:dyDescent="0.2">
      <c r="A17">
        <v>666701</v>
      </c>
      <c r="B17" t="s">
        <v>458</v>
      </c>
      <c r="C17" t="s">
        <v>423</v>
      </c>
      <c r="D17" t="s">
        <v>424</v>
      </c>
      <c r="E17" t="s">
        <v>193</v>
      </c>
      <c r="F17" t="s">
        <v>60</v>
      </c>
      <c r="G17" s="52">
        <v>44042.885416666664</v>
      </c>
      <c r="H17" t="s">
        <v>18</v>
      </c>
      <c r="I17" t="s">
        <v>120</v>
      </c>
      <c r="J17" t="s">
        <v>13</v>
      </c>
      <c r="K17" s="1">
        <v>43888</v>
      </c>
      <c r="L17" s="1">
        <v>43894</v>
      </c>
      <c r="M17" s="1">
        <v>44046</v>
      </c>
      <c r="N17" t="s">
        <v>71</v>
      </c>
      <c r="O17" t="s">
        <v>194</v>
      </c>
      <c r="P17">
        <f>(VALUE(MID(SUBSTITUTE(Tabla1[[#This Row],[RUT]],".",""),1,LEN(SUBSTITUTE(Tabla1[[#This Row],[RUT]],".",""))-2))*3.33636975697003E-06)+1932.25738525073</f>
        <v>1995.42808011078</v>
      </c>
      <c r="Q17" s="47">
        <f>IF(Tabla1[[#This Row],[Estimacion RUT]] &gt;2005,0,DATE(FLOOR(Tabla1[[#This Row],[Estimacion RUT]],1),ROUND((Tabla1[[#This Row],[Estimacion RUT]]-FLOOR(Tabla1[[#This Row],[Estimacion RUT]],1))*12,0),1))</f>
        <v>34820</v>
      </c>
      <c r="R17" s="33" t="s">
        <v>19</v>
      </c>
      <c r="S17" s="32">
        <f ca="1">IF(Tabla1[[#This Row],[Cuenta Recolocación]]=1,(Tabla1[[#This Row],[Fecha recolocación]]-Tabla1[[#This Row],[Fecha de entrada de outplacement]])/30,(TODAY()-Tabla1[[#This Row],[Fecha de entrada de outplacement]])/30)</f>
        <v>5.0666666666666664</v>
      </c>
      <c r="T17" s="32">
        <f ca="1">IF(Tabla1[[#This Row],[Cuenta Recolocación]]=1,(Tabla1[[#This Row],[Fecha recolocación]]-Tabla1[[#This Row],[Fecha desempleo]])/30,(TODAY()-Tabla1[[#This Row],[Fecha desempleo]])/30)</f>
        <v>5.2666666666666666</v>
      </c>
      <c r="U17" s="32">
        <f>(Tabla1[[#This Row],[Fecha de entrada de outplacement]]-Tabla1[[#This Row],[Fecha desempleo]])/30</f>
        <v>0.2</v>
      </c>
      <c r="V17" s="3">
        <f ca="1">(TODAY()-Tabla1[[#This Row],[Fecha desempleo]])/30</f>
        <v>10.033333333333333</v>
      </c>
      <c r="W17" s="2">
        <f>IF(Tabla1[[#This Row],[Fecha recolocación]]&lt;&gt;"",1,0)</f>
        <v>1</v>
      </c>
      <c r="X17" s="16">
        <f ca="1">INT((TODAY()-Tabla1[[#This Row],[Estimación Nacimiento]])/365.25)</f>
        <v>25</v>
      </c>
      <c r="Y1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  <c r="AB17" s="58"/>
      <c r="AC17" s="59"/>
    </row>
    <row r="18" spans="1:29" x14ac:dyDescent="0.2">
      <c r="A18">
        <v>666801</v>
      </c>
      <c r="B18" t="s">
        <v>459</v>
      </c>
      <c r="C18" t="s">
        <v>21</v>
      </c>
      <c r="D18" t="s">
        <v>83</v>
      </c>
      <c r="E18" t="s">
        <v>84</v>
      </c>
      <c r="F18" t="s">
        <v>60</v>
      </c>
      <c r="G18" s="52">
        <v>44075.645833333336</v>
      </c>
      <c r="H18" t="s">
        <v>18</v>
      </c>
      <c r="I18" t="s">
        <v>81</v>
      </c>
      <c r="J18" t="s">
        <v>13</v>
      </c>
      <c r="K18" s="1">
        <v>43888</v>
      </c>
      <c r="L18" s="1">
        <v>43895</v>
      </c>
      <c r="M18" s="1">
        <v>44076</v>
      </c>
      <c r="N18" t="s">
        <v>71</v>
      </c>
      <c r="O18" t="s">
        <v>85</v>
      </c>
      <c r="P18">
        <f>(VALUE(MID(SUBSTITUTE(Tabla1[[#This Row],[RUT]],".",""),1,LEN(SUBSTITUTE(Tabla1[[#This Row],[RUT]],".",""))-2))*3.33636975697003E-06)+1932.25738525073</f>
        <v>1964.7881981470398</v>
      </c>
      <c r="Q18" s="47">
        <f>IF(Tabla1[[#This Row],[Estimacion RUT]] &gt;2005,0,DATE(FLOOR(Tabla1[[#This Row],[Estimacion RUT]],1),ROUND((Tabla1[[#This Row],[Estimacion RUT]]-FLOOR(Tabla1[[#This Row],[Estimacion RUT]],1))*12,0),1))</f>
        <v>23621</v>
      </c>
      <c r="R18" s="33" t="s">
        <v>26</v>
      </c>
      <c r="S18" s="32">
        <f ca="1">IF(Tabla1[[#This Row],[Cuenta Recolocación]]=1,(Tabla1[[#This Row],[Fecha recolocación]]-Tabla1[[#This Row],[Fecha de entrada de outplacement]])/30,(TODAY()-Tabla1[[#This Row],[Fecha de entrada de outplacement]])/30)</f>
        <v>6.0333333333333332</v>
      </c>
      <c r="T18" s="32">
        <f ca="1">IF(Tabla1[[#This Row],[Cuenta Recolocación]]=1,(Tabla1[[#This Row],[Fecha recolocación]]-Tabla1[[#This Row],[Fecha desempleo]])/30,(TODAY()-Tabla1[[#This Row],[Fecha desempleo]])/30)</f>
        <v>6.2666666666666666</v>
      </c>
      <c r="U18" s="32">
        <f>(Tabla1[[#This Row],[Fecha de entrada de outplacement]]-Tabla1[[#This Row],[Fecha desempleo]])/30</f>
        <v>0.23333333333333334</v>
      </c>
      <c r="V18" s="3">
        <f ca="1">(TODAY()-Tabla1[[#This Row],[Fecha desempleo]])/30</f>
        <v>10.033333333333333</v>
      </c>
      <c r="W18">
        <f>IF(Tabla1[[#This Row],[Fecha recolocación]]&lt;&gt;"",1,0)</f>
        <v>1</v>
      </c>
      <c r="X18" s="16">
        <f ca="1">INT((TODAY()-Tabla1[[#This Row],[Estimación Nacimiento]])/365.25)</f>
        <v>56</v>
      </c>
      <c r="Y1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  <c r="AB18" s="60"/>
      <c r="AC18" s="61"/>
    </row>
    <row r="19" spans="1:29" ht="15" customHeight="1" x14ac:dyDescent="0.2">
      <c r="A19">
        <v>666851</v>
      </c>
      <c r="B19" t="s">
        <v>460</v>
      </c>
      <c r="C19" t="s">
        <v>329</v>
      </c>
      <c r="D19" t="s">
        <v>330</v>
      </c>
      <c r="E19" t="s">
        <v>331</v>
      </c>
      <c r="F19" t="s">
        <v>318</v>
      </c>
      <c r="G19" s="52">
        <v>43958.829861111109</v>
      </c>
      <c r="H19" t="s">
        <v>18</v>
      </c>
      <c r="I19" t="s">
        <v>162</v>
      </c>
      <c r="J19" t="s">
        <v>13</v>
      </c>
      <c r="K19" s="1">
        <v>43888</v>
      </c>
      <c r="L19" s="1">
        <v>43902</v>
      </c>
      <c r="M19" t="s">
        <v>14</v>
      </c>
      <c r="N19" t="s">
        <v>71</v>
      </c>
      <c r="O19" t="s">
        <v>332</v>
      </c>
      <c r="P19">
        <f>(VALUE(MID(SUBSTITUTE(Tabla1[[#This Row],[RUT]],".",""),1,LEN(SUBSTITUTE(Tabla1[[#This Row],[RUT]],".",""))-2))*3.33636975697003E-06)+1932.25738525073</f>
        <v>1994.4160156995915</v>
      </c>
      <c r="Q19" s="47">
        <f>IF(Tabla1[[#This Row],[Estimacion RUT]] &gt;2005,0,DATE(FLOOR(Tabla1[[#This Row],[Estimacion RUT]],1),ROUND((Tabla1[[#This Row],[Estimacion RUT]]-FLOOR(Tabla1[[#This Row],[Estimacion RUT]],1))*12,0),1))</f>
        <v>34455</v>
      </c>
      <c r="R19" s="33" t="s">
        <v>19</v>
      </c>
      <c r="S19" s="32">
        <f ca="1">IF(Tabla1[[#This Row],[Cuenta Recolocación]]=1,(Tabla1[[#This Row],[Fecha recolocación]]-Tabla1[[#This Row],[Fecha de entrada de outplacement]])/30,(TODAY()-Tabla1[[#This Row],[Fecha de entrada de outplacement]])/30)</f>
        <v>9.5666666666666664</v>
      </c>
      <c r="T19" s="32">
        <f ca="1">IF(Tabla1[[#This Row],[Cuenta Recolocación]]=1,(Tabla1[[#This Row],[Fecha recolocación]]-Tabla1[[#This Row],[Fecha desempleo]])/30,(TODAY()-Tabla1[[#This Row],[Fecha desempleo]])/30)</f>
        <v>10.033333333333333</v>
      </c>
      <c r="U19" s="32">
        <f>(Tabla1[[#This Row],[Fecha de entrada de outplacement]]-Tabla1[[#This Row],[Fecha desempleo]])/30</f>
        <v>0.46666666666666667</v>
      </c>
      <c r="V19" s="3">
        <f ca="1">(TODAY()-Tabla1[[#This Row],[Fecha desempleo]])/30</f>
        <v>10.033333333333333</v>
      </c>
      <c r="W19" s="2">
        <f>IF(Tabla1[[#This Row],[Fecha recolocación]]&lt;&gt;"",1,0)</f>
        <v>0</v>
      </c>
      <c r="X19" s="16">
        <f ca="1">INT((TODAY()-Tabla1[[#This Row],[Estimación Nacimiento]])/365.25)</f>
        <v>26</v>
      </c>
      <c r="Y1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  <c r="AB19" s="56" t="s">
        <v>312</v>
      </c>
      <c r="AC19" s="57"/>
    </row>
    <row r="20" spans="1:29" ht="15" customHeight="1" x14ac:dyDescent="0.2">
      <c r="A20">
        <v>666951</v>
      </c>
      <c r="B20" t="s">
        <v>461</v>
      </c>
      <c r="C20" t="s">
        <v>426</v>
      </c>
      <c r="D20" t="s">
        <v>430</v>
      </c>
      <c r="E20" t="s">
        <v>431</v>
      </c>
      <c r="F20" t="s">
        <v>61</v>
      </c>
      <c r="G20" s="52">
        <v>44050.540972222225</v>
      </c>
      <c r="H20" t="s">
        <v>18</v>
      </c>
      <c r="I20" t="s">
        <v>432</v>
      </c>
      <c r="J20" t="s">
        <v>13</v>
      </c>
      <c r="K20" s="1">
        <v>43888</v>
      </c>
      <c r="L20" s="1">
        <v>44006</v>
      </c>
      <c r="M20" t="s">
        <v>14</v>
      </c>
      <c r="N20" t="s">
        <v>71</v>
      </c>
      <c r="O20" t="s">
        <v>433</v>
      </c>
      <c r="P20" s="2">
        <f>(VALUE(MID(SUBSTITUTE(Tabla1[[#This Row],[RUT]],".",""),1,LEN(SUBSTITUTE(Tabla1[[#This Row],[RUT]],".",""))-2))*3.33636975697003E-06)+1932.25738525073</f>
        <v>1980.549502479505</v>
      </c>
      <c r="Q20" s="49">
        <f>IF(Tabla1[[#This Row],[Estimacion RUT]] &gt;2005,0,DATE(FLOOR(Tabla1[[#This Row],[Estimacion RUT]],1),ROUND((Tabla1[[#This Row],[Estimacion RUT]]-FLOOR(Tabla1[[#This Row],[Estimacion RUT]],1))*12,0),1))</f>
        <v>29403</v>
      </c>
      <c r="R20" s="48" t="s">
        <v>26</v>
      </c>
      <c r="S20" s="32">
        <f ca="1">IF(Tabla1[[#This Row],[Cuenta Recolocación]]=1,(Tabla1[[#This Row],[Fecha recolocación]]-Tabla1[[#This Row],[Fecha de entrada de outplacement]])/30,(TODAY()-Tabla1[[#This Row],[Fecha de entrada de outplacement]])/30)</f>
        <v>6.1</v>
      </c>
      <c r="T20" s="32">
        <f ca="1">IF(Tabla1[[#This Row],[Cuenta Recolocación]]=1,(Tabla1[[#This Row],[Fecha recolocación]]-Tabla1[[#This Row],[Fecha desempleo]])/30,(TODAY()-Tabla1[[#This Row],[Fecha desempleo]])/30)</f>
        <v>10.033333333333333</v>
      </c>
      <c r="U20" s="32">
        <f>(Tabla1[[#This Row],[Fecha de entrada de outplacement]]-Tabla1[[#This Row],[Fecha desempleo]])/30</f>
        <v>3.9333333333333331</v>
      </c>
      <c r="V20" s="3">
        <f ca="1">(TODAY()-Tabla1[[#This Row],[Fecha desempleo]])/30</f>
        <v>10.033333333333333</v>
      </c>
      <c r="W20" s="2">
        <f>IF(Tabla1[[#This Row],[Fecha recolocación]]&lt;&gt;"",1,0)</f>
        <v>0</v>
      </c>
      <c r="X20" s="16">
        <f ca="1">INT((TODAY()-Tabla1[[#This Row],[Estimación Nacimiento]])/365.25)</f>
        <v>40</v>
      </c>
      <c r="Y2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  <c r="AB20" s="58"/>
      <c r="AC20" s="59"/>
    </row>
    <row r="21" spans="1:29" x14ac:dyDescent="0.2">
      <c r="A21">
        <v>667001</v>
      </c>
      <c r="B21" t="s">
        <v>462</v>
      </c>
      <c r="C21" t="s">
        <v>142</v>
      </c>
      <c r="D21" t="s">
        <v>143</v>
      </c>
      <c r="E21" t="s">
        <v>144</v>
      </c>
      <c r="F21" t="s">
        <v>318</v>
      </c>
      <c r="G21" s="52">
        <v>44186.65347222222</v>
      </c>
      <c r="H21" t="s">
        <v>18</v>
      </c>
      <c r="I21" t="s">
        <v>145</v>
      </c>
      <c r="J21" t="s">
        <v>13</v>
      </c>
      <c r="K21" s="1">
        <v>43895</v>
      </c>
      <c r="L21" s="1">
        <v>43943</v>
      </c>
      <c r="M21" t="s">
        <v>14</v>
      </c>
      <c r="N21" t="s">
        <v>71</v>
      </c>
      <c r="O21" t="s">
        <v>146</v>
      </c>
      <c r="P21">
        <f>(VALUE(MID(SUBSTITUTE(Tabla1[[#This Row],[RUT]],".",""),1,LEN(SUBSTITUTE(Tabla1[[#This Row],[RUT]],".",""))-2))*3.33636975697003E-06)+1932.25738525073</f>
        <v>1988.0238248457756</v>
      </c>
      <c r="Q21" s="47">
        <f>IF(Tabla1[[#This Row],[Estimacion RUT]] &gt;2005,0,DATE(FLOOR(Tabla1[[#This Row],[Estimacion RUT]],1),ROUND((Tabla1[[#This Row],[Estimacion RUT]]-FLOOR(Tabla1[[#This Row],[Estimacion RUT]],1))*12,0),1))</f>
        <v>32112</v>
      </c>
      <c r="R21" s="33" t="s">
        <v>26</v>
      </c>
      <c r="S21" s="32">
        <f ca="1">IF(Tabla1[[#This Row],[Cuenta Recolocación]]=1,(Tabla1[[#This Row],[Fecha recolocación]]-Tabla1[[#This Row],[Fecha de entrada de outplacement]])/30,(TODAY()-Tabla1[[#This Row],[Fecha de entrada de outplacement]])/30)</f>
        <v>8.1999999999999993</v>
      </c>
      <c r="T21" s="32">
        <f ca="1">IF(Tabla1[[#This Row],[Cuenta Recolocación]]=1,(Tabla1[[#This Row],[Fecha recolocación]]-Tabla1[[#This Row],[Fecha desempleo]])/30,(TODAY()-Tabla1[[#This Row],[Fecha desempleo]])/30)</f>
        <v>9.8000000000000007</v>
      </c>
      <c r="U21" s="32">
        <f>(Tabla1[[#This Row],[Fecha de entrada de outplacement]]-Tabla1[[#This Row],[Fecha desempleo]])/30</f>
        <v>1.6</v>
      </c>
      <c r="V21" s="3">
        <f ca="1">(TODAY()-Tabla1[[#This Row],[Fecha desempleo]])/30</f>
        <v>9.8000000000000007</v>
      </c>
      <c r="W21">
        <f>IF(Tabla1[[#This Row],[Fecha recolocación]]&lt;&gt;"",1,0)</f>
        <v>0</v>
      </c>
      <c r="X21" s="16">
        <f ca="1">INT((TODAY()-Tabla1[[#This Row],[Estimación Nacimiento]])/365.25)</f>
        <v>33</v>
      </c>
      <c r="Y2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  <c r="AB21" s="58"/>
      <c r="AC21" s="59"/>
    </row>
    <row r="22" spans="1:29" x14ac:dyDescent="0.2">
      <c r="A22">
        <v>667051</v>
      </c>
      <c r="B22" t="s">
        <v>463</v>
      </c>
      <c r="C22" t="s">
        <v>298</v>
      </c>
      <c r="D22" t="s">
        <v>299</v>
      </c>
      <c r="E22" t="s">
        <v>300</v>
      </c>
      <c r="F22" t="s">
        <v>60</v>
      </c>
      <c r="G22" s="52">
        <v>43945.675000000003</v>
      </c>
      <c r="H22" t="s">
        <v>18</v>
      </c>
      <c r="I22" t="s">
        <v>120</v>
      </c>
      <c r="J22" t="s">
        <v>13</v>
      </c>
      <c r="K22" s="1">
        <v>43888</v>
      </c>
      <c r="L22" s="1">
        <v>43894</v>
      </c>
      <c r="M22" s="1">
        <v>43945</v>
      </c>
      <c r="N22" t="s">
        <v>71</v>
      </c>
      <c r="O22" t="s">
        <v>301</v>
      </c>
      <c r="P22">
        <f>(VALUE(MID(SUBSTITUTE(Tabla1[[#This Row],[RUT]],".",""),1,LEN(SUBSTITUTE(Tabla1[[#This Row],[RUT]],".",""))-2))*3.33636975697003E-06)+1932.25738525073</f>
        <v>2018.2232292650913</v>
      </c>
      <c r="Q22" s="47">
        <f>IF(Tabla1[[#This Row],[Estimacion RUT]] &gt;2005,0,DATE(FLOOR(Tabla1[[#This Row],[Estimacion RUT]],1),ROUND((Tabla1[[#This Row],[Estimacion RUT]]-FLOOR(Tabla1[[#This Row],[Estimacion RUT]],1))*12,0),1))</f>
        <v>0</v>
      </c>
      <c r="R22" s="33" t="s">
        <v>19</v>
      </c>
      <c r="S22" s="32">
        <f ca="1">IF(Tabla1[[#This Row],[Cuenta Recolocación]]=1,(Tabla1[[#This Row],[Fecha recolocación]]-Tabla1[[#This Row],[Fecha de entrada de outplacement]])/30,(TODAY()-Tabla1[[#This Row],[Fecha de entrada de outplacement]])/30)</f>
        <v>1.7</v>
      </c>
      <c r="T22" s="32">
        <f ca="1">IF(Tabla1[[#This Row],[Cuenta Recolocación]]=1,(Tabla1[[#This Row],[Fecha recolocación]]-Tabla1[[#This Row],[Fecha desempleo]])/30,(TODAY()-Tabla1[[#This Row],[Fecha desempleo]])/30)</f>
        <v>1.9</v>
      </c>
      <c r="U22" s="32">
        <f>(Tabla1[[#This Row],[Fecha de entrada de outplacement]]-Tabla1[[#This Row],[Fecha desempleo]])/30</f>
        <v>0.2</v>
      </c>
      <c r="V22" s="3">
        <f ca="1">(TODAY()-Tabla1[[#This Row],[Fecha desempleo]])/30</f>
        <v>10.033333333333333</v>
      </c>
      <c r="W22">
        <f>IF(Tabla1[[#This Row],[Fecha recolocación]]&lt;&gt;"",1,0)</f>
        <v>1</v>
      </c>
      <c r="X22" s="16">
        <f ca="1">INT((TODAY()-Tabla1[[#This Row],[Estimación Nacimiento]])/365.25)</f>
        <v>120</v>
      </c>
      <c r="Y2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Unidentified</v>
      </c>
      <c r="AB22" s="60"/>
      <c r="AC22" s="61"/>
    </row>
    <row r="23" spans="1:29" x14ac:dyDescent="0.2">
      <c r="A23">
        <v>667052</v>
      </c>
      <c r="B23" t="s">
        <v>464</v>
      </c>
      <c r="C23" t="s">
        <v>333</v>
      </c>
      <c r="D23" t="s">
        <v>334</v>
      </c>
      <c r="E23" t="s">
        <v>335</v>
      </c>
      <c r="F23" t="s">
        <v>318</v>
      </c>
      <c r="G23" s="52">
        <v>43923.809027777781</v>
      </c>
      <c r="H23" t="s">
        <v>18</v>
      </c>
      <c r="I23" t="s">
        <v>336</v>
      </c>
      <c r="J23" t="s">
        <v>13</v>
      </c>
      <c r="K23" s="1">
        <v>43895</v>
      </c>
      <c r="L23" s="1">
        <v>43916</v>
      </c>
      <c r="M23" t="s">
        <v>14</v>
      </c>
      <c r="N23" t="s">
        <v>71</v>
      </c>
      <c r="O23" t="s">
        <v>337</v>
      </c>
      <c r="P23">
        <f>(VALUE(MID(SUBSTITUTE(Tabla1[[#This Row],[RUT]],".",""),1,LEN(SUBSTITUTE(Tabla1[[#This Row],[RUT]],".",""))-2))*3.33636975697003E-06)+1932.25738525073</f>
        <v>1988.5129433248869</v>
      </c>
      <c r="Q23" s="47">
        <f>IF(Tabla1[[#This Row],[Estimacion RUT]] &gt;2005,0,DATE(FLOOR(Tabla1[[#This Row],[Estimacion RUT]],1),ROUND((Tabla1[[#This Row],[Estimacion RUT]]-FLOOR(Tabla1[[#This Row],[Estimacion RUT]],1))*12,0),1))</f>
        <v>32295</v>
      </c>
      <c r="R23" s="33" t="s">
        <v>26</v>
      </c>
      <c r="S23" s="32">
        <f ca="1">IF(Tabla1[[#This Row],[Cuenta Recolocación]]=1,(Tabla1[[#This Row],[Fecha recolocación]]-Tabla1[[#This Row],[Fecha de entrada de outplacement]])/30,(TODAY()-Tabla1[[#This Row],[Fecha de entrada de outplacement]])/30)</f>
        <v>9.1</v>
      </c>
      <c r="T23" s="32">
        <f ca="1">IF(Tabla1[[#This Row],[Cuenta Recolocación]]=1,(Tabla1[[#This Row],[Fecha recolocación]]-Tabla1[[#This Row],[Fecha desempleo]])/30,(TODAY()-Tabla1[[#This Row],[Fecha desempleo]])/30)</f>
        <v>9.8000000000000007</v>
      </c>
      <c r="U23" s="32">
        <f>(Tabla1[[#This Row],[Fecha de entrada de outplacement]]-Tabla1[[#This Row],[Fecha desempleo]])/30</f>
        <v>0.7</v>
      </c>
      <c r="V23" s="3">
        <f ca="1">(TODAY()-Tabla1[[#This Row],[Fecha desempleo]])/30</f>
        <v>9.8000000000000007</v>
      </c>
      <c r="W23">
        <f>IF(Tabla1[[#This Row],[Fecha recolocación]]&lt;&gt;"",1,0)</f>
        <v>0</v>
      </c>
      <c r="X23" s="16">
        <f ca="1">INT((TODAY()-Tabla1[[#This Row],[Estimación Nacimiento]])/365.25)</f>
        <v>32</v>
      </c>
      <c r="Y2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24" spans="1:29" x14ac:dyDescent="0.2">
      <c r="A24">
        <v>667102</v>
      </c>
      <c r="B24" t="s">
        <v>465</v>
      </c>
      <c r="C24" t="s">
        <v>177</v>
      </c>
      <c r="D24" t="s">
        <v>178</v>
      </c>
      <c r="E24" t="s">
        <v>179</v>
      </c>
      <c r="F24" t="s">
        <v>60</v>
      </c>
      <c r="G24" s="52">
        <v>43957.681944444441</v>
      </c>
      <c r="H24" t="s">
        <v>18</v>
      </c>
      <c r="I24" t="s">
        <v>94</v>
      </c>
      <c r="J24" t="s">
        <v>13</v>
      </c>
      <c r="K24" s="1">
        <v>43893</v>
      </c>
      <c r="L24" s="1">
        <v>43900</v>
      </c>
      <c r="M24" s="1">
        <v>43920</v>
      </c>
      <c r="N24" t="s">
        <v>71</v>
      </c>
      <c r="O24" t="s">
        <v>180</v>
      </c>
      <c r="P24">
        <f>(VALUE(MID(SUBSTITUTE(Tabla1[[#This Row],[RUT]],".",""),1,LEN(SUBSTITUTE(Tabla1[[#This Row],[RUT]],".",""))-2))*3.33636975697003E-06)+1932.25738525073</f>
        <v>1990.347649754312</v>
      </c>
      <c r="Q24" s="47">
        <f>IF(Tabla1[[#This Row],[Estimacion RUT]] &gt;2005,0,DATE(FLOOR(Tabla1[[#This Row],[Estimacion RUT]],1),ROUND((Tabla1[[#This Row],[Estimacion RUT]]-FLOOR(Tabla1[[#This Row],[Estimacion RUT]],1))*12,0),1))</f>
        <v>32964</v>
      </c>
      <c r="R24" s="33" t="s">
        <v>19</v>
      </c>
      <c r="S24" s="32">
        <f ca="1">IF(Tabla1[[#This Row],[Cuenta Recolocación]]=1,(Tabla1[[#This Row],[Fecha recolocación]]-Tabla1[[#This Row],[Fecha de entrada de outplacement]])/30,(TODAY()-Tabla1[[#This Row],[Fecha de entrada de outplacement]])/30)</f>
        <v>0.66666666666666663</v>
      </c>
      <c r="T24" s="32">
        <f ca="1">IF(Tabla1[[#This Row],[Cuenta Recolocación]]=1,(Tabla1[[#This Row],[Fecha recolocación]]-Tabla1[[#This Row],[Fecha desempleo]])/30,(TODAY()-Tabla1[[#This Row],[Fecha desempleo]])/30)</f>
        <v>0.9</v>
      </c>
      <c r="U24" s="32">
        <f>(Tabla1[[#This Row],[Fecha de entrada de outplacement]]-Tabla1[[#This Row],[Fecha desempleo]])/30</f>
        <v>0.23333333333333334</v>
      </c>
      <c r="V24" s="3">
        <f ca="1">(TODAY()-Tabla1[[#This Row],[Fecha desempleo]])/30</f>
        <v>9.8666666666666671</v>
      </c>
      <c r="W24">
        <f>IF(Tabla1[[#This Row],[Fecha recolocación]]&lt;&gt;"",1,0)</f>
        <v>1</v>
      </c>
      <c r="X24" s="16">
        <f ca="1">INT((TODAY()-Tabla1[[#This Row],[Estimación Nacimiento]])/365.25)</f>
        <v>30</v>
      </c>
      <c r="Y2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25" spans="1:29" x14ac:dyDescent="0.2">
      <c r="A25">
        <v>667103</v>
      </c>
      <c r="B25" t="s">
        <v>466</v>
      </c>
      <c r="C25" t="s">
        <v>163</v>
      </c>
      <c r="D25" t="s">
        <v>164</v>
      </c>
      <c r="E25" t="s">
        <v>165</v>
      </c>
      <c r="F25" t="s">
        <v>61</v>
      </c>
      <c r="G25" s="52">
        <v>44168.668055555558</v>
      </c>
      <c r="H25" t="s">
        <v>18</v>
      </c>
      <c r="I25" t="s">
        <v>94</v>
      </c>
      <c r="J25" t="s">
        <v>13</v>
      </c>
      <c r="K25" s="1">
        <v>43895</v>
      </c>
      <c r="L25" s="1">
        <v>43900</v>
      </c>
      <c r="M25" t="s">
        <v>14</v>
      </c>
      <c r="N25" t="s">
        <v>71</v>
      </c>
      <c r="O25" t="s">
        <v>166</v>
      </c>
      <c r="P25">
        <f>(VALUE(MID(SUBSTITUTE(Tabla1[[#This Row],[RUT]],".",""),1,LEN(SUBSTITUTE(Tabla1[[#This Row],[RUT]],".",""))-2))*3.33636975697003E-06)+1932.25738525073</f>
        <v>1990.9833416295864</v>
      </c>
      <c r="Q25" s="47">
        <f>IF(Tabla1[[#This Row],[Estimacion RUT]] &gt;2005,0,DATE(FLOOR(Tabla1[[#This Row],[Estimacion RUT]],1),ROUND((Tabla1[[#This Row],[Estimacion RUT]]-FLOOR(Tabla1[[#This Row],[Estimacion RUT]],1))*12,0),1))</f>
        <v>33208</v>
      </c>
      <c r="R25" s="33" t="s">
        <v>26</v>
      </c>
      <c r="S25" s="32">
        <f ca="1">IF(Tabla1[[#This Row],[Cuenta Recolocación]]=1,(Tabla1[[#This Row],[Fecha recolocación]]-Tabla1[[#This Row],[Fecha de entrada de outplacement]])/30,(TODAY()-Tabla1[[#This Row],[Fecha de entrada de outplacement]])/30)</f>
        <v>9.6333333333333329</v>
      </c>
      <c r="T25" s="32">
        <f ca="1">IF(Tabla1[[#This Row],[Cuenta Recolocación]]=1,(Tabla1[[#This Row],[Fecha recolocación]]-Tabla1[[#This Row],[Fecha desempleo]])/30,(TODAY()-Tabla1[[#This Row],[Fecha desempleo]])/30)</f>
        <v>9.8000000000000007</v>
      </c>
      <c r="U25" s="32">
        <f>(Tabla1[[#This Row],[Fecha de entrada de outplacement]]-Tabla1[[#This Row],[Fecha desempleo]])/30</f>
        <v>0.16666666666666666</v>
      </c>
      <c r="V25" s="3">
        <f ca="1">(TODAY()-Tabla1[[#This Row],[Fecha desempleo]])/30</f>
        <v>9.8000000000000007</v>
      </c>
      <c r="W25">
        <f>IF(Tabla1[[#This Row],[Fecha recolocación]]&lt;&gt;"",1,0)</f>
        <v>0</v>
      </c>
      <c r="X25" s="16">
        <f ca="1">INT((TODAY()-Tabla1[[#This Row],[Estimación Nacimiento]])/365.25)</f>
        <v>30</v>
      </c>
      <c r="Y2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26" spans="1:29" x14ac:dyDescent="0.2">
      <c r="A26">
        <v>667107</v>
      </c>
      <c r="B26" t="s">
        <v>467</v>
      </c>
      <c r="C26" t="s">
        <v>242</v>
      </c>
      <c r="D26" t="s">
        <v>243</v>
      </c>
      <c r="E26" t="s">
        <v>244</v>
      </c>
      <c r="F26" t="s">
        <v>318</v>
      </c>
      <c r="G26" s="52">
        <v>44124.682638888888</v>
      </c>
      <c r="H26" t="s">
        <v>18</v>
      </c>
      <c r="I26" t="s">
        <v>70</v>
      </c>
      <c r="J26" t="s">
        <v>13</v>
      </c>
      <c r="K26" s="1">
        <v>43888</v>
      </c>
      <c r="L26" s="1">
        <v>43914</v>
      </c>
      <c r="M26" t="s">
        <v>14</v>
      </c>
      <c r="N26" t="s">
        <v>71</v>
      </c>
      <c r="O26" t="s">
        <v>245</v>
      </c>
      <c r="P26">
        <f>(VALUE(MID(SUBSTITUTE(Tabla1[[#This Row],[RUT]],".",""),1,LEN(SUBSTITUTE(Tabla1[[#This Row],[RUT]],".",""))-2))*3.33636975697003E-06)+1932.25738525073</f>
        <v>1971.116701038565</v>
      </c>
      <c r="Q26" s="47">
        <f>IF(Tabla1[[#This Row],[Estimacion RUT]] &gt;2005,0,DATE(FLOOR(Tabla1[[#This Row],[Estimacion RUT]],1),ROUND((Tabla1[[#This Row],[Estimacion RUT]]-FLOOR(Tabla1[[#This Row],[Estimacion RUT]],1))*12,0),1))</f>
        <v>25934</v>
      </c>
      <c r="R26" s="33" t="s">
        <v>19</v>
      </c>
      <c r="S26" s="32">
        <f ca="1">IF(Tabla1[[#This Row],[Cuenta Recolocación]]=1,(Tabla1[[#This Row],[Fecha recolocación]]-Tabla1[[#This Row],[Fecha de entrada de outplacement]])/30,(TODAY()-Tabla1[[#This Row],[Fecha de entrada de outplacement]])/30)</f>
        <v>9.1666666666666661</v>
      </c>
      <c r="T26" s="32">
        <f ca="1">IF(Tabla1[[#This Row],[Cuenta Recolocación]]=1,(Tabla1[[#This Row],[Fecha recolocación]]-Tabla1[[#This Row],[Fecha desempleo]])/30,(TODAY()-Tabla1[[#This Row],[Fecha desempleo]])/30)</f>
        <v>10.033333333333333</v>
      </c>
      <c r="U26" s="32">
        <f>(Tabla1[[#This Row],[Fecha de entrada de outplacement]]-Tabla1[[#This Row],[Fecha desempleo]])/30</f>
        <v>0.8666666666666667</v>
      </c>
      <c r="V26" s="3">
        <f ca="1">(TODAY()-Tabla1[[#This Row],[Fecha desempleo]])/30</f>
        <v>10.033333333333333</v>
      </c>
      <c r="W26" s="2">
        <f>IF(Tabla1[[#This Row],[Fecha recolocación]]&lt;&gt;"",1,0)</f>
        <v>0</v>
      </c>
      <c r="X26" s="16">
        <f ca="1">INT((TODAY()-Tabla1[[#This Row],[Estimación Nacimiento]])/365.25)</f>
        <v>49</v>
      </c>
      <c r="Y2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27" spans="1:29" x14ac:dyDescent="0.2">
      <c r="A27">
        <v>667108</v>
      </c>
      <c r="B27" t="s">
        <v>535</v>
      </c>
      <c r="C27" t="s">
        <v>536</v>
      </c>
      <c r="D27" t="s">
        <v>537</v>
      </c>
      <c r="E27" t="s">
        <v>538</v>
      </c>
      <c r="F27" t="s">
        <v>60</v>
      </c>
      <c r="G27" s="52">
        <v>44098.504166666666</v>
      </c>
      <c r="H27" t="s">
        <v>18</v>
      </c>
      <c r="I27" t="s">
        <v>70</v>
      </c>
      <c r="J27" t="s">
        <v>13</v>
      </c>
      <c r="K27" s="1">
        <v>43906</v>
      </c>
      <c r="L27" s="1">
        <v>43914</v>
      </c>
      <c r="M27" s="1">
        <v>44105</v>
      </c>
      <c r="N27" t="s">
        <v>71</v>
      </c>
      <c r="O27" t="s">
        <v>540</v>
      </c>
      <c r="P27" s="2">
        <f>(VALUE(MID(SUBSTITUTE(Tabla1[[#This Row],[RUT]],".",""),1,LEN(SUBSTITUTE(Tabla1[[#This Row],[RUT]],".",""))-2))*3.33636975697003E-06)+1932.25738525073</f>
        <v>1978.7239643941718</v>
      </c>
      <c r="Q27" s="49">
        <f>IF(Tabla1[[#This Row],[Estimacion RUT]] &gt;2005,0,DATE(FLOOR(Tabla1[[#This Row],[Estimacion RUT]],1),ROUND((Tabla1[[#This Row],[Estimacion RUT]]-FLOOR(Tabla1[[#This Row],[Estimacion RUT]],1))*12,0),1))</f>
        <v>28734</v>
      </c>
      <c r="R27" s="48" t="s">
        <v>19</v>
      </c>
      <c r="S27" s="32">
        <f ca="1">IF(Tabla1[[#This Row],[Cuenta Recolocación]]=1,(Tabla1[[#This Row],[Fecha recolocación]]-Tabla1[[#This Row],[Fecha de entrada de outplacement]])/30,(TODAY()-Tabla1[[#This Row],[Fecha de entrada de outplacement]])/30)</f>
        <v>6.3666666666666663</v>
      </c>
      <c r="T27" s="32">
        <f ca="1">IF(Tabla1[[#This Row],[Cuenta Recolocación]]=1,(Tabla1[[#This Row],[Fecha recolocación]]-Tabla1[[#This Row],[Fecha desempleo]])/30,(TODAY()-Tabla1[[#This Row],[Fecha desempleo]])/30)</f>
        <v>6.6333333333333337</v>
      </c>
      <c r="U27" s="32">
        <f>(Tabla1[[#This Row],[Fecha de entrada de outplacement]]-Tabla1[[#This Row],[Fecha desempleo]])/30</f>
        <v>0.26666666666666666</v>
      </c>
      <c r="V27" s="3">
        <f ca="1">(TODAY()-Tabla1[[#This Row],[Fecha desempleo]])/30</f>
        <v>9.4333333333333336</v>
      </c>
      <c r="W27" s="2">
        <f>IF(Tabla1[[#This Row],[Fecha recolocación]]&lt;&gt;"",1,0)</f>
        <v>1</v>
      </c>
      <c r="X27" s="16">
        <f ca="1">INT((TODAY()-Tabla1[[#This Row],[Estimación Nacimiento]])/365.25)</f>
        <v>42</v>
      </c>
      <c r="Y2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28" spans="1:29" x14ac:dyDescent="0.2">
      <c r="A28">
        <v>667109</v>
      </c>
      <c r="B28" t="s">
        <v>541</v>
      </c>
      <c r="C28" t="s">
        <v>542</v>
      </c>
      <c r="D28" t="s">
        <v>543</v>
      </c>
      <c r="E28" t="s">
        <v>544</v>
      </c>
      <c r="F28" t="s">
        <v>60</v>
      </c>
      <c r="G28" s="52">
        <v>44097.67083333333</v>
      </c>
      <c r="H28" t="s">
        <v>18</v>
      </c>
      <c r="I28" t="s">
        <v>94</v>
      </c>
      <c r="J28" t="s">
        <v>13</v>
      </c>
      <c r="K28" s="1">
        <v>43888</v>
      </c>
      <c r="L28" s="1">
        <v>43900</v>
      </c>
      <c r="M28" s="1">
        <v>44098</v>
      </c>
      <c r="N28" t="s">
        <v>71</v>
      </c>
      <c r="O28" t="s">
        <v>545</v>
      </c>
      <c r="P28" s="2">
        <f>(VALUE(MID(SUBSTITUTE(Tabla1[[#This Row],[RUT]],".",""),1,LEN(SUBSTITUTE(Tabla1[[#This Row],[RUT]],".",""))-2))*3.33636975697003E-06)+1932.25738525073</f>
        <v>1991.7553675822401</v>
      </c>
      <c r="Q28" s="49">
        <f>IF(Tabla1[[#This Row],[Estimacion RUT]] &gt;2005,0,DATE(FLOOR(Tabla1[[#This Row],[Estimacion RUT]],1),ROUND((Tabla1[[#This Row],[Estimacion RUT]]-FLOOR(Tabla1[[#This Row],[Estimacion RUT]],1))*12,0),1))</f>
        <v>33482</v>
      </c>
      <c r="R28" s="48" t="s">
        <v>19</v>
      </c>
      <c r="S28" s="32">
        <f ca="1">IF(Tabla1[[#This Row],[Cuenta Recolocación]]=1,(Tabla1[[#This Row],[Fecha recolocación]]-Tabla1[[#This Row],[Fecha de entrada de outplacement]])/30,(TODAY()-Tabla1[[#This Row],[Fecha de entrada de outplacement]])/30)</f>
        <v>6.6</v>
      </c>
      <c r="T28" s="32">
        <f ca="1">IF(Tabla1[[#This Row],[Cuenta Recolocación]]=1,(Tabla1[[#This Row],[Fecha recolocación]]-Tabla1[[#This Row],[Fecha desempleo]])/30,(TODAY()-Tabla1[[#This Row],[Fecha desempleo]])/30)</f>
        <v>7</v>
      </c>
      <c r="U28" s="32">
        <f>(Tabla1[[#This Row],[Fecha de entrada de outplacement]]-Tabla1[[#This Row],[Fecha desempleo]])/30</f>
        <v>0.4</v>
      </c>
      <c r="V28" s="3">
        <f ca="1">(TODAY()-Tabla1[[#This Row],[Fecha desempleo]])/30</f>
        <v>10.033333333333333</v>
      </c>
      <c r="W28" s="2">
        <f>IF(Tabla1[[#This Row],[Fecha recolocación]]&lt;&gt;"",1,0)</f>
        <v>1</v>
      </c>
      <c r="X28" s="16">
        <f ca="1">INT((TODAY()-Tabla1[[#This Row],[Estimación Nacimiento]])/365.25)</f>
        <v>29</v>
      </c>
      <c r="Y2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29" spans="1:29" x14ac:dyDescent="0.2">
      <c r="A29">
        <v>667251</v>
      </c>
      <c r="B29" t="s">
        <v>546</v>
      </c>
      <c r="C29" t="s">
        <v>547</v>
      </c>
      <c r="D29" t="s">
        <v>548</v>
      </c>
      <c r="E29" t="s">
        <v>549</v>
      </c>
      <c r="F29" t="s">
        <v>60</v>
      </c>
      <c r="G29" s="52">
        <v>44105.688888888886</v>
      </c>
      <c r="H29" t="s">
        <v>18</v>
      </c>
      <c r="I29" t="s">
        <v>103</v>
      </c>
      <c r="J29" t="s">
        <v>13</v>
      </c>
      <c r="K29" s="1">
        <v>43895</v>
      </c>
      <c r="L29" s="1">
        <v>43907</v>
      </c>
      <c r="M29" s="1">
        <v>44105</v>
      </c>
      <c r="N29" t="s">
        <v>71</v>
      </c>
      <c r="O29" t="s">
        <v>550</v>
      </c>
      <c r="P29" s="2">
        <f>(VALUE(MID(SUBSTITUTE(Tabla1[[#This Row],[RUT]],".",""),1,LEN(SUBSTITUTE(Tabla1[[#This Row],[RUT]],".",""))-2))*3.33636975697003E-06)+1932.25738525073</f>
        <v>1991.7590475980821</v>
      </c>
      <c r="Q29" s="49">
        <f>IF(Tabla1[[#This Row],[Estimacion RUT]] &gt;2005,0,DATE(FLOOR(Tabla1[[#This Row],[Estimacion RUT]],1),ROUND((Tabla1[[#This Row],[Estimacion RUT]]-FLOOR(Tabla1[[#This Row],[Estimacion RUT]],1))*12,0),1))</f>
        <v>33482</v>
      </c>
      <c r="R29" s="48" t="s">
        <v>26</v>
      </c>
      <c r="S29" s="32">
        <f ca="1">IF(Tabla1[[#This Row],[Cuenta Recolocación]]=1,(Tabla1[[#This Row],[Fecha recolocación]]-Tabla1[[#This Row],[Fecha de entrada de outplacement]])/30,(TODAY()-Tabla1[[#This Row],[Fecha de entrada de outplacement]])/30)</f>
        <v>6.6</v>
      </c>
      <c r="T29" s="32">
        <f ca="1">IF(Tabla1[[#This Row],[Cuenta Recolocación]]=1,(Tabla1[[#This Row],[Fecha recolocación]]-Tabla1[[#This Row],[Fecha desempleo]])/30,(TODAY()-Tabla1[[#This Row],[Fecha desempleo]])/30)</f>
        <v>7</v>
      </c>
      <c r="U29" s="32">
        <f>(Tabla1[[#This Row],[Fecha de entrada de outplacement]]-Tabla1[[#This Row],[Fecha desempleo]])/30</f>
        <v>0.4</v>
      </c>
      <c r="V29" s="3">
        <f ca="1">(TODAY()-Tabla1[[#This Row],[Fecha desempleo]])/30</f>
        <v>9.8000000000000007</v>
      </c>
      <c r="W29" s="2">
        <f>IF(Tabla1[[#This Row],[Fecha recolocación]]&lt;&gt;"",1,0)</f>
        <v>1</v>
      </c>
      <c r="X29" s="16">
        <f ca="1">INT((TODAY()-Tabla1[[#This Row],[Estimación Nacimiento]])/365.25)</f>
        <v>29</v>
      </c>
      <c r="Y2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30" spans="1:29" x14ac:dyDescent="0.2">
      <c r="A30">
        <v>667255</v>
      </c>
      <c r="B30" t="s">
        <v>468</v>
      </c>
      <c r="C30" t="s">
        <v>438</v>
      </c>
      <c r="D30" t="s">
        <v>439</v>
      </c>
      <c r="E30" t="s">
        <v>86</v>
      </c>
      <c r="F30" t="s">
        <v>61</v>
      </c>
      <c r="G30" s="52">
        <v>43955.729166666664</v>
      </c>
      <c r="H30" t="s">
        <v>18</v>
      </c>
      <c r="I30" t="s">
        <v>76</v>
      </c>
      <c r="J30" t="s">
        <v>13</v>
      </c>
      <c r="K30" s="1">
        <v>43895</v>
      </c>
      <c r="L30" s="1">
        <v>43909</v>
      </c>
      <c r="M30" t="s">
        <v>14</v>
      </c>
      <c r="N30" t="s">
        <v>71</v>
      </c>
      <c r="O30" t="s">
        <v>87</v>
      </c>
      <c r="P30">
        <f>(VALUE(MID(SUBSTITUTE(Tabla1[[#This Row],[RUT]],".",""),1,LEN(SUBSTITUTE(Tabla1[[#This Row],[RUT]],".",""))-2))*3.33636975697003E-06)+1932.25738525073</f>
        <v>1971.0703121534641</v>
      </c>
      <c r="Q30" s="49">
        <f>IF(Tabla1[[#This Row],[Estimacion RUT]] &gt;2005,0,DATE(FLOOR(Tabla1[[#This Row],[Estimacion RUT]],1),ROUND((Tabla1[[#This Row],[Estimacion RUT]]-FLOOR(Tabla1[[#This Row],[Estimacion RUT]],1))*12,0),1))</f>
        <v>25934</v>
      </c>
      <c r="R30" s="33" t="s">
        <v>19</v>
      </c>
      <c r="S30" s="32">
        <f ca="1">IF(Tabla1[[#This Row],[Cuenta Recolocación]]=1,(Tabla1[[#This Row],[Fecha recolocación]]-Tabla1[[#This Row],[Fecha de entrada de outplacement]])/30,(TODAY()-Tabla1[[#This Row],[Fecha de entrada de outplacement]])/30)</f>
        <v>9.3333333333333339</v>
      </c>
      <c r="T30" s="32">
        <f ca="1">IF(Tabla1[[#This Row],[Cuenta Recolocación]]=1,(Tabla1[[#This Row],[Fecha recolocación]]-Tabla1[[#This Row],[Fecha desempleo]])/30,(TODAY()-Tabla1[[#This Row],[Fecha desempleo]])/30)</f>
        <v>9.8000000000000007</v>
      </c>
      <c r="U30" s="32">
        <f>(Tabla1[[#This Row],[Fecha de entrada de outplacement]]-Tabla1[[#This Row],[Fecha desempleo]])/30</f>
        <v>0.46666666666666667</v>
      </c>
      <c r="V30" s="3">
        <f ca="1">(TODAY()-Tabla1[[#This Row],[Fecha desempleo]])/30</f>
        <v>9.8000000000000007</v>
      </c>
      <c r="W30">
        <f>IF(Tabla1[[#This Row],[Fecha recolocación]]&lt;&gt;"",1,0)</f>
        <v>0</v>
      </c>
      <c r="X30" s="16">
        <f ca="1">INT((TODAY()-Tabla1[[#This Row],[Estimación Nacimiento]])/365.25)</f>
        <v>49</v>
      </c>
      <c r="Y3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31" spans="1:29" x14ac:dyDescent="0.2">
      <c r="A31">
        <v>667256</v>
      </c>
      <c r="B31" t="s">
        <v>469</v>
      </c>
      <c r="C31" t="s">
        <v>264</v>
      </c>
      <c r="D31" t="s">
        <v>265</v>
      </c>
      <c r="E31" t="s">
        <v>266</v>
      </c>
      <c r="F31" t="s">
        <v>60</v>
      </c>
      <c r="G31" s="52">
        <v>43915.868055555555</v>
      </c>
      <c r="H31" t="s">
        <v>18</v>
      </c>
      <c r="I31" t="s">
        <v>94</v>
      </c>
      <c r="J31" t="s">
        <v>13</v>
      </c>
      <c r="K31" s="1">
        <v>43888</v>
      </c>
      <c r="L31" s="1">
        <v>43900</v>
      </c>
      <c r="M31" s="1">
        <v>43914</v>
      </c>
      <c r="N31" t="s">
        <v>71</v>
      </c>
      <c r="O31" t="s">
        <v>267</v>
      </c>
      <c r="P31">
        <f>(VALUE(MID(SUBSTITUTE(Tabla1[[#This Row],[RUT]],".",""),1,LEN(SUBSTITUTE(Tabla1[[#This Row],[RUT]],".",""))-2))*3.33636975697003E-06)+1932.25738525073</f>
        <v>1984.2630321556517</v>
      </c>
      <c r="Q31" s="49">
        <f>IF(Tabla1[[#This Row],[Estimacion RUT]] &gt;2005,0,DATE(FLOOR(Tabla1[[#This Row],[Estimacion RUT]],1),ROUND((Tabla1[[#This Row],[Estimacion RUT]]-FLOOR(Tabla1[[#This Row],[Estimacion RUT]],1))*12,0),1))</f>
        <v>30742</v>
      </c>
      <c r="R31" s="33" t="s">
        <v>19</v>
      </c>
      <c r="S31" s="32">
        <f ca="1">IF(Tabla1[[#This Row],[Cuenta Recolocación]]=1,(Tabla1[[#This Row],[Fecha recolocación]]-Tabla1[[#This Row],[Fecha de entrada de outplacement]])/30,(TODAY()-Tabla1[[#This Row],[Fecha de entrada de outplacement]])/30)</f>
        <v>0.46666666666666667</v>
      </c>
      <c r="T31" s="32">
        <f ca="1">IF(Tabla1[[#This Row],[Cuenta Recolocación]]=1,(Tabla1[[#This Row],[Fecha recolocación]]-Tabla1[[#This Row],[Fecha desempleo]])/30,(TODAY()-Tabla1[[#This Row],[Fecha desempleo]])/30)</f>
        <v>0.8666666666666667</v>
      </c>
      <c r="U31" s="32">
        <f>(Tabla1[[#This Row],[Fecha de entrada de outplacement]]-Tabla1[[#This Row],[Fecha desempleo]])/30</f>
        <v>0.4</v>
      </c>
      <c r="V31" s="3">
        <f ca="1">(TODAY()-Tabla1[[#This Row],[Fecha desempleo]])/30</f>
        <v>10.033333333333333</v>
      </c>
      <c r="W31" s="2">
        <f>IF(Tabla1[[#This Row],[Fecha recolocación]]&lt;&gt;"",1,0)</f>
        <v>1</v>
      </c>
      <c r="X31" s="16">
        <f ca="1">INT((TODAY()-Tabla1[[#This Row],[Estimación Nacimiento]])/365.25)</f>
        <v>36</v>
      </c>
      <c r="Y3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32" spans="1:29" x14ac:dyDescent="0.2">
      <c r="A32">
        <v>667262</v>
      </c>
      <c r="B32" t="s">
        <v>470</v>
      </c>
      <c r="C32" t="s">
        <v>338</v>
      </c>
      <c r="D32" t="s">
        <v>339</v>
      </c>
      <c r="E32" t="s">
        <v>340</v>
      </c>
      <c r="F32" t="s">
        <v>318</v>
      </c>
      <c r="G32" s="52">
        <v>43976.835416666669</v>
      </c>
      <c r="H32" t="s">
        <v>18</v>
      </c>
      <c r="I32" t="s">
        <v>107</v>
      </c>
      <c r="J32" t="s">
        <v>13</v>
      </c>
      <c r="K32" s="1">
        <v>43888</v>
      </c>
      <c r="L32" s="1">
        <v>43896</v>
      </c>
      <c r="M32" t="s">
        <v>14</v>
      </c>
      <c r="N32" t="s">
        <v>71</v>
      </c>
      <c r="O32" t="s">
        <v>341</v>
      </c>
      <c r="P32">
        <f>(VALUE(MID(SUBSTITUTE(Tabla1[[#This Row],[RUT]],".",""),1,LEN(SUBSTITUTE(Tabla1[[#This Row],[RUT]],".",""))-2))*3.33636975697003E-06)+1932.25738525073</f>
        <v>1994.6156106839326</v>
      </c>
      <c r="Q32" s="49">
        <f>IF(Tabla1[[#This Row],[Estimacion RUT]] &gt;2005,0,DATE(FLOOR(Tabla1[[#This Row],[Estimacion RUT]],1),ROUND((Tabla1[[#This Row],[Estimacion RUT]]-FLOOR(Tabla1[[#This Row],[Estimacion RUT]],1))*12,0),1))</f>
        <v>34516</v>
      </c>
      <c r="R32" s="33" t="s">
        <v>26</v>
      </c>
      <c r="S32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32" s="32">
        <f ca="1">IF(Tabla1[[#This Row],[Cuenta Recolocación]]=1,(Tabla1[[#This Row],[Fecha recolocación]]-Tabla1[[#This Row],[Fecha desempleo]])/30,(TODAY()-Tabla1[[#This Row],[Fecha desempleo]])/30)</f>
        <v>10.033333333333333</v>
      </c>
      <c r="U32" s="32">
        <f>(Tabla1[[#This Row],[Fecha de entrada de outplacement]]-Tabla1[[#This Row],[Fecha desempleo]])/30</f>
        <v>0.26666666666666666</v>
      </c>
      <c r="V32" s="3">
        <f ca="1">(TODAY()-Tabla1[[#This Row],[Fecha desempleo]])/30</f>
        <v>10.033333333333333</v>
      </c>
      <c r="W32">
        <f>IF(Tabla1[[#This Row],[Fecha recolocación]]&lt;&gt;"",1,0)</f>
        <v>0</v>
      </c>
      <c r="X32" s="16">
        <f ca="1">INT((TODAY()-Tabla1[[#This Row],[Estimación Nacimiento]])/365.25)</f>
        <v>26</v>
      </c>
      <c r="Y3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33" spans="1:25" x14ac:dyDescent="0.2">
      <c r="A33">
        <v>667352</v>
      </c>
      <c r="B33" t="s">
        <v>471</v>
      </c>
      <c r="C33" t="s">
        <v>185</v>
      </c>
      <c r="D33" t="s">
        <v>186</v>
      </c>
      <c r="E33" t="s">
        <v>187</v>
      </c>
      <c r="F33" t="s">
        <v>60</v>
      </c>
      <c r="G33" s="52">
        <v>43935.69027777778</v>
      </c>
      <c r="H33" t="s">
        <v>18</v>
      </c>
      <c r="I33" t="s">
        <v>70</v>
      </c>
      <c r="J33" t="s">
        <v>13</v>
      </c>
      <c r="K33" s="1">
        <v>43888</v>
      </c>
      <c r="L33" s="1">
        <v>43914</v>
      </c>
      <c r="M33" s="1">
        <v>43920</v>
      </c>
      <c r="N33" t="s">
        <v>71</v>
      </c>
      <c r="O33" t="s">
        <v>188</v>
      </c>
      <c r="P33">
        <f>(VALUE(MID(SUBSTITUTE(Tabla1[[#This Row],[RUT]],".",""),1,LEN(SUBSTITUTE(Tabla1[[#This Row],[RUT]],".",""))-2))*3.33636975697003E-06)+1932.25738525073</f>
        <v>1971.4272870356112</v>
      </c>
      <c r="Q33" s="49">
        <f>IF(Tabla1[[#This Row],[Estimacion RUT]] &gt;2005,0,DATE(FLOOR(Tabla1[[#This Row],[Estimacion RUT]],1),ROUND((Tabla1[[#This Row],[Estimacion RUT]]-FLOOR(Tabla1[[#This Row],[Estimacion RUT]],1))*12,0),1))</f>
        <v>26054</v>
      </c>
      <c r="R33" s="33" t="s">
        <v>26</v>
      </c>
      <c r="S33" s="32">
        <f ca="1">IF(Tabla1[[#This Row],[Cuenta Recolocación]]=1,(Tabla1[[#This Row],[Fecha recolocación]]-Tabla1[[#This Row],[Fecha de entrada de outplacement]])/30,(TODAY()-Tabla1[[#This Row],[Fecha de entrada de outplacement]])/30)</f>
        <v>0.2</v>
      </c>
      <c r="T33" s="32">
        <f ca="1">IF(Tabla1[[#This Row],[Cuenta Recolocación]]=1,(Tabla1[[#This Row],[Fecha recolocación]]-Tabla1[[#This Row],[Fecha desempleo]])/30,(TODAY()-Tabla1[[#This Row],[Fecha desempleo]])/30)</f>
        <v>1.0666666666666667</v>
      </c>
      <c r="U33" s="32">
        <f>(Tabla1[[#This Row],[Fecha de entrada de outplacement]]-Tabla1[[#This Row],[Fecha desempleo]])/30</f>
        <v>0.8666666666666667</v>
      </c>
      <c r="V33" s="3">
        <f ca="1">(TODAY()-Tabla1[[#This Row],[Fecha desempleo]])/30</f>
        <v>10.033333333333333</v>
      </c>
      <c r="W33">
        <f>IF(Tabla1[[#This Row],[Fecha recolocación]]&lt;&gt;"",1,0)</f>
        <v>1</v>
      </c>
      <c r="X33" s="16">
        <f ca="1">INT((TODAY()-Tabla1[[#This Row],[Estimación Nacimiento]])/365.25)</f>
        <v>49</v>
      </c>
      <c r="Y3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34" spans="1:25" x14ac:dyDescent="0.2">
      <c r="A34">
        <v>667355</v>
      </c>
      <c r="B34" t="s">
        <v>472</v>
      </c>
      <c r="C34" t="s">
        <v>342</v>
      </c>
      <c r="D34" t="s">
        <v>343</v>
      </c>
      <c r="E34" t="s">
        <v>344</v>
      </c>
      <c r="F34" t="s">
        <v>60</v>
      </c>
      <c r="G34" s="52">
        <v>44005.697222222225</v>
      </c>
      <c r="H34" t="s">
        <v>18</v>
      </c>
      <c r="I34" t="s">
        <v>327</v>
      </c>
      <c r="J34" t="s">
        <v>13</v>
      </c>
      <c r="K34" s="1">
        <v>43888</v>
      </c>
      <c r="L34" s="1">
        <v>43985</v>
      </c>
      <c r="M34" s="1">
        <v>44005</v>
      </c>
      <c r="N34" t="s">
        <v>71</v>
      </c>
      <c r="O34" t="s">
        <v>345</v>
      </c>
      <c r="P34">
        <f>(VALUE(MID(SUBSTITUTE(Tabla1[[#This Row],[RUT]],".",""),1,LEN(SUBSTITUTE(Tabla1[[#This Row],[RUT]],".",""))-2))*3.33636975697003E-06)+1932.25738525073</f>
        <v>1957.9148927651595</v>
      </c>
      <c r="Q34" s="49">
        <f>IF(Tabla1[[#This Row],[Estimacion RUT]] &gt;2005,0,DATE(FLOOR(Tabla1[[#This Row],[Estimacion RUT]],1),ROUND((Tabla1[[#This Row],[Estimacion RUT]]-FLOOR(Tabla1[[#This Row],[Estimacion RUT]],1))*12,0),1))</f>
        <v>21125</v>
      </c>
      <c r="R34" s="33" t="s">
        <v>26</v>
      </c>
      <c r="S34" s="32">
        <f ca="1">IF(Tabla1[[#This Row],[Cuenta Recolocación]]=1,(Tabla1[[#This Row],[Fecha recolocación]]-Tabla1[[#This Row],[Fecha de entrada de outplacement]])/30,(TODAY()-Tabla1[[#This Row],[Fecha de entrada de outplacement]])/30)</f>
        <v>0.66666666666666663</v>
      </c>
      <c r="T34" s="32">
        <f ca="1">IF(Tabla1[[#This Row],[Cuenta Recolocación]]=1,(Tabla1[[#This Row],[Fecha recolocación]]-Tabla1[[#This Row],[Fecha desempleo]])/30,(TODAY()-Tabla1[[#This Row],[Fecha desempleo]])/30)</f>
        <v>3.9</v>
      </c>
      <c r="U34" s="32">
        <f>(Tabla1[[#This Row],[Fecha de entrada de outplacement]]-Tabla1[[#This Row],[Fecha desempleo]])/30</f>
        <v>3.2333333333333334</v>
      </c>
      <c r="V34" s="3">
        <f ca="1">(TODAY()-Tabla1[[#This Row],[Fecha desempleo]])/30</f>
        <v>10.033333333333333</v>
      </c>
      <c r="W34" s="2">
        <f>IF(Tabla1[[#This Row],[Fecha recolocación]]&lt;&gt;"",1,0)</f>
        <v>1</v>
      </c>
      <c r="X34" s="16">
        <f ca="1">INT((TODAY()-Tabla1[[#This Row],[Estimación Nacimiento]])/365.25)</f>
        <v>63</v>
      </c>
      <c r="Y3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  <row r="35" spans="1:25" x14ac:dyDescent="0.2">
      <c r="A35">
        <v>667401</v>
      </c>
      <c r="B35" t="s">
        <v>473</v>
      </c>
      <c r="C35" t="s">
        <v>428</v>
      </c>
      <c r="D35" t="s">
        <v>272</v>
      </c>
      <c r="E35" t="s">
        <v>273</v>
      </c>
      <c r="F35" t="s">
        <v>61</v>
      </c>
      <c r="G35" s="52">
        <v>43942.534722222219</v>
      </c>
      <c r="H35" t="s">
        <v>18</v>
      </c>
      <c r="I35" t="s">
        <v>107</v>
      </c>
      <c r="J35" t="s">
        <v>13</v>
      </c>
      <c r="K35" s="1">
        <v>43888</v>
      </c>
      <c r="L35" s="1">
        <v>43896</v>
      </c>
      <c r="M35" t="s">
        <v>14</v>
      </c>
      <c r="N35" t="s">
        <v>71</v>
      </c>
      <c r="O35" t="s">
        <v>274</v>
      </c>
      <c r="P35">
        <f>(VALUE(MID(SUBSTITUTE(Tabla1[[#This Row],[RUT]],".",""),1,LEN(SUBSTITUTE(Tabla1[[#This Row],[RUT]],".",""))-2))*3.33636975697003E-06)+1932.25738525073</f>
        <v>1973.9213802383249</v>
      </c>
      <c r="Q35" s="49">
        <f>IF(Tabla1[[#This Row],[Estimacion RUT]] &gt;2005,0,DATE(FLOOR(Tabla1[[#This Row],[Estimacion RUT]],1),ROUND((Tabla1[[#This Row],[Estimacion RUT]]-FLOOR(Tabla1[[#This Row],[Estimacion RUT]],1))*12,0),1))</f>
        <v>26969</v>
      </c>
      <c r="R35" s="33" t="s">
        <v>26</v>
      </c>
      <c r="S35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35" s="32">
        <f ca="1">IF(Tabla1[[#This Row],[Cuenta Recolocación]]=1,(Tabla1[[#This Row],[Fecha recolocación]]-Tabla1[[#This Row],[Fecha desempleo]])/30,(TODAY()-Tabla1[[#This Row],[Fecha desempleo]])/30)</f>
        <v>10.033333333333333</v>
      </c>
      <c r="U35" s="32">
        <f>(Tabla1[[#This Row],[Fecha de entrada de outplacement]]-Tabla1[[#This Row],[Fecha desempleo]])/30</f>
        <v>0.26666666666666666</v>
      </c>
      <c r="V35" s="3">
        <f ca="1">(TODAY()-Tabla1[[#This Row],[Fecha desempleo]])/30</f>
        <v>10.033333333333333</v>
      </c>
      <c r="W35" s="2">
        <f>IF(Tabla1[[#This Row],[Fecha recolocación]]&lt;&gt;"",1,0)</f>
        <v>0</v>
      </c>
      <c r="X35" s="16">
        <f ca="1">INT((TODAY()-Tabla1[[#This Row],[Estimación Nacimiento]])/365.25)</f>
        <v>47</v>
      </c>
      <c r="Y3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36" spans="1:25" x14ac:dyDescent="0.2">
      <c r="A36">
        <v>667405</v>
      </c>
      <c r="B36" t="s">
        <v>474</v>
      </c>
      <c r="C36" t="s">
        <v>435</v>
      </c>
      <c r="D36" t="s">
        <v>283</v>
      </c>
      <c r="E36" t="s">
        <v>284</v>
      </c>
      <c r="F36" t="s">
        <v>60</v>
      </c>
      <c r="G36" s="52">
        <v>44137.538888888892</v>
      </c>
      <c r="H36" t="s">
        <v>18</v>
      </c>
      <c r="I36" t="s">
        <v>103</v>
      </c>
      <c r="J36" t="s">
        <v>13</v>
      </c>
      <c r="K36" s="1">
        <v>43895</v>
      </c>
      <c r="L36" s="1">
        <v>43907</v>
      </c>
      <c r="M36" s="1">
        <v>44137</v>
      </c>
      <c r="N36" t="s">
        <v>71</v>
      </c>
      <c r="O36" t="s">
        <v>285</v>
      </c>
      <c r="P36">
        <f>(VALUE(MID(SUBSTITUTE(Tabla1[[#This Row],[RUT]],".",""),1,LEN(SUBSTITUTE(Tabla1[[#This Row],[RUT]],".",""))-2))*3.33636975697003E-06)+1932.25738525073</f>
        <v>1972.8082972236348</v>
      </c>
      <c r="Q36" s="49">
        <f>IF(Tabla1[[#This Row],[Estimacion RUT]] &gt;2005,0,DATE(FLOOR(Tabla1[[#This Row],[Estimacion RUT]],1),ROUND((Tabla1[[#This Row],[Estimacion RUT]]-FLOOR(Tabla1[[#This Row],[Estimacion RUT]],1))*12,0),1))</f>
        <v>26573</v>
      </c>
      <c r="R36" s="33" t="s">
        <v>26</v>
      </c>
      <c r="S36" s="32">
        <f ca="1">IF(Tabla1[[#This Row],[Cuenta Recolocación]]=1,(Tabla1[[#This Row],[Fecha recolocación]]-Tabla1[[#This Row],[Fecha de entrada de outplacement]])/30,(TODAY()-Tabla1[[#This Row],[Fecha de entrada de outplacement]])/30)</f>
        <v>7.666666666666667</v>
      </c>
      <c r="T36" s="32">
        <f ca="1">IF(Tabla1[[#This Row],[Cuenta Recolocación]]=1,(Tabla1[[#This Row],[Fecha recolocación]]-Tabla1[[#This Row],[Fecha desempleo]])/30,(TODAY()-Tabla1[[#This Row],[Fecha desempleo]])/30)</f>
        <v>8.0666666666666664</v>
      </c>
      <c r="U36" s="32">
        <f>(Tabla1[[#This Row],[Fecha de entrada de outplacement]]-Tabla1[[#This Row],[Fecha desempleo]])/30</f>
        <v>0.4</v>
      </c>
      <c r="V36" s="3">
        <f ca="1">(TODAY()-Tabla1[[#This Row],[Fecha desempleo]])/30</f>
        <v>9.8000000000000007</v>
      </c>
      <c r="W36">
        <f>IF(Tabla1[[#This Row],[Fecha recolocación]]&lt;&gt;"",1,0)</f>
        <v>1</v>
      </c>
      <c r="X36" s="16">
        <f ca="1">INT((TODAY()-Tabla1[[#This Row],[Estimación Nacimiento]])/365.25)</f>
        <v>48</v>
      </c>
      <c r="Y3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37" spans="1:25" x14ac:dyDescent="0.2">
      <c r="A37">
        <v>667406</v>
      </c>
      <c r="B37" t="s">
        <v>551</v>
      </c>
      <c r="C37" t="s">
        <v>552</v>
      </c>
      <c r="D37" t="s">
        <v>553</v>
      </c>
      <c r="E37" t="s">
        <v>554</v>
      </c>
      <c r="F37" t="s">
        <v>61</v>
      </c>
      <c r="G37" s="52">
        <v>44153.870833333334</v>
      </c>
      <c r="H37" t="s">
        <v>18</v>
      </c>
      <c r="I37" t="s">
        <v>221</v>
      </c>
      <c r="J37" t="s">
        <v>13</v>
      </c>
      <c r="K37" s="1">
        <v>43888</v>
      </c>
      <c r="L37" s="1">
        <v>43965</v>
      </c>
      <c r="M37" t="s">
        <v>14</v>
      </c>
      <c r="N37" t="s">
        <v>71</v>
      </c>
      <c r="O37" t="s">
        <v>555</v>
      </c>
      <c r="P37" s="2">
        <f>(VALUE(MID(SUBSTITUTE(Tabla1[[#This Row],[RUT]],".",""),1,LEN(SUBSTITUTE(Tabla1[[#This Row],[RUT]],".",""))-2))*3.33636975697003E-06)+1932.25738525073</f>
        <v>1973.0823933446488</v>
      </c>
      <c r="Q37" s="49">
        <f>IF(Tabla1[[#This Row],[Estimacion RUT]] &gt;2005,0,DATE(FLOOR(Tabla1[[#This Row],[Estimacion RUT]],1),ROUND((Tabla1[[#This Row],[Estimacion RUT]]-FLOOR(Tabla1[[#This Row],[Estimacion RUT]],1))*12,0),1))</f>
        <v>26665</v>
      </c>
      <c r="R37" s="48" t="s">
        <v>26</v>
      </c>
      <c r="S37" s="32">
        <f ca="1">IF(Tabla1[[#This Row],[Cuenta Recolocación]]=1,(Tabla1[[#This Row],[Fecha recolocación]]-Tabla1[[#This Row],[Fecha de entrada de outplacement]])/30,(TODAY()-Tabla1[[#This Row],[Fecha de entrada de outplacement]])/30)</f>
        <v>7.4666666666666668</v>
      </c>
      <c r="T37" s="32">
        <f ca="1">IF(Tabla1[[#This Row],[Cuenta Recolocación]]=1,(Tabla1[[#This Row],[Fecha recolocación]]-Tabla1[[#This Row],[Fecha desempleo]])/30,(TODAY()-Tabla1[[#This Row],[Fecha desempleo]])/30)</f>
        <v>10.033333333333333</v>
      </c>
      <c r="U37" s="32">
        <f>(Tabla1[[#This Row],[Fecha de entrada de outplacement]]-Tabla1[[#This Row],[Fecha desempleo]])/30</f>
        <v>2.5666666666666669</v>
      </c>
      <c r="V37" s="3">
        <f ca="1">(TODAY()-Tabla1[[#This Row],[Fecha desempleo]])/30</f>
        <v>10.033333333333333</v>
      </c>
      <c r="W37" s="2">
        <f>IF(Tabla1[[#This Row],[Fecha recolocación]]&lt;&gt;"",1,0)</f>
        <v>0</v>
      </c>
      <c r="X37" s="16">
        <f ca="1">INT((TODAY()-Tabla1[[#This Row],[Estimación Nacimiento]])/365.25)</f>
        <v>47</v>
      </c>
      <c r="Y3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38" spans="1:25" x14ac:dyDescent="0.2">
      <c r="A38">
        <v>667453</v>
      </c>
      <c r="B38" t="s">
        <v>475</v>
      </c>
      <c r="C38" t="s">
        <v>268</v>
      </c>
      <c r="D38" t="s">
        <v>269</v>
      </c>
      <c r="E38" t="s">
        <v>270</v>
      </c>
      <c r="F38" t="s">
        <v>318</v>
      </c>
      <c r="G38" s="52">
        <v>44186.652083333334</v>
      </c>
      <c r="H38" t="s">
        <v>18</v>
      </c>
      <c r="I38" t="s">
        <v>107</v>
      </c>
      <c r="J38" t="s">
        <v>13</v>
      </c>
      <c r="K38" s="1">
        <v>43893</v>
      </c>
      <c r="L38" s="1">
        <v>43896</v>
      </c>
      <c r="M38" t="s">
        <v>14</v>
      </c>
      <c r="N38" t="s">
        <v>71</v>
      </c>
      <c r="O38" t="s">
        <v>271</v>
      </c>
      <c r="P38">
        <f>(VALUE(MID(SUBSTITUTE(Tabla1[[#This Row],[RUT]],".",""),1,LEN(SUBSTITUTE(Tabla1[[#This Row],[RUT]],".",""))-2))*3.33636975697003E-06)+1932.25738525073</f>
        <v>1983.4567316764847</v>
      </c>
      <c r="Q38" s="49">
        <f>IF(Tabla1[[#This Row],[Estimacion RUT]] &gt;2005,0,DATE(FLOOR(Tabla1[[#This Row],[Estimacion RUT]],1),ROUND((Tabla1[[#This Row],[Estimacion RUT]]-FLOOR(Tabla1[[#This Row],[Estimacion RUT]],1))*12,0),1))</f>
        <v>30437</v>
      </c>
      <c r="R38" s="33" t="s">
        <v>26</v>
      </c>
      <c r="S38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38" s="32">
        <f ca="1">IF(Tabla1[[#This Row],[Cuenta Recolocación]]=1,(Tabla1[[#This Row],[Fecha recolocación]]-Tabla1[[#This Row],[Fecha desempleo]])/30,(TODAY()-Tabla1[[#This Row],[Fecha desempleo]])/30)</f>
        <v>9.8666666666666671</v>
      </c>
      <c r="U38" s="32">
        <f>(Tabla1[[#This Row],[Fecha de entrada de outplacement]]-Tabla1[[#This Row],[Fecha desempleo]])/30</f>
        <v>0.1</v>
      </c>
      <c r="V38" s="3">
        <f ca="1">(TODAY()-Tabla1[[#This Row],[Fecha desempleo]])/30</f>
        <v>9.8666666666666671</v>
      </c>
      <c r="W38">
        <f>IF(Tabla1[[#This Row],[Fecha recolocación]]&lt;&gt;"",1,0)</f>
        <v>0</v>
      </c>
      <c r="X38" s="16">
        <f ca="1">INT((TODAY()-Tabla1[[#This Row],[Estimación Nacimiento]])/365.25)</f>
        <v>37</v>
      </c>
      <c r="Y3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39" spans="1:25" x14ac:dyDescent="0.2">
      <c r="A39">
        <v>667458</v>
      </c>
      <c r="B39" t="s">
        <v>476</v>
      </c>
      <c r="C39" t="s">
        <v>134</v>
      </c>
      <c r="D39" t="s">
        <v>135</v>
      </c>
      <c r="E39" t="s">
        <v>136</v>
      </c>
      <c r="F39" t="s">
        <v>539</v>
      </c>
      <c r="G39" s="52">
        <v>44182.896527777775</v>
      </c>
      <c r="H39" t="s">
        <v>18</v>
      </c>
      <c r="I39" t="s">
        <v>120</v>
      </c>
      <c r="J39" t="s">
        <v>13</v>
      </c>
      <c r="K39" s="1">
        <v>43888</v>
      </c>
      <c r="L39" s="1">
        <v>43894</v>
      </c>
      <c r="M39" t="s">
        <v>14</v>
      </c>
      <c r="N39" t="s">
        <v>71</v>
      </c>
      <c r="O39" t="s">
        <v>137</v>
      </c>
      <c r="P39">
        <f>(VALUE(MID(SUBSTITUTE(Tabla1[[#This Row],[RUT]],".",""),1,LEN(SUBSTITUTE(Tabla1[[#This Row],[RUT]],".",""))-2))*3.33636975697003E-06)+1932.25738525073</f>
        <v>1958.6078767819008</v>
      </c>
      <c r="Q39" s="49">
        <f>IF(Tabla1[[#This Row],[Estimacion RUT]] &gt;2005,0,DATE(FLOOR(Tabla1[[#This Row],[Estimacion RUT]],1),ROUND((Tabla1[[#This Row],[Estimacion RUT]]-FLOOR(Tabla1[[#This Row],[Estimacion RUT]],1))*12,0),1))</f>
        <v>21367</v>
      </c>
      <c r="R39" s="33" t="s">
        <v>26</v>
      </c>
      <c r="S39" s="32">
        <f ca="1">IF(Tabla1[[#This Row],[Cuenta Recolocación]]=1,(Tabla1[[#This Row],[Fecha recolocación]]-Tabla1[[#This Row],[Fecha de entrada de outplacement]])/30,(TODAY()-Tabla1[[#This Row],[Fecha de entrada de outplacement]])/30)</f>
        <v>9.8333333333333339</v>
      </c>
      <c r="T39" s="32">
        <f ca="1">IF(Tabla1[[#This Row],[Cuenta Recolocación]]=1,(Tabla1[[#This Row],[Fecha recolocación]]-Tabla1[[#This Row],[Fecha desempleo]])/30,(TODAY()-Tabla1[[#This Row],[Fecha desempleo]])/30)</f>
        <v>10.033333333333333</v>
      </c>
      <c r="U39" s="32">
        <f>(Tabla1[[#This Row],[Fecha de entrada de outplacement]]-Tabla1[[#This Row],[Fecha desempleo]])/30</f>
        <v>0.2</v>
      </c>
      <c r="V39" s="3">
        <f ca="1">(TODAY()-Tabla1[[#This Row],[Fecha desempleo]])/30</f>
        <v>10.033333333333333</v>
      </c>
      <c r="W39">
        <f>IF(Tabla1[[#This Row],[Fecha recolocación]]&lt;&gt;"",1,0)</f>
        <v>0</v>
      </c>
      <c r="X39" s="16">
        <f ca="1">INT((TODAY()-Tabla1[[#This Row],[Estimación Nacimiento]])/365.25)</f>
        <v>62</v>
      </c>
      <c r="Y3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  <row r="40" spans="1:25" x14ac:dyDescent="0.2">
      <c r="A40">
        <v>667501</v>
      </c>
      <c r="B40" t="s">
        <v>477</v>
      </c>
      <c r="C40" t="s">
        <v>434</v>
      </c>
      <c r="D40" t="s">
        <v>425</v>
      </c>
      <c r="E40" t="s">
        <v>246</v>
      </c>
      <c r="F40" t="s">
        <v>318</v>
      </c>
      <c r="G40" s="52">
        <v>44074.954861111109</v>
      </c>
      <c r="H40" t="s">
        <v>18</v>
      </c>
      <c r="I40" t="s">
        <v>120</v>
      </c>
      <c r="J40" t="s">
        <v>13</v>
      </c>
      <c r="K40" s="1">
        <v>43888</v>
      </c>
      <c r="L40" s="1">
        <v>43894</v>
      </c>
      <c r="M40" t="s">
        <v>14</v>
      </c>
      <c r="N40" t="s">
        <v>71</v>
      </c>
      <c r="O40" t="s">
        <v>247</v>
      </c>
      <c r="P40">
        <f>(VALUE(MID(SUBSTITUTE(Tabla1[[#This Row],[RUT]],".",""),1,LEN(SUBSTITUTE(Tabla1[[#This Row],[RUT]],".",""))-2))*3.33636975697003E-06)+1932.25738525073</f>
        <v>2017.9047627626792</v>
      </c>
      <c r="Q40" s="49">
        <f>IF(Tabla1[[#This Row],[Estimacion RUT]] &gt;2005,0,DATE(FLOOR(Tabla1[[#This Row],[Estimacion RUT]],1),ROUND((Tabla1[[#This Row],[Estimacion RUT]]-FLOOR(Tabla1[[#This Row],[Estimacion RUT]],1))*12,0),1))</f>
        <v>0</v>
      </c>
      <c r="R40" s="33" t="s">
        <v>19</v>
      </c>
      <c r="S40" s="32">
        <f ca="1">IF(Tabla1[[#This Row],[Cuenta Recolocación]]=1,(Tabla1[[#This Row],[Fecha recolocación]]-Tabla1[[#This Row],[Fecha de entrada de outplacement]])/30,(TODAY()-Tabla1[[#This Row],[Fecha de entrada de outplacement]])/30)</f>
        <v>9.8333333333333339</v>
      </c>
      <c r="T40" s="32">
        <f ca="1">IF(Tabla1[[#This Row],[Cuenta Recolocación]]=1,(Tabla1[[#This Row],[Fecha recolocación]]-Tabla1[[#This Row],[Fecha desempleo]])/30,(TODAY()-Tabla1[[#This Row],[Fecha desempleo]])/30)</f>
        <v>10.033333333333333</v>
      </c>
      <c r="U40" s="32">
        <f>(Tabla1[[#This Row],[Fecha de entrada de outplacement]]-Tabla1[[#This Row],[Fecha desempleo]])/30</f>
        <v>0.2</v>
      </c>
      <c r="V40" s="3">
        <f ca="1">(TODAY()-Tabla1[[#This Row],[Fecha desempleo]])/30</f>
        <v>10.033333333333333</v>
      </c>
      <c r="W40" s="2">
        <f>IF(Tabla1[[#This Row],[Fecha recolocación]]&lt;&gt;"",1,0)</f>
        <v>0</v>
      </c>
      <c r="X40" s="16">
        <f ca="1">INT((TODAY()-Tabla1[[#This Row],[Estimación Nacimiento]])/365.25)</f>
        <v>120</v>
      </c>
      <c r="Y4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Unidentified</v>
      </c>
    </row>
    <row r="41" spans="1:25" x14ac:dyDescent="0.2">
      <c r="A41">
        <v>667551</v>
      </c>
      <c r="B41" t="s">
        <v>478</v>
      </c>
      <c r="C41" t="s">
        <v>199</v>
      </c>
      <c r="D41" t="s">
        <v>200</v>
      </c>
      <c r="E41" t="s">
        <v>201</v>
      </c>
      <c r="F41" t="s">
        <v>61</v>
      </c>
      <c r="G41" s="52">
        <v>43943.769444444442</v>
      </c>
      <c r="H41" t="s">
        <v>18</v>
      </c>
      <c r="I41" t="s">
        <v>202</v>
      </c>
      <c r="J41" t="s">
        <v>13</v>
      </c>
      <c r="K41" s="1">
        <v>43888</v>
      </c>
      <c r="L41" s="1">
        <v>43928</v>
      </c>
      <c r="M41" t="s">
        <v>14</v>
      </c>
      <c r="N41" t="s">
        <v>71</v>
      </c>
      <c r="O41" t="s">
        <v>203</v>
      </c>
      <c r="P41">
        <f>(VALUE(MID(SUBSTITUTE(Tabla1[[#This Row],[RUT]],".",""),1,LEN(SUBSTITUTE(Tabla1[[#This Row],[RUT]],".",""))-2))*3.33636975697003E-06)+1932.25738525073</f>
        <v>1977.8611191203638</v>
      </c>
      <c r="Q41" s="49">
        <f>IF(Tabla1[[#This Row],[Estimacion RUT]] &gt;2005,0,DATE(FLOOR(Tabla1[[#This Row],[Estimacion RUT]],1),ROUND((Tabla1[[#This Row],[Estimacion RUT]]-FLOOR(Tabla1[[#This Row],[Estimacion RUT]],1))*12,0),1))</f>
        <v>28399</v>
      </c>
      <c r="R41" s="33" t="s">
        <v>19</v>
      </c>
      <c r="S41" s="32">
        <f ca="1">IF(Tabla1[[#This Row],[Cuenta Recolocación]]=1,(Tabla1[[#This Row],[Fecha recolocación]]-Tabla1[[#This Row],[Fecha de entrada de outplacement]])/30,(TODAY()-Tabla1[[#This Row],[Fecha de entrada de outplacement]])/30)</f>
        <v>8.6999999999999993</v>
      </c>
      <c r="T41" s="32">
        <f ca="1">IF(Tabla1[[#This Row],[Cuenta Recolocación]]=1,(Tabla1[[#This Row],[Fecha recolocación]]-Tabla1[[#This Row],[Fecha desempleo]])/30,(TODAY()-Tabla1[[#This Row],[Fecha desempleo]])/30)</f>
        <v>10.033333333333333</v>
      </c>
      <c r="U41" s="32">
        <f>(Tabla1[[#This Row],[Fecha de entrada de outplacement]]-Tabla1[[#This Row],[Fecha desempleo]])/30</f>
        <v>1.3333333333333333</v>
      </c>
      <c r="V41" s="3">
        <f ca="1">(TODAY()-Tabla1[[#This Row],[Fecha desempleo]])/30</f>
        <v>10.033333333333333</v>
      </c>
      <c r="W41">
        <f>IF(Tabla1[[#This Row],[Fecha recolocación]]&lt;&gt;"",1,0)</f>
        <v>0</v>
      </c>
      <c r="X41" s="16">
        <f ca="1">INT((TODAY()-Tabla1[[#This Row],[Estimación Nacimiento]])/365.25)</f>
        <v>43</v>
      </c>
      <c r="Y4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42" spans="1:25" x14ac:dyDescent="0.2">
      <c r="A42">
        <v>667552</v>
      </c>
      <c r="B42" t="s">
        <v>479</v>
      </c>
      <c r="C42" t="s">
        <v>346</v>
      </c>
      <c r="D42" t="s">
        <v>347</v>
      </c>
      <c r="E42" t="s">
        <v>348</v>
      </c>
      <c r="F42" t="s">
        <v>60</v>
      </c>
      <c r="G42" s="52">
        <v>44153.850694444445</v>
      </c>
      <c r="H42" t="s">
        <v>18</v>
      </c>
      <c r="I42" t="s">
        <v>107</v>
      </c>
      <c r="J42" t="s">
        <v>13</v>
      </c>
      <c r="K42" s="1">
        <v>43888</v>
      </c>
      <c r="L42" s="1">
        <v>43896</v>
      </c>
      <c r="M42" s="1">
        <v>44137</v>
      </c>
      <c r="N42" t="s">
        <v>71</v>
      </c>
      <c r="O42" t="s">
        <v>349</v>
      </c>
      <c r="P42">
        <f>(VALUE(MID(SUBSTITUTE(Tabla1[[#This Row],[RUT]],".",""),1,LEN(SUBSTITUTE(Tabla1[[#This Row],[RUT]],".",""))-2))*3.33636975697003E-06)+1932.25738525073</f>
        <v>1983.9033815049595</v>
      </c>
      <c r="Q42" s="49">
        <f>IF(Tabla1[[#This Row],[Estimacion RUT]] &gt;2005,0,DATE(FLOOR(Tabla1[[#This Row],[Estimacion RUT]],1),ROUND((Tabla1[[#This Row],[Estimacion RUT]]-FLOOR(Tabla1[[#This Row],[Estimacion RUT]],1))*12,0),1))</f>
        <v>30621</v>
      </c>
      <c r="R42" s="33" t="s">
        <v>26</v>
      </c>
      <c r="S42" s="32">
        <f ca="1">IF(Tabla1[[#This Row],[Cuenta Recolocación]]=1,(Tabla1[[#This Row],[Fecha recolocación]]-Tabla1[[#This Row],[Fecha de entrada de outplacement]])/30,(TODAY()-Tabla1[[#This Row],[Fecha de entrada de outplacement]])/30)</f>
        <v>8.0333333333333332</v>
      </c>
      <c r="T42" s="32">
        <f ca="1">IF(Tabla1[[#This Row],[Cuenta Recolocación]]=1,(Tabla1[[#This Row],[Fecha recolocación]]-Tabla1[[#This Row],[Fecha desempleo]])/30,(TODAY()-Tabla1[[#This Row],[Fecha desempleo]])/30)</f>
        <v>8.3000000000000007</v>
      </c>
      <c r="U42" s="32">
        <f>(Tabla1[[#This Row],[Fecha de entrada de outplacement]]-Tabla1[[#This Row],[Fecha desempleo]])/30</f>
        <v>0.26666666666666666</v>
      </c>
      <c r="V42" s="3">
        <f ca="1">(TODAY()-Tabla1[[#This Row],[Fecha desempleo]])/30</f>
        <v>10.033333333333333</v>
      </c>
      <c r="W42">
        <f>IF(Tabla1[[#This Row],[Fecha recolocación]]&lt;&gt;"",1,0)</f>
        <v>1</v>
      </c>
      <c r="X42" s="16">
        <f ca="1">INT((TODAY()-Tabla1[[#This Row],[Estimación Nacimiento]])/365.25)</f>
        <v>37</v>
      </c>
      <c r="Y4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43" spans="1:25" x14ac:dyDescent="0.2">
      <c r="A43">
        <v>667553</v>
      </c>
      <c r="B43" t="s">
        <v>605</v>
      </c>
      <c r="C43" t="s">
        <v>606</v>
      </c>
      <c r="D43" t="s">
        <v>607</v>
      </c>
      <c r="E43" t="s">
        <v>608</v>
      </c>
      <c r="F43" t="s">
        <v>609</v>
      </c>
      <c r="G43" s="52">
        <v>44182.898611111108</v>
      </c>
      <c r="H43" t="s">
        <v>18</v>
      </c>
      <c r="I43" t="s">
        <v>107</v>
      </c>
      <c r="J43" t="s">
        <v>13</v>
      </c>
      <c r="K43" s="1">
        <v>43888</v>
      </c>
      <c r="L43" s="1">
        <v>43896</v>
      </c>
      <c r="M43" t="s">
        <v>14</v>
      </c>
      <c r="N43" t="s">
        <v>71</v>
      </c>
      <c r="O43" t="s">
        <v>610</v>
      </c>
      <c r="P43" s="2">
        <f>(VALUE(MID(SUBSTITUTE(Tabla1[[#This Row],[RUT]],".",""),1,LEN(SUBSTITUTE(Tabla1[[#This Row],[RUT]],".",""))-2))*3.33636975697003E-06)+1932.25738525073</f>
        <v>1984.4687226875385</v>
      </c>
      <c r="Q43" s="49">
        <f>IF(Tabla1[[#This Row],[Estimacion RUT]] &gt;2005,0,DATE(FLOOR(Tabla1[[#This Row],[Estimacion RUT]],1),ROUND((Tabla1[[#This Row],[Estimacion RUT]]-FLOOR(Tabla1[[#This Row],[Estimacion RUT]],1))*12,0),1))</f>
        <v>30834</v>
      </c>
      <c r="R43" s="48" t="s">
        <v>26</v>
      </c>
      <c r="S43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43" s="32">
        <f ca="1">IF(Tabla1[[#This Row],[Cuenta Recolocación]]=1,(Tabla1[[#This Row],[Fecha recolocación]]-Tabla1[[#This Row],[Fecha desempleo]])/30,(TODAY()-Tabla1[[#This Row],[Fecha desempleo]])/30)</f>
        <v>10.033333333333333</v>
      </c>
      <c r="U43" s="32">
        <f>(Tabla1[[#This Row],[Fecha de entrada de outplacement]]-Tabla1[[#This Row],[Fecha desempleo]])/30</f>
        <v>0.26666666666666666</v>
      </c>
      <c r="V43" s="3">
        <f ca="1">(TODAY()-Tabla1[[#This Row],[Fecha desempleo]])/30</f>
        <v>10.033333333333333</v>
      </c>
      <c r="W43" s="2">
        <f>IF(Tabla1[[#This Row],[Fecha recolocación]]&lt;&gt;"",1,0)</f>
        <v>0</v>
      </c>
      <c r="X43" s="16">
        <f ca="1">INT((TODAY()-Tabla1[[#This Row],[Estimación Nacimiento]])/365.25)</f>
        <v>36</v>
      </c>
      <c r="Y4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44" spans="1:25" x14ac:dyDescent="0.2">
      <c r="A44">
        <v>667601</v>
      </c>
      <c r="B44" t="s">
        <v>480</v>
      </c>
      <c r="C44" t="s">
        <v>350</v>
      </c>
      <c r="D44" t="s">
        <v>351</v>
      </c>
      <c r="E44" t="s">
        <v>352</v>
      </c>
      <c r="F44" t="s">
        <v>318</v>
      </c>
      <c r="G44" s="52">
        <v>43958.831250000003</v>
      </c>
      <c r="H44" t="s">
        <v>18</v>
      </c>
      <c r="I44" t="s">
        <v>162</v>
      </c>
      <c r="J44" t="s">
        <v>13</v>
      </c>
      <c r="K44" s="1">
        <v>43888</v>
      </c>
      <c r="L44" s="1">
        <v>43902</v>
      </c>
      <c r="M44" t="s">
        <v>14</v>
      </c>
      <c r="N44" t="s">
        <v>71</v>
      </c>
      <c r="O44" t="s">
        <v>353</v>
      </c>
      <c r="P44">
        <f>(VALUE(MID(SUBSTITUTE(Tabla1[[#This Row],[RUT]],".",""),1,LEN(SUBSTITUTE(Tabla1[[#This Row],[RUT]],".",""))-2))*3.33636975697003E-06)+1932.25738525073</f>
        <v>1988.7076038183573</v>
      </c>
      <c r="Q44" s="49">
        <f>IF(Tabla1[[#This Row],[Estimacion RUT]] &gt;2005,0,DATE(FLOOR(Tabla1[[#This Row],[Estimacion RUT]],1),ROUND((Tabla1[[#This Row],[Estimacion RUT]]-FLOOR(Tabla1[[#This Row],[Estimacion RUT]],1))*12,0),1))</f>
        <v>32356</v>
      </c>
      <c r="R44" s="33" t="s">
        <v>19</v>
      </c>
      <c r="S44" s="32">
        <f ca="1">IF(Tabla1[[#This Row],[Cuenta Recolocación]]=1,(Tabla1[[#This Row],[Fecha recolocación]]-Tabla1[[#This Row],[Fecha de entrada de outplacement]])/30,(TODAY()-Tabla1[[#This Row],[Fecha de entrada de outplacement]])/30)</f>
        <v>9.5666666666666664</v>
      </c>
      <c r="T44" s="32">
        <f ca="1">IF(Tabla1[[#This Row],[Cuenta Recolocación]]=1,(Tabla1[[#This Row],[Fecha recolocación]]-Tabla1[[#This Row],[Fecha desempleo]])/30,(TODAY()-Tabla1[[#This Row],[Fecha desempleo]])/30)</f>
        <v>10.033333333333333</v>
      </c>
      <c r="U44" s="32">
        <f>(Tabla1[[#This Row],[Fecha de entrada de outplacement]]-Tabla1[[#This Row],[Fecha desempleo]])/30</f>
        <v>0.46666666666666667</v>
      </c>
      <c r="V44" s="3">
        <f ca="1">(TODAY()-Tabla1[[#This Row],[Fecha desempleo]])/30</f>
        <v>10.033333333333333</v>
      </c>
      <c r="W44">
        <f>IF(Tabla1[[#This Row],[Fecha recolocación]]&lt;&gt;"",1,0)</f>
        <v>0</v>
      </c>
      <c r="X44" s="16">
        <f ca="1">INT((TODAY()-Tabla1[[#This Row],[Estimación Nacimiento]])/365.25)</f>
        <v>32</v>
      </c>
      <c r="Y4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45" spans="1:25" x14ac:dyDescent="0.2">
      <c r="A45">
        <v>667606</v>
      </c>
      <c r="B45" t="s">
        <v>481</v>
      </c>
      <c r="C45" t="s">
        <v>354</v>
      </c>
      <c r="D45" t="s">
        <v>355</v>
      </c>
      <c r="E45" t="s">
        <v>356</v>
      </c>
      <c r="F45" t="s">
        <v>318</v>
      </c>
      <c r="G45" s="52">
        <v>44118.615972222222</v>
      </c>
      <c r="H45" t="s">
        <v>18</v>
      </c>
      <c r="I45" t="s">
        <v>327</v>
      </c>
      <c r="J45" t="s">
        <v>13</v>
      </c>
      <c r="K45" s="1">
        <v>43888</v>
      </c>
      <c r="L45" s="1">
        <v>43985</v>
      </c>
      <c r="M45" t="s">
        <v>14</v>
      </c>
      <c r="N45" t="s">
        <v>71</v>
      </c>
      <c r="O45" t="s">
        <v>357</v>
      </c>
      <c r="P45">
        <f>(VALUE(MID(SUBSTITUTE(Tabla1[[#This Row],[RUT]],".",""),1,LEN(SUBSTITUTE(Tabla1[[#This Row],[RUT]],".",""))-2))*3.33636975697003E-06)+1932.25738525073</f>
        <v>1983.8767305833408</v>
      </c>
      <c r="Q45" s="49">
        <f>IF(Tabla1[[#This Row],[Estimacion RUT]] &gt;2005,0,DATE(FLOOR(Tabla1[[#This Row],[Estimacion RUT]],1),ROUND((Tabla1[[#This Row],[Estimacion RUT]]-FLOOR(Tabla1[[#This Row],[Estimacion RUT]],1))*12,0),1))</f>
        <v>30621</v>
      </c>
      <c r="R45" s="33" t="s">
        <v>26</v>
      </c>
      <c r="S45" s="32">
        <f ca="1">IF(Tabla1[[#This Row],[Cuenta Recolocación]]=1,(Tabla1[[#This Row],[Fecha recolocación]]-Tabla1[[#This Row],[Fecha de entrada de outplacement]])/30,(TODAY()-Tabla1[[#This Row],[Fecha de entrada de outplacement]])/30)</f>
        <v>6.8</v>
      </c>
      <c r="T45" s="32">
        <f ca="1">IF(Tabla1[[#This Row],[Cuenta Recolocación]]=1,(Tabla1[[#This Row],[Fecha recolocación]]-Tabla1[[#This Row],[Fecha desempleo]])/30,(TODAY()-Tabla1[[#This Row],[Fecha desempleo]])/30)</f>
        <v>10.033333333333333</v>
      </c>
      <c r="U45" s="32">
        <f>(Tabla1[[#This Row],[Fecha de entrada de outplacement]]-Tabla1[[#This Row],[Fecha desempleo]])/30</f>
        <v>3.2333333333333334</v>
      </c>
      <c r="V45" s="3">
        <f ca="1">(TODAY()-Tabla1[[#This Row],[Fecha desempleo]])/30</f>
        <v>10.033333333333333</v>
      </c>
      <c r="W45">
        <f>IF(Tabla1[[#This Row],[Fecha recolocación]]&lt;&gt;"",1,0)</f>
        <v>0</v>
      </c>
      <c r="X45" s="16">
        <f ca="1">INT((TODAY()-Tabla1[[#This Row],[Estimación Nacimiento]])/365.25)</f>
        <v>37</v>
      </c>
      <c r="Y4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46" spans="1:25" x14ac:dyDescent="0.2">
      <c r="A46">
        <v>667654</v>
      </c>
      <c r="B46" t="s">
        <v>482</v>
      </c>
      <c r="C46" t="s">
        <v>426</v>
      </c>
      <c r="D46" t="s">
        <v>427</v>
      </c>
      <c r="E46" t="s">
        <v>220</v>
      </c>
      <c r="F46" t="s">
        <v>61</v>
      </c>
      <c r="G46" s="52">
        <v>43984.634027777778</v>
      </c>
      <c r="H46" t="s">
        <v>18</v>
      </c>
      <c r="I46" t="s">
        <v>221</v>
      </c>
      <c r="J46" t="s">
        <v>13</v>
      </c>
      <c r="K46" s="1">
        <v>43895</v>
      </c>
      <c r="L46" s="1">
        <v>43965</v>
      </c>
      <c r="M46" t="s">
        <v>14</v>
      </c>
      <c r="N46" t="s">
        <v>71</v>
      </c>
      <c r="O46" t="s">
        <v>222</v>
      </c>
      <c r="P46">
        <f>(VALUE(MID(SUBSTITUTE(Tabla1[[#This Row],[RUT]],".",""),1,LEN(SUBSTITUTE(Tabla1[[#This Row],[RUT]],".",""))-2))*3.33636975697003E-06)+1932.25738525073</f>
        <v>1974.4751208632588</v>
      </c>
      <c r="Q46" s="49">
        <f>IF(Tabla1[[#This Row],[Estimacion RUT]] &gt;2005,0,DATE(FLOOR(Tabla1[[#This Row],[Estimacion RUT]],1),ROUND((Tabla1[[#This Row],[Estimacion RUT]]-FLOOR(Tabla1[[#This Row],[Estimacion RUT]],1))*12,0),1))</f>
        <v>27181</v>
      </c>
      <c r="R46" s="33" t="s">
        <v>26</v>
      </c>
      <c r="S46" s="32">
        <f ca="1">IF(Tabla1[[#This Row],[Cuenta Recolocación]]=1,(Tabla1[[#This Row],[Fecha recolocación]]-Tabla1[[#This Row],[Fecha de entrada de outplacement]])/30,(TODAY()-Tabla1[[#This Row],[Fecha de entrada de outplacement]])/30)</f>
        <v>7.4666666666666668</v>
      </c>
      <c r="T46" s="32">
        <f ca="1">IF(Tabla1[[#This Row],[Cuenta Recolocación]]=1,(Tabla1[[#This Row],[Fecha recolocación]]-Tabla1[[#This Row],[Fecha desempleo]])/30,(TODAY()-Tabla1[[#This Row],[Fecha desempleo]])/30)</f>
        <v>9.8000000000000007</v>
      </c>
      <c r="U46" s="32">
        <f>(Tabla1[[#This Row],[Fecha de entrada de outplacement]]-Tabla1[[#This Row],[Fecha desempleo]])/30</f>
        <v>2.3333333333333335</v>
      </c>
      <c r="V46" s="3">
        <f ca="1">(TODAY()-Tabla1[[#This Row],[Fecha desempleo]])/30</f>
        <v>9.8000000000000007</v>
      </c>
      <c r="W46">
        <f>IF(Tabla1[[#This Row],[Fecha recolocación]]&lt;&gt;"",1,0)</f>
        <v>0</v>
      </c>
      <c r="X46" s="16">
        <f ca="1">INT((TODAY()-Tabla1[[#This Row],[Estimación Nacimiento]])/365.25)</f>
        <v>46</v>
      </c>
      <c r="Y4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47" spans="1:25" x14ac:dyDescent="0.2">
      <c r="A47">
        <v>667657</v>
      </c>
      <c r="B47" t="s">
        <v>483</v>
      </c>
      <c r="C47" t="s">
        <v>20</v>
      </c>
      <c r="D47" t="s">
        <v>306</v>
      </c>
      <c r="E47" t="s">
        <v>307</v>
      </c>
      <c r="F47" t="s">
        <v>60</v>
      </c>
      <c r="G47" s="52">
        <v>43908.864583333336</v>
      </c>
      <c r="H47" t="s">
        <v>18</v>
      </c>
      <c r="I47" t="s">
        <v>81</v>
      </c>
      <c r="J47" t="s">
        <v>13</v>
      </c>
      <c r="K47" s="1">
        <v>43888</v>
      </c>
      <c r="L47" s="1">
        <v>43895</v>
      </c>
      <c r="M47" s="1">
        <v>43908</v>
      </c>
      <c r="N47" t="s">
        <v>71</v>
      </c>
      <c r="O47" t="s">
        <v>308</v>
      </c>
      <c r="P47">
        <f>(VALUE(MID(SUBSTITUTE(Tabla1[[#This Row],[RUT]],".",""),1,LEN(SUBSTITUTE(Tabla1[[#This Row],[RUT]],".",""))-2))*3.33636975697003E-06)+1932.25738525073</f>
        <v>1978.59178743351</v>
      </c>
      <c r="Q47" s="49">
        <f>IF(Tabla1[[#This Row],[Estimacion RUT]] &gt;2005,0,DATE(FLOOR(Tabla1[[#This Row],[Estimacion RUT]],1),ROUND((Tabla1[[#This Row],[Estimacion RUT]]-FLOOR(Tabla1[[#This Row],[Estimacion RUT]],1))*12,0),1))</f>
        <v>28672</v>
      </c>
      <c r="R47" s="33" t="s">
        <v>26</v>
      </c>
      <c r="S47" s="32">
        <f ca="1">IF(Tabla1[[#This Row],[Cuenta Recolocación]]=1,(Tabla1[[#This Row],[Fecha recolocación]]-Tabla1[[#This Row],[Fecha de entrada de outplacement]])/30,(TODAY()-Tabla1[[#This Row],[Fecha de entrada de outplacement]])/30)</f>
        <v>0.43333333333333335</v>
      </c>
      <c r="T47" s="32">
        <f ca="1">IF(Tabla1[[#This Row],[Cuenta Recolocación]]=1,(Tabla1[[#This Row],[Fecha recolocación]]-Tabla1[[#This Row],[Fecha desempleo]])/30,(TODAY()-Tabla1[[#This Row],[Fecha desempleo]])/30)</f>
        <v>0.66666666666666663</v>
      </c>
      <c r="U47" s="32">
        <f>(Tabla1[[#This Row],[Fecha de entrada de outplacement]]-Tabla1[[#This Row],[Fecha desempleo]])/30</f>
        <v>0.23333333333333334</v>
      </c>
      <c r="V47" s="3">
        <f ca="1">(TODAY()-Tabla1[[#This Row],[Fecha desempleo]])/30</f>
        <v>10.033333333333333</v>
      </c>
      <c r="W47">
        <f>IF(Tabla1[[#This Row],[Fecha recolocación]]&lt;&gt;"",1,0)</f>
        <v>1</v>
      </c>
      <c r="X47" s="16">
        <f ca="1">INT((TODAY()-Tabla1[[#This Row],[Estimación Nacimiento]])/365.25)</f>
        <v>42</v>
      </c>
      <c r="Y4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48" spans="1:25" x14ac:dyDescent="0.2">
      <c r="A48">
        <v>667659</v>
      </c>
      <c r="B48" t="s">
        <v>484</v>
      </c>
      <c r="C48" t="s">
        <v>150</v>
      </c>
      <c r="D48" t="s">
        <v>151</v>
      </c>
      <c r="E48" t="s">
        <v>152</v>
      </c>
      <c r="F48" t="s">
        <v>61</v>
      </c>
      <c r="G48" s="52">
        <v>44148.044444444444</v>
      </c>
      <c r="H48" t="s">
        <v>18</v>
      </c>
      <c r="I48" t="s">
        <v>107</v>
      </c>
      <c r="J48" t="s">
        <v>13</v>
      </c>
      <c r="K48" s="1">
        <v>43888</v>
      </c>
      <c r="L48" s="1">
        <v>43896</v>
      </c>
      <c r="M48" t="s">
        <v>14</v>
      </c>
      <c r="N48" t="s">
        <v>71</v>
      </c>
      <c r="O48" t="s">
        <v>153</v>
      </c>
      <c r="P48">
        <f>(VALUE(MID(SUBSTITUTE(Tabla1[[#This Row],[RUT]],".",""),1,LEN(SUBSTITUTE(Tabla1[[#This Row],[RUT]],".",""))-2))*3.33636975697003E-06)+1932.25738525073</f>
        <v>1983.6916754984009</v>
      </c>
      <c r="Q48" s="49">
        <f>IF(Tabla1[[#This Row],[Estimacion RUT]] &gt;2005,0,DATE(FLOOR(Tabla1[[#This Row],[Estimacion RUT]],1),ROUND((Tabla1[[#This Row],[Estimacion RUT]]-FLOOR(Tabla1[[#This Row],[Estimacion RUT]],1))*12,0),1))</f>
        <v>30529</v>
      </c>
      <c r="R48" s="33" t="s">
        <v>19</v>
      </c>
      <c r="S48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48" s="32">
        <f ca="1">IF(Tabla1[[#This Row],[Cuenta Recolocación]]=1,(Tabla1[[#This Row],[Fecha recolocación]]-Tabla1[[#This Row],[Fecha desempleo]])/30,(TODAY()-Tabla1[[#This Row],[Fecha desempleo]])/30)</f>
        <v>10.033333333333333</v>
      </c>
      <c r="U48" s="32">
        <f>(Tabla1[[#This Row],[Fecha de entrada de outplacement]]-Tabla1[[#This Row],[Fecha desempleo]])/30</f>
        <v>0.26666666666666666</v>
      </c>
      <c r="V48" s="3">
        <f ca="1">(TODAY()-Tabla1[[#This Row],[Fecha desempleo]])/30</f>
        <v>10.033333333333333</v>
      </c>
      <c r="W48">
        <f>IF(Tabla1[[#This Row],[Fecha recolocación]]&lt;&gt;"",1,0)</f>
        <v>0</v>
      </c>
      <c r="X48" s="16">
        <f ca="1">INT((TODAY()-Tabla1[[#This Row],[Estimación Nacimiento]])/365.25)</f>
        <v>37</v>
      </c>
      <c r="Y4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49" spans="1:25" x14ac:dyDescent="0.2">
      <c r="A49">
        <v>667701</v>
      </c>
      <c r="B49" t="s">
        <v>485</v>
      </c>
      <c r="C49" t="s">
        <v>234</v>
      </c>
      <c r="D49" t="s">
        <v>235</v>
      </c>
      <c r="E49" t="s">
        <v>236</v>
      </c>
      <c r="F49" t="s">
        <v>318</v>
      </c>
      <c r="G49" s="52">
        <v>44119.657638888886</v>
      </c>
      <c r="H49" t="s">
        <v>18</v>
      </c>
      <c r="I49" t="s">
        <v>81</v>
      </c>
      <c r="J49" t="s">
        <v>13</v>
      </c>
      <c r="K49" s="1">
        <v>43888</v>
      </c>
      <c r="L49" s="1">
        <v>43895</v>
      </c>
      <c r="M49" t="s">
        <v>14</v>
      </c>
      <c r="N49" t="s">
        <v>71</v>
      </c>
      <c r="O49" t="s">
        <v>237</v>
      </c>
      <c r="P49">
        <f>(VALUE(MID(SUBSTITUTE(Tabla1[[#This Row],[RUT]],".",""),1,LEN(SUBSTITUTE(Tabla1[[#This Row],[RUT]],".",""))-2))*3.33636975697003E-06)+1932.25738525073</f>
        <v>1982.4649523934186</v>
      </c>
      <c r="Q49" s="49">
        <f>IF(Tabla1[[#This Row],[Estimacion RUT]] &gt;2005,0,DATE(FLOOR(Tabla1[[#This Row],[Estimacion RUT]],1),ROUND((Tabla1[[#This Row],[Estimacion RUT]]-FLOOR(Tabla1[[#This Row],[Estimacion RUT]],1))*12,0),1))</f>
        <v>30103</v>
      </c>
      <c r="R49" s="33" t="s">
        <v>26</v>
      </c>
      <c r="S49" s="32">
        <f ca="1">IF(Tabla1[[#This Row],[Cuenta Recolocación]]=1,(Tabla1[[#This Row],[Fecha recolocación]]-Tabla1[[#This Row],[Fecha de entrada de outplacement]])/30,(TODAY()-Tabla1[[#This Row],[Fecha de entrada de outplacement]])/30)</f>
        <v>9.8000000000000007</v>
      </c>
      <c r="T49" s="32">
        <f ca="1">IF(Tabla1[[#This Row],[Cuenta Recolocación]]=1,(Tabla1[[#This Row],[Fecha recolocación]]-Tabla1[[#This Row],[Fecha desempleo]])/30,(TODAY()-Tabla1[[#This Row],[Fecha desempleo]])/30)</f>
        <v>10.033333333333333</v>
      </c>
      <c r="U49" s="32">
        <f>(Tabla1[[#This Row],[Fecha de entrada de outplacement]]-Tabla1[[#This Row],[Fecha desempleo]])/30</f>
        <v>0.23333333333333334</v>
      </c>
      <c r="V49" s="3">
        <f ca="1">(TODAY()-Tabla1[[#This Row],[Fecha desempleo]])/30</f>
        <v>10.033333333333333</v>
      </c>
      <c r="W49">
        <f>IF(Tabla1[[#This Row],[Fecha recolocación]]&lt;&gt;"",1,0)</f>
        <v>0</v>
      </c>
      <c r="X49" s="16">
        <f ca="1">INT((TODAY()-Tabla1[[#This Row],[Estimación Nacimiento]])/365.25)</f>
        <v>38</v>
      </c>
      <c r="Y4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50" spans="1:25" x14ac:dyDescent="0.2">
      <c r="A50">
        <v>667703</v>
      </c>
      <c r="B50" t="s">
        <v>486</v>
      </c>
      <c r="C50" t="s">
        <v>358</v>
      </c>
      <c r="D50" t="s">
        <v>359</v>
      </c>
      <c r="E50" t="s">
        <v>360</v>
      </c>
      <c r="F50" t="s">
        <v>60</v>
      </c>
      <c r="G50" s="52">
        <v>44049.65625</v>
      </c>
      <c r="H50" t="s">
        <v>18</v>
      </c>
      <c r="I50" t="s">
        <v>327</v>
      </c>
      <c r="J50" t="s">
        <v>13</v>
      </c>
      <c r="K50" s="1">
        <v>43888</v>
      </c>
      <c r="L50" s="1">
        <v>43985</v>
      </c>
      <c r="M50" s="1">
        <v>44053</v>
      </c>
      <c r="N50" t="s">
        <v>71</v>
      </c>
      <c r="O50" t="s">
        <v>361</v>
      </c>
      <c r="P50">
        <f>(VALUE(MID(SUBSTITUTE(Tabla1[[#This Row],[RUT]],".",""),1,LEN(SUBSTITUTE(Tabla1[[#This Row],[RUT]],".",""))-2))*3.33636975697003E-06)+1932.25738525073</f>
        <v>1995.3573991174787</v>
      </c>
      <c r="Q50" s="49">
        <f>IF(Tabla1[[#This Row],[Estimacion RUT]] &gt;2005,0,DATE(FLOOR(Tabla1[[#This Row],[Estimacion RUT]],1),ROUND((Tabla1[[#This Row],[Estimacion RUT]]-FLOOR(Tabla1[[#This Row],[Estimacion RUT]],1))*12,0),1))</f>
        <v>34790</v>
      </c>
      <c r="R50" s="33" t="s">
        <v>19</v>
      </c>
      <c r="S50" s="32">
        <f ca="1">IF(Tabla1[[#This Row],[Cuenta Recolocación]]=1,(Tabla1[[#This Row],[Fecha recolocación]]-Tabla1[[#This Row],[Fecha de entrada de outplacement]])/30,(TODAY()-Tabla1[[#This Row],[Fecha de entrada de outplacement]])/30)</f>
        <v>2.2666666666666666</v>
      </c>
      <c r="T50" s="32">
        <f ca="1">IF(Tabla1[[#This Row],[Cuenta Recolocación]]=1,(Tabla1[[#This Row],[Fecha recolocación]]-Tabla1[[#This Row],[Fecha desempleo]])/30,(TODAY()-Tabla1[[#This Row],[Fecha desempleo]])/30)</f>
        <v>5.5</v>
      </c>
      <c r="U50" s="32">
        <f>(Tabla1[[#This Row],[Fecha de entrada de outplacement]]-Tabla1[[#This Row],[Fecha desempleo]])/30</f>
        <v>3.2333333333333334</v>
      </c>
      <c r="V50" s="3">
        <f ca="1">(TODAY()-Tabla1[[#This Row],[Fecha desempleo]])/30</f>
        <v>10.033333333333333</v>
      </c>
      <c r="W50">
        <f>IF(Tabla1[[#This Row],[Fecha recolocación]]&lt;&gt;"",1,0)</f>
        <v>1</v>
      </c>
      <c r="X50" s="16">
        <f ca="1">INT((TODAY()-Tabla1[[#This Row],[Estimación Nacimiento]])/365.25)</f>
        <v>25</v>
      </c>
      <c r="Y5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51" spans="1:25" x14ac:dyDescent="0.2">
      <c r="A51">
        <v>667704</v>
      </c>
      <c r="B51" t="s">
        <v>487</v>
      </c>
      <c r="C51" t="s">
        <v>279</v>
      </c>
      <c r="D51" t="s">
        <v>280</v>
      </c>
      <c r="E51" t="s">
        <v>281</v>
      </c>
      <c r="F51" t="s">
        <v>60</v>
      </c>
      <c r="G51" s="52">
        <v>44060.670138888891</v>
      </c>
      <c r="H51" t="s">
        <v>18</v>
      </c>
      <c r="I51" t="s">
        <v>94</v>
      </c>
      <c r="J51" t="s">
        <v>13</v>
      </c>
      <c r="K51" s="1">
        <v>43888</v>
      </c>
      <c r="L51" s="1">
        <v>43900</v>
      </c>
      <c r="M51" s="1">
        <v>44057</v>
      </c>
      <c r="N51" t="s">
        <v>71</v>
      </c>
      <c r="O51" t="s">
        <v>282</v>
      </c>
      <c r="P51">
        <f>(VALUE(MID(SUBSTITUTE(Tabla1[[#This Row],[RUT]],".",""),1,LEN(SUBSTITUTE(Tabla1[[#This Row],[RUT]],".",""))-2))*3.33636975697003E-06)+1932.25738525073</f>
        <v>1987.4000671651218</v>
      </c>
      <c r="Q51" s="49">
        <f>IF(Tabla1[[#This Row],[Estimacion RUT]] &gt;2005,0,DATE(FLOOR(Tabla1[[#This Row],[Estimacion RUT]],1),ROUND((Tabla1[[#This Row],[Estimacion RUT]]-FLOOR(Tabla1[[#This Row],[Estimacion RUT]],1))*12,0),1))</f>
        <v>31898</v>
      </c>
      <c r="R51" s="33" t="s">
        <v>26</v>
      </c>
      <c r="S51" s="32">
        <f ca="1">IF(Tabla1[[#This Row],[Cuenta Recolocación]]=1,(Tabla1[[#This Row],[Fecha recolocación]]-Tabla1[[#This Row],[Fecha de entrada de outplacement]])/30,(TODAY()-Tabla1[[#This Row],[Fecha de entrada de outplacement]])/30)</f>
        <v>5.2333333333333334</v>
      </c>
      <c r="T51" s="32">
        <f ca="1">IF(Tabla1[[#This Row],[Cuenta Recolocación]]=1,(Tabla1[[#This Row],[Fecha recolocación]]-Tabla1[[#This Row],[Fecha desempleo]])/30,(TODAY()-Tabla1[[#This Row],[Fecha desempleo]])/30)</f>
        <v>5.6333333333333337</v>
      </c>
      <c r="U51" s="32">
        <f>(Tabla1[[#This Row],[Fecha de entrada de outplacement]]-Tabla1[[#This Row],[Fecha desempleo]])/30</f>
        <v>0.4</v>
      </c>
      <c r="V51" s="3">
        <f ca="1">(TODAY()-Tabla1[[#This Row],[Fecha desempleo]])/30</f>
        <v>10.033333333333333</v>
      </c>
      <c r="W51">
        <f>IF(Tabla1[[#This Row],[Fecha recolocación]]&lt;&gt;"",1,0)</f>
        <v>1</v>
      </c>
      <c r="X51" s="16">
        <f ca="1">INT((TODAY()-Tabla1[[#This Row],[Estimación Nacimiento]])/365.25)</f>
        <v>33</v>
      </c>
      <c r="Y5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52" spans="1:25" x14ac:dyDescent="0.2">
      <c r="A52">
        <v>667751</v>
      </c>
      <c r="B52" t="s">
        <v>488</v>
      </c>
      <c r="C52" t="s">
        <v>204</v>
      </c>
      <c r="D52" t="s">
        <v>205</v>
      </c>
      <c r="E52" t="s">
        <v>206</v>
      </c>
      <c r="F52" t="s">
        <v>60</v>
      </c>
      <c r="G52" s="52">
        <v>44140.592361111114</v>
      </c>
      <c r="H52" t="s">
        <v>18</v>
      </c>
      <c r="I52" t="s">
        <v>81</v>
      </c>
      <c r="J52" t="s">
        <v>13</v>
      </c>
      <c r="K52" s="1">
        <v>43888</v>
      </c>
      <c r="L52" s="1">
        <v>43895</v>
      </c>
      <c r="M52" s="1">
        <v>44137</v>
      </c>
      <c r="N52" t="s">
        <v>71</v>
      </c>
      <c r="O52" t="s">
        <v>207</v>
      </c>
      <c r="P52">
        <f>(VALUE(MID(SUBSTITUTE(Tabla1[[#This Row],[RUT]],".",""),1,LEN(SUBSTITUTE(Tabla1[[#This Row],[RUT]],".",""))-2))*3.33636975697003E-06)+1932.25738525073</f>
        <v>1994.2558132329711</v>
      </c>
      <c r="Q52" s="49">
        <f>IF(Tabla1[[#This Row],[Estimacion RUT]] &gt;2005,0,DATE(FLOOR(Tabla1[[#This Row],[Estimacion RUT]],1),ROUND((Tabla1[[#This Row],[Estimacion RUT]]-FLOOR(Tabla1[[#This Row],[Estimacion RUT]],1))*12,0),1))</f>
        <v>34394</v>
      </c>
      <c r="R52" s="33" t="s">
        <v>19</v>
      </c>
      <c r="S52" s="32">
        <f ca="1">IF(Tabla1[[#This Row],[Cuenta Recolocación]]=1,(Tabla1[[#This Row],[Fecha recolocación]]-Tabla1[[#This Row],[Fecha de entrada de outplacement]])/30,(TODAY()-Tabla1[[#This Row],[Fecha de entrada de outplacement]])/30)</f>
        <v>8.0666666666666664</v>
      </c>
      <c r="T52" s="32">
        <f ca="1">IF(Tabla1[[#This Row],[Cuenta Recolocación]]=1,(Tabla1[[#This Row],[Fecha recolocación]]-Tabla1[[#This Row],[Fecha desempleo]])/30,(TODAY()-Tabla1[[#This Row],[Fecha desempleo]])/30)</f>
        <v>8.3000000000000007</v>
      </c>
      <c r="U52" s="32">
        <f>(Tabla1[[#This Row],[Fecha de entrada de outplacement]]-Tabla1[[#This Row],[Fecha desempleo]])/30</f>
        <v>0.23333333333333334</v>
      </c>
      <c r="V52" s="3">
        <f ca="1">(TODAY()-Tabla1[[#This Row],[Fecha desempleo]])/30</f>
        <v>10.033333333333333</v>
      </c>
      <c r="W52">
        <f>IF(Tabla1[[#This Row],[Fecha recolocación]]&lt;&gt;"",1,0)</f>
        <v>1</v>
      </c>
      <c r="X52" s="16">
        <f ca="1">INT((TODAY()-Tabla1[[#This Row],[Estimación Nacimiento]])/365.25)</f>
        <v>26</v>
      </c>
      <c r="Y5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53" spans="1:25" x14ac:dyDescent="0.2">
      <c r="A53">
        <v>667752</v>
      </c>
      <c r="B53" t="s">
        <v>556</v>
      </c>
      <c r="C53" t="s">
        <v>557</v>
      </c>
      <c r="D53" t="s">
        <v>558</v>
      </c>
      <c r="E53" t="s">
        <v>559</v>
      </c>
      <c r="F53" t="s">
        <v>60</v>
      </c>
      <c r="G53" s="52">
        <v>44155.554861111108</v>
      </c>
      <c r="H53" t="s">
        <v>18</v>
      </c>
      <c r="I53" t="s">
        <v>120</v>
      </c>
      <c r="J53" t="s">
        <v>13</v>
      </c>
      <c r="K53" s="1">
        <v>43888</v>
      </c>
      <c r="L53" s="1">
        <v>43894</v>
      </c>
      <c r="M53" s="1">
        <v>44155</v>
      </c>
      <c r="N53" t="s">
        <v>71</v>
      </c>
      <c r="O53" t="s">
        <v>560</v>
      </c>
      <c r="P53" s="2">
        <f>(VALUE(MID(SUBSTITUTE(Tabla1[[#This Row],[RUT]],".",""),1,LEN(SUBSTITUTE(Tabla1[[#This Row],[RUT]],".",""))-2))*3.33636975697003E-06)+1932.25738525073</f>
        <v>1979.5185708973406</v>
      </c>
      <c r="Q53" s="49">
        <f>IF(Tabla1[[#This Row],[Estimacion RUT]] &gt;2005,0,DATE(FLOOR(Tabla1[[#This Row],[Estimacion RUT]],1),ROUND((Tabla1[[#This Row],[Estimacion RUT]]-FLOOR(Tabla1[[#This Row],[Estimacion RUT]],1))*12,0),1))</f>
        <v>29007</v>
      </c>
      <c r="R53" s="48" t="s">
        <v>26</v>
      </c>
      <c r="S53" s="32">
        <f ca="1">IF(Tabla1[[#This Row],[Cuenta Recolocación]]=1,(Tabla1[[#This Row],[Fecha recolocación]]-Tabla1[[#This Row],[Fecha de entrada de outplacement]])/30,(TODAY()-Tabla1[[#This Row],[Fecha de entrada de outplacement]])/30)</f>
        <v>8.6999999999999993</v>
      </c>
      <c r="T53" s="32">
        <f ca="1">IF(Tabla1[[#This Row],[Cuenta Recolocación]]=1,(Tabla1[[#This Row],[Fecha recolocación]]-Tabla1[[#This Row],[Fecha desempleo]])/30,(TODAY()-Tabla1[[#This Row],[Fecha desempleo]])/30)</f>
        <v>8.9</v>
      </c>
      <c r="U53" s="32">
        <f>(Tabla1[[#This Row],[Fecha de entrada de outplacement]]-Tabla1[[#This Row],[Fecha desempleo]])/30</f>
        <v>0.2</v>
      </c>
      <c r="V53" s="3">
        <f ca="1">(TODAY()-Tabla1[[#This Row],[Fecha desempleo]])/30</f>
        <v>10.033333333333333</v>
      </c>
      <c r="W53" s="2">
        <f>IF(Tabla1[[#This Row],[Fecha recolocación]]&lt;&gt;"",1,0)</f>
        <v>1</v>
      </c>
      <c r="X53" s="16">
        <f ca="1">INT((TODAY()-Tabla1[[#This Row],[Estimación Nacimiento]])/365.25)</f>
        <v>41</v>
      </c>
      <c r="Y5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54" spans="1:25" x14ac:dyDescent="0.2">
      <c r="A54">
        <v>667754</v>
      </c>
      <c r="B54" t="s">
        <v>489</v>
      </c>
      <c r="C54" t="s">
        <v>73</v>
      </c>
      <c r="D54" t="s">
        <v>74</v>
      </c>
      <c r="E54" t="s">
        <v>75</v>
      </c>
      <c r="F54" t="s">
        <v>60</v>
      </c>
      <c r="G54" s="52">
        <v>44057.67291666667</v>
      </c>
      <c r="H54" t="s">
        <v>18</v>
      </c>
      <c r="I54" t="s">
        <v>76</v>
      </c>
      <c r="J54" t="s">
        <v>13</v>
      </c>
      <c r="K54" s="1">
        <v>43888</v>
      </c>
      <c r="L54" s="1">
        <v>43909</v>
      </c>
      <c r="M54" s="1">
        <v>44053</v>
      </c>
      <c r="N54" t="s">
        <v>71</v>
      </c>
      <c r="O54" t="s">
        <v>77</v>
      </c>
      <c r="P54">
        <f>(VALUE(MID(SUBSTITUTE(Tabla1[[#This Row],[RUT]],".",""),1,LEN(SUBSTITUTE(Tabla1[[#This Row],[RUT]],".",""))-2))*3.33636975697003E-06)+1932.25738525073</f>
        <v>1985.9467278171369</v>
      </c>
      <c r="Q54" s="49">
        <f>IF(Tabla1[[#This Row],[Estimacion RUT]] &gt;2005,0,DATE(FLOOR(Tabla1[[#This Row],[Estimacion RUT]],1),ROUND((Tabla1[[#This Row],[Estimacion RUT]]-FLOOR(Tabla1[[#This Row],[Estimacion RUT]],1))*12,0),1))</f>
        <v>31352</v>
      </c>
      <c r="R54" s="33" t="s">
        <v>26</v>
      </c>
      <c r="S54" s="32">
        <f ca="1">IF(Tabla1[[#This Row],[Cuenta Recolocación]]=1,(Tabla1[[#This Row],[Fecha recolocación]]-Tabla1[[#This Row],[Fecha de entrada de outplacement]])/30,(TODAY()-Tabla1[[#This Row],[Fecha de entrada de outplacement]])/30)</f>
        <v>4.8</v>
      </c>
      <c r="T54" s="32">
        <f ca="1">IF(Tabla1[[#This Row],[Cuenta Recolocación]]=1,(Tabla1[[#This Row],[Fecha recolocación]]-Tabla1[[#This Row],[Fecha desempleo]])/30,(TODAY()-Tabla1[[#This Row],[Fecha desempleo]])/30)</f>
        <v>5.5</v>
      </c>
      <c r="U54" s="32">
        <f>(Tabla1[[#This Row],[Fecha de entrada de outplacement]]-Tabla1[[#This Row],[Fecha desempleo]])/30</f>
        <v>0.7</v>
      </c>
      <c r="V54" s="3">
        <f ca="1">(TODAY()-Tabla1[[#This Row],[Fecha desempleo]])/30</f>
        <v>10.033333333333333</v>
      </c>
      <c r="W54">
        <f>IF(Tabla1[[#This Row],[Fecha recolocación]]&lt;&gt;"",1,0)</f>
        <v>1</v>
      </c>
      <c r="X54" s="16">
        <f ca="1">INT((TODAY()-Tabla1[[#This Row],[Estimación Nacimiento]])/365.25)</f>
        <v>35</v>
      </c>
      <c r="Y5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55" spans="1:25" x14ac:dyDescent="0.2">
      <c r="A55">
        <v>667802</v>
      </c>
      <c r="B55" t="s">
        <v>490</v>
      </c>
      <c r="C55" t="s">
        <v>238</v>
      </c>
      <c r="D55" t="s">
        <v>239</v>
      </c>
      <c r="E55" t="s">
        <v>240</v>
      </c>
      <c r="F55" t="s">
        <v>61</v>
      </c>
      <c r="G55" s="52">
        <v>44187.645833333336</v>
      </c>
      <c r="H55" t="s">
        <v>18</v>
      </c>
      <c r="I55" t="s">
        <v>70</v>
      </c>
      <c r="J55" t="s">
        <v>13</v>
      </c>
      <c r="K55" s="1">
        <v>43888</v>
      </c>
      <c r="L55" s="1">
        <v>43914</v>
      </c>
      <c r="M55" t="s">
        <v>14</v>
      </c>
      <c r="N55" t="s">
        <v>71</v>
      </c>
      <c r="O55" t="s">
        <v>241</v>
      </c>
      <c r="P55">
        <f>(VALUE(MID(SUBSTITUTE(Tabla1[[#This Row],[RUT]],".",""),1,LEN(SUBSTITUTE(Tabla1[[#This Row],[RUT]],".",""))-2))*3.33636975697003E-06)+1932.25738525073</f>
        <v>1995.174272454258</v>
      </c>
      <c r="Q55" s="49">
        <f>IF(Tabla1[[#This Row],[Estimacion RUT]] &gt;2005,0,DATE(FLOOR(Tabla1[[#This Row],[Estimacion RUT]],1),ROUND((Tabla1[[#This Row],[Estimacion RUT]]-FLOOR(Tabla1[[#This Row],[Estimacion RUT]],1))*12,0),1))</f>
        <v>34731</v>
      </c>
      <c r="R55" s="33" t="s">
        <v>26</v>
      </c>
      <c r="S55" s="32">
        <f ca="1">IF(Tabla1[[#This Row],[Cuenta Recolocación]]=1,(Tabla1[[#This Row],[Fecha recolocación]]-Tabla1[[#This Row],[Fecha de entrada de outplacement]])/30,(TODAY()-Tabla1[[#This Row],[Fecha de entrada de outplacement]])/30)</f>
        <v>9.1666666666666661</v>
      </c>
      <c r="T55" s="32">
        <f ca="1">IF(Tabla1[[#This Row],[Cuenta Recolocación]]=1,(Tabla1[[#This Row],[Fecha recolocación]]-Tabla1[[#This Row],[Fecha desempleo]])/30,(TODAY()-Tabla1[[#This Row],[Fecha desempleo]])/30)</f>
        <v>10.033333333333333</v>
      </c>
      <c r="U55" s="32">
        <f>(Tabla1[[#This Row],[Fecha de entrada de outplacement]]-Tabla1[[#This Row],[Fecha desempleo]])/30</f>
        <v>0.8666666666666667</v>
      </c>
      <c r="V55" s="3">
        <f ca="1">(TODAY()-Tabla1[[#This Row],[Fecha desempleo]])/30</f>
        <v>10.033333333333333</v>
      </c>
      <c r="W55" s="2">
        <f>IF(Tabla1[[#This Row],[Fecha recolocación]]&lt;&gt;"",1,0)</f>
        <v>0</v>
      </c>
      <c r="X55" s="16">
        <f ca="1">INT((TODAY()-Tabla1[[#This Row],[Estimación Nacimiento]])/365.25)</f>
        <v>25</v>
      </c>
      <c r="Y5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56" spans="1:25" x14ac:dyDescent="0.2">
      <c r="A56">
        <v>667803</v>
      </c>
      <c r="B56" t="s">
        <v>491</v>
      </c>
      <c r="C56" t="s">
        <v>362</v>
      </c>
      <c r="D56" t="s">
        <v>363</v>
      </c>
      <c r="E56" t="s">
        <v>364</v>
      </c>
      <c r="F56" t="s">
        <v>318</v>
      </c>
      <c r="G56" s="52">
        <v>43958.820833333331</v>
      </c>
      <c r="H56" t="s">
        <v>18</v>
      </c>
      <c r="I56" t="s">
        <v>94</v>
      </c>
      <c r="J56" t="s">
        <v>13</v>
      </c>
      <c r="K56" s="1">
        <v>43888</v>
      </c>
      <c r="L56" s="1">
        <v>43900</v>
      </c>
      <c r="M56" t="s">
        <v>14</v>
      </c>
      <c r="N56" t="s">
        <v>71</v>
      </c>
      <c r="O56" t="s">
        <v>365</v>
      </c>
      <c r="P56">
        <f>(VALUE(MID(SUBSTITUTE(Tabla1[[#This Row],[RUT]],".",""),1,LEN(SUBSTITUTE(Tabla1[[#This Row],[RUT]],".",""))-2))*3.33636975697003E-06)+1932.25738525073</f>
        <v>1974.2774342824189</v>
      </c>
      <c r="Q56" s="49">
        <f>IF(Tabla1[[#This Row],[Estimacion RUT]] &gt;2005,0,DATE(FLOOR(Tabla1[[#This Row],[Estimacion RUT]],1),ROUND((Tabla1[[#This Row],[Estimacion RUT]]-FLOOR(Tabla1[[#This Row],[Estimacion RUT]],1))*12,0),1))</f>
        <v>27089</v>
      </c>
      <c r="R56" s="33" t="s">
        <v>26</v>
      </c>
      <c r="S56" s="32">
        <f ca="1">IF(Tabla1[[#This Row],[Cuenta Recolocación]]=1,(Tabla1[[#This Row],[Fecha recolocación]]-Tabla1[[#This Row],[Fecha de entrada de outplacement]])/30,(TODAY()-Tabla1[[#This Row],[Fecha de entrada de outplacement]])/30)</f>
        <v>9.6333333333333329</v>
      </c>
      <c r="T56" s="32">
        <f ca="1">IF(Tabla1[[#This Row],[Cuenta Recolocación]]=1,(Tabla1[[#This Row],[Fecha recolocación]]-Tabla1[[#This Row],[Fecha desempleo]])/30,(TODAY()-Tabla1[[#This Row],[Fecha desempleo]])/30)</f>
        <v>10.033333333333333</v>
      </c>
      <c r="U56" s="32">
        <f>(Tabla1[[#This Row],[Fecha de entrada de outplacement]]-Tabla1[[#This Row],[Fecha desempleo]])/30</f>
        <v>0.4</v>
      </c>
      <c r="V56" s="3">
        <f ca="1">(TODAY()-Tabla1[[#This Row],[Fecha desempleo]])/30</f>
        <v>10.033333333333333</v>
      </c>
      <c r="W56">
        <f>IF(Tabla1[[#This Row],[Fecha recolocación]]&lt;&gt;"",1,0)</f>
        <v>0</v>
      </c>
      <c r="X56" s="16">
        <f ca="1">INT((TODAY()-Tabla1[[#This Row],[Estimación Nacimiento]])/365.25)</f>
        <v>46</v>
      </c>
      <c r="Y5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57" spans="1:25" x14ac:dyDescent="0.2">
      <c r="A57">
        <v>667804</v>
      </c>
      <c r="B57" t="s">
        <v>646</v>
      </c>
      <c r="C57" t="s">
        <v>647</v>
      </c>
      <c r="D57" t="s">
        <v>648</v>
      </c>
      <c r="E57" t="s">
        <v>649</v>
      </c>
      <c r="F57" t="s">
        <v>318</v>
      </c>
      <c r="G57" s="53" t="e">
        <v>#N/A</v>
      </c>
      <c r="H57" t="s">
        <v>18</v>
      </c>
      <c r="I57" t="s">
        <v>94</v>
      </c>
      <c r="J57" t="s">
        <v>13</v>
      </c>
      <c r="K57" s="1">
        <v>43888</v>
      </c>
      <c r="L57" s="1">
        <v>43900</v>
      </c>
      <c r="M57" t="s">
        <v>14</v>
      </c>
      <c r="N57" t="s">
        <v>71</v>
      </c>
      <c r="O57" t="s">
        <v>650</v>
      </c>
      <c r="P57" s="2">
        <f>(VALUE(MID(SUBSTITUTE(Tabla1[[#This Row],[RUT]],".",""),1,LEN(SUBSTITUTE(Tabla1[[#This Row],[RUT]],".",""))-2))*3.33636975697003E-06)+1932.25738525073</f>
        <v>1973.9753226645555</v>
      </c>
      <c r="Q57" s="49">
        <f>IF(Tabla1[[#This Row],[Estimacion RUT]] &gt;2005,0,DATE(FLOOR(Tabla1[[#This Row],[Estimacion RUT]],1),ROUND((Tabla1[[#This Row],[Estimacion RUT]]-FLOOR(Tabla1[[#This Row],[Estimacion RUT]],1))*12,0),1))</f>
        <v>26999</v>
      </c>
      <c r="R57" s="48" t="s">
        <v>19</v>
      </c>
      <c r="S57" s="32">
        <f ca="1">IF(Tabla1[[#This Row],[Cuenta Recolocación]]=1,(Tabla1[[#This Row],[Fecha recolocación]]-Tabla1[[#This Row],[Fecha de entrada de outplacement]])/30,(TODAY()-Tabla1[[#This Row],[Fecha de entrada de outplacement]])/30)</f>
        <v>9.6333333333333329</v>
      </c>
      <c r="T57" s="32">
        <f ca="1">IF(Tabla1[[#This Row],[Cuenta Recolocación]]=1,(Tabla1[[#This Row],[Fecha recolocación]]-Tabla1[[#This Row],[Fecha desempleo]])/30,(TODAY()-Tabla1[[#This Row],[Fecha desempleo]])/30)</f>
        <v>10.033333333333333</v>
      </c>
      <c r="U57" s="32">
        <f>(Tabla1[[#This Row],[Fecha de entrada de outplacement]]-Tabla1[[#This Row],[Fecha desempleo]])/30</f>
        <v>0.4</v>
      </c>
      <c r="V57" s="3">
        <f ca="1">(TODAY()-Tabla1[[#This Row],[Fecha desempleo]])/30</f>
        <v>10.033333333333333</v>
      </c>
      <c r="W57" s="2">
        <f>IF(Tabla1[[#This Row],[Fecha recolocación]]&lt;&gt;"",1,0)</f>
        <v>0</v>
      </c>
      <c r="X57" s="16">
        <f ca="1">INT((TODAY()-Tabla1[[#This Row],[Estimación Nacimiento]])/365.25)</f>
        <v>47</v>
      </c>
      <c r="Y5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58" spans="1:25" x14ac:dyDescent="0.2">
      <c r="A58">
        <v>667805</v>
      </c>
      <c r="B58" t="s">
        <v>492</v>
      </c>
      <c r="C58" t="s">
        <v>366</v>
      </c>
      <c r="D58" t="s">
        <v>367</v>
      </c>
      <c r="E58" t="s">
        <v>368</v>
      </c>
      <c r="F58" t="s">
        <v>318</v>
      </c>
      <c r="G58" s="52">
        <v>43916.627083333333</v>
      </c>
      <c r="H58" t="s">
        <v>18</v>
      </c>
      <c r="I58" t="s">
        <v>107</v>
      </c>
      <c r="J58" t="s">
        <v>13</v>
      </c>
      <c r="K58" s="1">
        <v>43888</v>
      </c>
      <c r="L58" s="1">
        <v>43896</v>
      </c>
      <c r="M58" t="s">
        <v>14</v>
      </c>
      <c r="N58" t="s">
        <v>71</v>
      </c>
      <c r="O58" t="s">
        <v>369</v>
      </c>
      <c r="P58">
        <f>(VALUE(MID(SUBSTITUTE(Tabla1[[#This Row],[RUT]],".",""),1,LEN(SUBSTITUTE(Tabla1[[#This Row],[RUT]],".",""))-2))*3.33636975697003E-06)+1932.25738525073</f>
        <v>1983.7556937612976</v>
      </c>
      <c r="Q58" s="49">
        <f>IF(Tabla1[[#This Row],[Estimacion RUT]] &gt;2005,0,DATE(FLOOR(Tabla1[[#This Row],[Estimacion RUT]],1),ROUND((Tabla1[[#This Row],[Estimacion RUT]]-FLOOR(Tabla1[[#This Row],[Estimacion RUT]],1))*12,0),1))</f>
        <v>30560</v>
      </c>
      <c r="R58" s="33" t="s">
        <v>19</v>
      </c>
      <c r="S58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58" s="32">
        <f ca="1">IF(Tabla1[[#This Row],[Cuenta Recolocación]]=1,(Tabla1[[#This Row],[Fecha recolocación]]-Tabla1[[#This Row],[Fecha desempleo]])/30,(TODAY()-Tabla1[[#This Row],[Fecha desempleo]])/30)</f>
        <v>10.033333333333333</v>
      </c>
      <c r="U58" s="32">
        <f>(Tabla1[[#This Row],[Fecha de entrada de outplacement]]-Tabla1[[#This Row],[Fecha desempleo]])/30</f>
        <v>0.26666666666666666</v>
      </c>
      <c r="V58" s="3">
        <f ca="1">(TODAY()-Tabla1[[#This Row],[Fecha desempleo]])/30</f>
        <v>10.033333333333333</v>
      </c>
      <c r="W58">
        <f>IF(Tabla1[[#This Row],[Fecha recolocación]]&lt;&gt;"",1,0)</f>
        <v>0</v>
      </c>
      <c r="X58" s="16">
        <f ca="1">INT((TODAY()-Tabla1[[#This Row],[Estimación Nacimiento]])/365.25)</f>
        <v>37</v>
      </c>
      <c r="Y5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59" spans="1:25" x14ac:dyDescent="0.2">
      <c r="A59">
        <v>667851</v>
      </c>
      <c r="B59" t="s">
        <v>493</v>
      </c>
      <c r="C59" t="s">
        <v>100</v>
      </c>
      <c r="D59" t="s">
        <v>101</v>
      </c>
      <c r="E59" t="s">
        <v>102</v>
      </c>
      <c r="F59" t="s">
        <v>539</v>
      </c>
      <c r="G59" s="52">
        <v>44161.87222222222</v>
      </c>
      <c r="H59" t="s">
        <v>18</v>
      </c>
      <c r="I59" t="s">
        <v>103</v>
      </c>
      <c r="J59" t="s">
        <v>13</v>
      </c>
      <c r="K59" s="1">
        <v>43895</v>
      </c>
      <c r="L59" s="1">
        <v>43907</v>
      </c>
      <c r="M59" t="s">
        <v>14</v>
      </c>
      <c r="N59" t="s">
        <v>71</v>
      </c>
      <c r="O59" t="s">
        <v>104</v>
      </c>
      <c r="P59">
        <f>(VALUE(MID(SUBSTITUTE(Tabla1[[#This Row],[RUT]],".",""),1,LEN(SUBSTITUTE(Tabla1[[#This Row],[RUT]],".",""))-2))*3.33636975697003E-06)+1932.25738525073</f>
        <v>1977.8959174569291</v>
      </c>
      <c r="Q59" s="49">
        <f>IF(Tabla1[[#This Row],[Estimacion RUT]] &gt;2005,0,DATE(FLOOR(Tabla1[[#This Row],[Estimacion RUT]],1),ROUND((Tabla1[[#This Row],[Estimacion RUT]]-FLOOR(Tabla1[[#This Row],[Estimacion RUT]],1))*12,0),1))</f>
        <v>28430</v>
      </c>
      <c r="R59" s="33" t="s">
        <v>19</v>
      </c>
      <c r="S59" s="32">
        <f ca="1">IF(Tabla1[[#This Row],[Cuenta Recolocación]]=1,(Tabla1[[#This Row],[Fecha recolocación]]-Tabla1[[#This Row],[Fecha de entrada de outplacement]])/30,(TODAY()-Tabla1[[#This Row],[Fecha de entrada de outplacement]])/30)</f>
        <v>9.4</v>
      </c>
      <c r="T59" s="32">
        <f ca="1">IF(Tabla1[[#This Row],[Cuenta Recolocación]]=1,(Tabla1[[#This Row],[Fecha recolocación]]-Tabla1[[#This Row],[Fecha desempleo]])/30,(TODAY()-Tabla1[[#This Row],[Fecha desempleo]])/30)</f>
        <v>9.8000000000000007</v>
      </c>
      <c r="U59" s="32">
        <f>(Tabla1[[#This Row],[Fecha de entrada de outplacement]]-Tabla1[[#This Row],[Fecha desempleo]])/30</f>
        <v>0.4</v>
      </c>
      <c r="V59" s="3">
        <f ca="1">(TODAY()-Tabla1[[#This Row],[Fecha desempleo]])/30</f>
        <v>9.8000000000000007</v>
      </c>
      <c r="W59" s="2">
        <f>IF(Tabla1[[#This Row],[Fecha recolocación]]&lt;&gt;"",1,0)</f>
        <v>0</v>
      </c>
      <c r="X59" s="16">
        <f ca="1">INT((TODAY()-Tabla1[[#This Row],[Estimación Nacimiento]])/365.25)</f>
        <v>43</v>
      </c>
      <c r="Y5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60" spans="1:25" x14ac:dyDescent="0.2">
      <c r="A60">
        <v>667901</v>
      </c>
      <c r="B60" t="s">
        <v>494</v>
      </c>
      <c r="C60" t="s">
        <v>370</v>
      </c>
      <c r="D60" t="s">
        <v>371</v>
      </c>
      <c r="E60" t="s">
        <v>372</v>
      </c>
      <c r="F60" t="s">
        <v>318</v>
      </c>
      <c r="G60" s="52">
        <v>43916.627083333333</v>
      </c>
      <c r="H60" t="s">
        <v>18</v>
      </c>
      <c r="I60" t="s">
        <v>107</v>
      </c>
      <c r="J60" t="s">
        <v>13</v>
      </c>
      <c r="K60" s="1">
        <v>43888</v>
      </c>
      <c r="L60" s="1">
        <v>43896</v>
      </c>
      <c r="M60" t="s">
        <v>14</v>
      </c>
      <c r="N60" t="s">
        <v>71</v>
      </c>
      <c r="O60" t="s">
        <v>373</v>
      </c>
      <c r="P60">
        <f>(VALUE(MID(SUBSTITUTE(Tabla1[[#This Row],[RUT]],".",""),1,LEN(SUBSTITUTE(Tabla1[[#This Row],[RUT]],".",""))-2))*3.33636975697003E-06)+1932.25738525073</f>
        <v>1978.6679567550616</v>
      </c>
      <c r="Q60" s="49">
        <f>IF(Tabla1[[#This Row],[Estimacion RUT]] &gt;2005,0,DATE(FLOOR(Tabla1[[#This Row],[Estimacion RUT]],1),ROUND((Tabla1[[#This Row],[Estimacion RUT]]-FLOOR(Tabla1[[#This Row],[Estimacion RUT]],1))*12,0),1))</f>
        <v>28703</v>
      </c>
      <c r="R60" s="33" t="s">
        <v>19</v>
      </c>
      <c r="S60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60" s="32">
        <f ca="1">IF(Tabla1[[#This Row],[Cuenta Recolocación]]=1,(Tabla1[[#This Row],[Fecha recolocación]]-Tabla1[[#This Row],[Fecha desempleo]])/30,(TODAY()-Tabla1[[#This Row],[Fecha desempleo]])/30)</f>
        <v>10.033333333333333</v>
      </c>
      <c r="U60" s="32">
        <f>(Tabla1[[#This Row],[Fecha de entrada de outplacement]]-Tabla1[[#This Row],[Fecha desempleo]])/30</f>
        <v>0.26666666666666666</v>
      </c>
      <c r="V60" s="3">
        <f ca="1">(TODAY()-Tabla1[[#This Row],[Fecha desempleo]])/30</f>
        <v>10.033333333333333</v>
      </c>
      <c r="W60" s="2">
        <f>IF(Tabla1[[#This Row],[Fecha recolocación]]&lt;&gt;"",1,0)</f>
        <v>0</v>
      </c>
      <c r="X60" s="16">
        <f ca="1">INT((TODAY()-Tabla1[[#This Row],[Estimación Nacimiento]])/365.25)</f>
        <v>42</v>
      </c>
      <c r="Y6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61" spans="1:25" x14ac:dyDescent="0.2">
      <c r="A61">
        <v>667904</v>
      </c>
      <c r="B61" t="s">
        <v>495</v>
      </c>
      <c r="C61" t="s">
        <v>22</v>
      </c>
      <c r="D61" t="s">
        <v>223</v>
      </c>
      <c r="E61" t="s">
        <v>224</v>
      </c>
      <c r="F61" t="s">
        <v>61</v>
      </c>
      <c r="G61" s="52">
        <v>43966.59375</v>
      </c>
      <c r="H61" t="s">
        <v>18</v>
      </c>
      <c r="I61" t="s">
        <v>145</v>
      </c>
      <c r="J61" t="s">
        <v>13</v>
      </c>
      <c r="K61" s="1">
        <v>43888</v>
      </c>
      <c r="L61" s="1">
        <v>43943</v>
      </c>
      <c r="M61" t="s">
        <v>14</v>
      </c>
      <c r="N61" t="s">
        <v>71</v>
      </c>
      <c r="O61" t="s">
        <v>225</v>
      </c>
      <c r="P61">
        <f>(VALUE(MID(SUBSTITUTE(Tabla1[[#This Row],[RUT]],".",""),1,LEN(SUBSTITUTE(Tabla1[[#This Row],[RUT]],".",""))-2))*3.33636975697003E-06)+1932.25738525073</f>
        <v>1965.1807987854518</v>
      </c>
      <c r="Q61" s="49">
        <f>IF(Tabla1[[#This Row],[Estimacion RUT]] &gt;2005,0,DATE(FLOOR(Tabla1[[#This Row],[Estimacion RUT]],1),ROUND((Tabla1[[#This Row],[Estimacion RUT]]-FLOOR(Tabla1[[#This Row],[Estimacion RUT]],1))*12,0),1))</f>
        <v>23774</v>
      </c>
      <c r="R61" s="33" t="s">
        <v>19</v>
      </c>
      <c r="S61" s="32">
        <f ca="1">IF(Tabla1[[#This Row],[Cuenta Recolocación]]=1,(Tabla1[[#This Row],[Fecha recolocación]]-Tabla1[[#This Row],[Fecha de entrada de outplacement]])/30,(TODAY()-Tabla1[[#This Row],[Fecha de entrada de outplacement]])/30)</f>
        <v>8.1999999999999993</v>
      </c>
      <c r="T61" s="32">
        <f ca="1">IF(Tabla1[[#This Row],[Cuenta Recolocación]]=1,(Tabla1[[#This Row],[Fecha recolocación]]-Tabla1[[#This Row],[Fecha desempleo]])/30,(TODAY()-Tabla1[[#This Row],[Fecha desempleo]])/30)</f>
        <v>10.033333333333333</v>
      </c>
      <c r="U61" s="32">
        <f>(Tabla1[[#This Row],[Fecha de entrada de outplacement]]-Tabla1[[#This Row],[Fecha desempleo]])/30</f>
        <v>1.8333333333333333</v>
      </c>
      <c r="V61" s="3">
        <f ca="1">(TODAY()-Tabla1[[#This Row],[Fecha desempleo]])/30</f>
        <v>10.033333333333333</v>
      </c>
      <c r="W61">
        <f>IF(Tabla1[[#This Row],[Fecha recolocación]]&lt;&gt;"",1,0)</f>
        <v>0</v>
      </c>
      <c r="X61" s="16">
        <f ca="1">INT((TODAY()-Tabla1[[#This Row],[Estimación Nacimiento]])/365.25)</f>
        <v>55</v>
      </c>
      <c r="Y6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62" spans="1:25" x14ac:dyDescent="0.2">
      <c r="A62">
        <v>667955</v>
      </c>
      <c r="B62" t="s">
        <v>496</v>
      </c>
      <c r="C62" t="s">
        <v>252</v>
      </c>
      <c r="D62" t="s">
        <v>253</v>
      </c>
      <c r="E62" t="s">
        <v>254</v>
      </c>
      <c r="F62" t="s">
        <v>60</v>
      </c>
      <c r="G62" s="52">
        <v>44089.848611111112</v>
      </c>
      <c r="H62" t="s">
        <v>18</v>
      </c>
      <c r="I62" t="s">
        <v>103</v>
      </c>
      <c r="J62" t="s">
        <v>13</v>
      </c>
      <c r="K62" s="1">
        <v>43895</v>
      </c>
      <c r="L62" s="1">
        <v>43907</v>
      </c>
      <c r="M62" s="1">
        <v>44075</v>
      </c>
      <c r="N62" t="s">
        <v>71</v>
      </c>
      <c r="O62" t="s">
        <v>255</v>
      </c>
      <c r="P62">
        <f>(VALUE(MID(SUBSTITUTE(Tabla1[[#This Row],[RUT]],".",""),1,LEN(SUBSTITUTE(Tabla1[[#This Row],[RUT]],".",""))-2))*3.33636975697003E-06)+1932.25738525073</f>
        <v>2003.4097875805815</v>
      </c>
      <c r="Q62" s="49">
        <f>IF(Tabla1[[#This Row],[Estimacion RUT]] &gt;2005,0,DATE(FLOOR(Tabla1[[#This Row],[Estimacion RUT]],1),ROUND((Tabla1[[#This Row],[Estimacion RUT]]-FLOOR(Tabla1[[#This Row],[Estimacion RUT]],1))*12,0),1))</f>
        <v>37742</v>
      </c>
      <c r="R62" s="33" t="s">
        <v>19</v>
      </c>
      <c r="S62" s="32">
        <f ca="1">IF(Tabla1[[#This Row],[Cuenta Recolocación]]=1,(Tabla1[[#This Row],[Fecha recolocación]]-Tabla1[[#This Row],[Fecha de entrada de outplacement]])/30,(TODAY()-Tabla1[[#This Row],[Fecha de entrada de outplacement]])/30)</f>
        <v>5.6</v>
      </c>
      <c r="T62" s="32">
        <f ca="1">IF(Tabla1[[#This Row],[Cuenta Recolocación]]=1,(Tabla1[[#This Row],[Fecha recolocación]]-Tabla1[[#This Row],[Fecha desempleo]])/30,(TODAY()-Tabla1[[#This Row],[Fecha desempleo]])/30)</f>
        <v>6</v>
      </c>
      <c r="U62" s="32">
        <f>(Tabla1[[#This Row],[Fecha de entrada de outplacement]]-Tabla1[[#This Row],[Fecha desempleo]])/30</f>
        <v>0.4</v>
      </c>
      <c r="V62" s="3">
        <f ca="1">(TODAY()-Tabla1[[#This Row],[Fecha desempleo]])/30</f>
        <v>9.8000000000000007</v>
      </c>
      <c r="W62">
        <f>IF(Tabla1[[#This Row],[Fecha recolocación]]&lt;&gt;"",1,0)</f>
        <v>1</v>
      </c>
      <c r="X62" s="16">
        <f ca="1">INT((TODAY()-Tabla1[[#This Row],[Estimación Nacimiento]])/365.25)</f>
        <v>17</v>
      </c>
      <c r="Y6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0-20</v>
      </c>
    </row>
    <row r="63" spans="1:25" x14ac:dyDescent="0.2">
      <c r="A63">
        <v>667956</v>
      </c>
      <c r="B63" t="s">
        <v>497</v>
      </c>
      <c r="C63" t="s">
        <v>62</v>
      </c>
      <c r="D63" t="s">
        <v>88</v>
      </c>
      <c r="E63" t="s">
        <v>89</v>
      </c>
      <c r="F63" t="s">
        <v>60</v>
      </c>
      <c r="G63" s="52">
        <v>44119.525000000001</v>
      </c>
      <c r="H63" t="s">
        <v>18</v>
      </c>
      <c r="I63" t="s">
        <v>81</v>
      </c>
      <c r="J63" t="s">
        <v>13</v>
      </c>
      <c r="K63" s="1">
        <v>43888</v>
      </c>
      <c r="L63" s="1">
        <v>43895</v>
      </c>
      <c r="M63" s="1">
        <v>44123</v>
      </c>
      <c r="N63" t="s">
        <v>71</v>
      </c>
      <c r="O63" t="s">
        <v>90</v>
      </c>
      <c r="P63">
        <f>(VALUE(MID(SUBSTITUTE(Tabla1[[#This Row],[RUT]],".",""),1,LEN(SUBSTITUTE(Tabla1[[#This Row],[RUT]],".",""))-2))*3.33636975697003E-06)+1932.25738525073</f>
        <v>1985.7285792805774</v>
      </c>
      <c r="Q63" s="49">
        <f>IF(Tabla1[[#This Row],[Estimacion RUT]] &gt;2005,0,DATE(FLOOR(Tabla1[[#This Row],[Estimacion RUT]],1),ROUND((Tabla1[[#This Row],[Estimacion RUT]]-FLOOR(Tabla1[[#This Row],[Estimacion RUT]],1))*12,0),1))</f>
        <v>31291</v>
      </c>
      <c r="R63" s="33" t="s">
        <v>26</v>
      </c>
      <c r="S63" s="32">
        <f ca="1">IF(Tabla1[[#This Row],[Cuenta Recolocación]]=1,(Tabla1[[#This Row],[Fecha recolocación]]-Tabla1[[#This Row],[Fecha de entrada de outplacement]])/30,(TODAY()-Tabla1[[#This Row],[Fecha de entrada de outplacement]])/30)</f>
        <v>7.6</v>
      </c>
      <c r="T63" s="32">
        <f ca="1">IF(Tabla1[[#This Row],[Cuenta Recolocación]]=1,(Tabla1[[#This Row],[Fecha recolocación]]-Tabla1[[#This Row],[Fecha desempleo]])/30,(TODAY()-Tabla1[[#This Row],[Fecha desempleo]])/30)</f>
        <v>7.833333333333333</v>
      </c>
      <c r="U63" s="32">
        <f>(Tabla1[[#This Row],[Fecha de entrada de outplacement]]-Tabla1[[#This Row],[Fecha desempleo]])/30</f>
        <v>0.23333333333333334</v>
      </c>
      <c r="V63" s="3">
        <f ca="1">(TODAY()-Tabla1[[#This Row],[Fecha desempleo]])/30</f>
        <v>10.033333333333333</v>
      </c>
      <c r="W63">
        <f>IF(Tabla1[[#This Row],[Fecha recolocación]]&lt;&gt;"",1,0)</f>
        <v>1</v>
      </c>
      <c r="X63" s="16">
        <f ca="1">INT((TODAY()-Tabla1[[#This Row],[Estimación Nacimiento]])/365.25)</f>
        <v>35</v>
      </c>
      <c r="Y6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64" spans="1:25" x14ac:dyDescent="0.2">
      <c r="A64">
        <v>668151</v>
      </c>
      <c r="B64" t="s">
        <v>498</v>
      </c>
      <c r="C64" t="s">
        <v>436</v>
      </c>
      <c r="D64" t="s">
        <v>228</v>
      </c>
      <c r="E64" t="s">
        <v>229</v>
      </c>
      <c r="F64" t="s">
        <v>539</v>
      </c>
      <c r="G64" s="52">
        <v>44112.697916666664</v>
      </c>
      <c r="H64" t="s">
        <v>18</v>
      </c>
      <c r="I64" t="s">
        <v>94</v>
      </c>
      <c r="J64" t="s">
        <v>13</v>
      </c>
      <c r="K64" s="1">
        <v>43888</v>
      </c>
      <c r="L64" s="1">
        <v>43900</v>
      </c>
      <c r="M64" t="s">
        <v>14</v>
      </c>
      <c r="N64" t="s">
        <v>71</v>
      </c>
      <c r="O64" t="s">
        <v>230</v>
      </c>
      <c r="P64">
        <f>(VALUE(MID(SUBSTITUTE(Tabla1[[#This Row],[RUT]],".",""),1,LEN(SUBSTITUTE(Tabla1[[#This Row],[RUT]],".",""))-2))*3.33636975697003E-06)+1932.25738525073</f>
        <v>2003.7892529312603</v>
      </c>
      <c r="Q64" s="49">
        <f>IF(Tabla1[[#This Row],[Estimacion RUT]] &gt;2005,0,DATE(FLOOR(Tabla1[[#This Row],[Estimacion RUT]],1),ROUND((Tabla1[[#This Row],[Estimacion RUT]]-FLOOR(Tabla1[[#This Row],[Estimacion RUT]],1))*12,0),1))</f>
        <v>37865</v>
      </c>
      <c r="R64" s="33" t="s">
        <v>26</v>
      </c>
      <c r="S64" s="32">
        <f ca="1">IF(Tabla1[[#This Row],[Cuenta Recolocación]]=1,(Tabla1[[#This Row],[Fecha recolocación]]-Tabla1[[#This Row],[Fecha de entrada de outplacement]])/30,(TODAY()-Tabla1[[#This Row],[Fecha de entrada de outplacement]])/30)</f>
        <v>9.6333333333333329</v>
      </c>
      <c r="T64" s="32">
        <f ca="1">IF(Tabla1[[#This Row],[Cuenta Recolocación]]=1,(Tabla1[[#This Row],[Fecha recolocación]]-Tabla1[[#This Row],[Fecha desempleo]])/30,(TODAY()-Tabla1[[#This Row],[Fecha desempleo]])/30)</f>
        <v>10.033333333333333</v>
      </c>
      <c r="U64" s="32">
        <f>(Tabla1[[#This Row],[Fecha de entrada de outplacement]]-Tabla1[[#This Row],[Fecha desempleo]])/30</f>
        <v>0.4</v>
      </c>
      <c r="V64" s="3">
        <f ca="1">(TODAY()-Tabla1[[#This Row],[Fecha desempleo]])/30</f>
        <v>10.033333333333333</v>
      </c>
      <c r="W64">
        <f>IF(Tabla1[[#This Row],[Fecha recolocación]]&lt;&gt;"",1,0)</f>
        <v>0</v>
      </c>
      <c r="X64" s="16">
        <f ca="1">INT((TODAY()-Tabla1[[#This Row],[Estimación Nacimiento]])/365.25)</f>
        <v>17</v>
      </c>
      <c r="Y6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0-20</v>
      </c>
    </row>
    <row r="65" spans="1:25" x14ac:dyDescent="0.2">
      <c r="A65">
        <v>668154</v>
      </c>
      <c r="B65" t="s">
        <v>561</v>
      </c>
      <c r="C65" t="s">
        <v>562</v>
      </c>
      <c r="D65" t="s">
        <v>563</v>
      </c>
      <c r="E65" t="s">
        <v>564</v>
      </c>
      <c r="F65" t="s">
        <v>60</v>
      </c>
      <c r="G65" s="52">
        <v>44109.59097222222</v>
      </c>
      <c r="H65" t="s">
        <v>18</v>
      </c>
      <c r="I65" t="s">
        <v>94</v>
      </c>
      <c r="J65" t="s">
        <v>13</v>
      </c>
      <c r="K65" s="1">
        <v>43888</v>
      </c>
      <c r="L65" s="1">
        <v>43900</v>
      </c>
      <c r="M65" s="1">
        <v>44117</v>
      </c>
      <c r="N65" t="s">
        <v>71</v>
      </c>
      <c r="O65" t="s">
        <v>565</v>
      </c>
      <c r="P65" s="2">
        <f>(VALUE(MID(SUBSTITUTE(Tabla1[[#This Row],[RUT]],".",""),1,LEN(SUBSTITUTE(Tabla1[[#This Row],[RUT]],".",""))-2))*3.33636975697003E-06)+1932.25738525073</f>
        <v>1986.7193276253886</v>
      </c>
      <c r="Q65" s="49">
        <f>IF(Tabla1[[#This Row],[Estimacion RUT]] &gt;2005,0,DATE(FLOOR(Tabla1[[#This Row],[Estimacion RUT]],1),ROUND((Tabla1[[#This Row],[Estimacion RUT]]-FLOOR(Tabla1[[#This Row],[Estimacion RUT]],1))*12,0),1))</f>
        <v>31656</v>
      </c>
      <c r="R65" s="48" t="s">
        <v>26</v>
      </c>
      <c r="S65" s="32">
        <f ca="1">IF(Tabla1[[#This Row],[Cuenta Recolocación]]=1,(Tabla1[[#This Row],[Fecha recolocación]]-Tabla1[[#This Row],[Fecha de entrada de outplacement]])/30,(TODAY()-Tabla1[[#This Row],[Fecha de entrada de outplacement]])/30)</f>
        <v>7.2333333333333334</v>
      </c>
      <c r="T65" s="32">
        <f ca="1">IF(Tabla1[[#This Row],[Cuenta Recolocación]]=1,(Tabla1[[#This Row],[Fecha recolocación]]-Tabla1[[#This Row],[Fecha desempleo]])/30,(TODAY()-Tabla1[[#This Row],[Fecha desempleo]])/30)</f>
        <v>7.6333333333333337</v>
      </c>
      <c r="U65" s="32">
        <f>(Tabla1[[#This Row],[Fecha de entrada de outplacement]]-Tabla1[[#This Row],[Fecha desempleo]])/30</f>
        <v>0.4</v>
      </c>
      <c r="V65" s="3">
        <f ca="1">(TODAY()-Tabla1[[#This Row],[Fecha desempleo]])/30</f>
        <v>10.033333333333333</v>
      </c>
      <c r="W65" s="2">
        <f>IF(Tabla1[[#This Row],[Fecha recolocación]]&lt;&gt;"",1,0)</f>
        <v>1</v>
      </c>
      <c r="X65" s="16">
        <f ca="1">INT((TODAY()-Tabla1[[#This Row],[Estimación Nacimiento]])/365.25)</f>
        <v>34</v>
      </c>
      <c r="Y6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66" spans="1:25" x14ac:dyDescent="0.2">
      <c r="A66">
        <v>668156</v>
      </c>
      <c r="B66" t="s">
        <v>499</v>
      </c>
      <c r="C66" t="s">
        <v>374</v>
      </c>
      <c r="D66" t="s">
        <v>375</v>
      </c>
      <c r="E66" t="s">
        <v>376</v>
      </c>
      <c r="F66" t="s">
        <v>318</v>
      </c>
      <c r="G66" s="52">
        <v>43958.840277777781</v>
      </c>
      <c r="H66" t="s">
        <v>18</v>
      </c>
      <c r="I66" t="s">
        <v>202</v>
      </c>
      <c r="J66" t="s">
        <v>13</v>
      </c>
      <c r="K66" s="1">
        <v>43895</v>
      </c>
      <c r="L66" s="1">
        <v>43928</v>
      </c>
      <c r="M66" t="s">
        <v>14</v>
      </c>
      <c r="N66" t="s">
        <v>71</v>
      </c>
      <c r="O66" t="s">
        <v>377</v>
      </c>
      <c r="P66">
        <f>(VALUE(MID(SUBSTITUTE(Tabla1[[#This Row],[RUT]],".",""),1,LEN(SUBSTITUTE(Tabla1[[#This Row],[RUT]],".",""))-2))*3.33636975697003E-06)+1932.25738525073</f>
        <v>1949.5960551405256</v>
      </c>
      <c r="Q66" s="49">
        <f>IF(Tabla1[[#This Row],[Estimacion RUT]] &gt;2005,0,DATE(FLOOR(Tabla1[[#This Row],[Estimacion RUT]],1),ROUND((Tabla1[[#This Row],[Estimacion RUT]]-FLOOR(Tabla1[[#This Row],[Estimacion RUT]],1))*12,0),1))</f>
        <v>18080</v>
      </c>
      <c r="R66" s="33" t="s">
        <v>26</v>
      </c>
      <c r="S66" s="32">
        <f ca="1">IF(Tabla1[[#This Row],[Cuenta Recolocación]]=1,(Tabla1[[#This Row],[Fecha recolocación]]-Tabla1[[#This Row],[Fecha de entrada de outplacement]])/30,(TODAY()-Tabla1[[#This Row],[Fecha de entrada de outplacement]])/30)</f>
        <v>8.6999999999999993</v>
      </c>
      <c r="T66" s="32">
        <f ca="1">IF(Tabla1[[#This Row],[Cuenta Recolocación]]=1,(Tabla1[[#This Row],[Fecha recolocación]]-Tabla1[[#This Row],[Fecha desempleo]])/30,(TODAY()-Tabla1[[#This Row],[Fecha desempleo]])/30)</f>
        <v>9.8000000000000007</v>
      </c>
      <c r="U66" s="32">
        <f>(Tabla1[[#This Row],[Fecha de entrada de outplacement]]-Tabla1[[#This Row],[Fecha desempleo]])/30</f>
        <v>1.1000000000000001</v>
      </c>
      <c r="V66" s="3">
        <f ca="1">(TODAY()-Tabla1[[#This Row],[Fecha desempleo]])/30</f>
        <v>9.8000000000000007</v>
      </c>
      <c r="W66">
        <f>IF(Tabla1[[#This Row],[Fecha recolocación]]&lt;&gt;"",1,0)</f>
        <v>0</v>
      </c>
      <c r="X66" s="16">
        <f ca="1">INT((TODAY()-Tabla1[[#This Row],[Estimación Nacimiento]])/365.25)</f>
        <v>71</v>
      </c>
      <c r="Y6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70+</v>
      </c>
    </row>
    <row r="67" spans="1:25" x14ac:dyDescent="0.2">
      <c r="A67">
        <v>668157</v>
      </c>
      <c r="B67" t="s">
        <v>500</v>
      </c>
      <c r="C67" t="s">
        <v>125</v>
      </c>
      <c r="D67" t="s">
        <v>126</v>
      </c>
      <c r="E67" t="s">
        <v>127</v>
      </c>
      <c r="F67" t="s">
        <v>61</v>
      </c>
      <c r="G67" s="52">
        <v>43943.734027777777</v>
      </c>
      <c r="H67" t="s">
        <v>18</v>
      </c>
      <c r="I67" t="s">
        <v>103</v>
      </c>
      <c r="J67" t="s">
        <v>13</v>
      </c>
      <c r="K67" s="1">
        <v>43899</v>
      </c>
      <c r="L67" s="1">
        <v>43907</v>
      </c>
      <c r="M67" t="s">
        <v>14</v>
      </c>
      <c r="N67" t="s">
        <v>71</v>
      </c>
      <c r="O67" t="s">
        <v>128</v>
      </c>
      <c r="P67">
        <f>(VALUE(MID(SUBSTITUTE(Tabla1[[#This Row],[RUT]],".",""),1,LEN(SUBSTITUTE(Tabla1[[#This Row],[RUT]],".",""))-2))*3.33636975697003E-06)+1932.25738525073</f>
        <v>1955.7555075128348</v>
      </c>
      <c r="Q67" s="49">
        <f>IF(Tabla1[[#This Row],[Estimacion RUT]] &gt;2005,0,DATE(FLOOR(Tabla1[[#This Row],[Estimacion RUT]],1),ROUND((Tabla1[[#This Row],[Estimacion RUT]]-FLOOR(Tabla1[[#This Row],[Estimacion RUT]],1))*12,0),1))</f>
        <v>20333</v>
      </c>
      <c r="R67" s="33" t="s">
        <v>26</v>
      </c>
      <c r="S67" s="32">
        <f ca="1">IF(Tabla1[[#This Row],[Cuenta Recolocación]]=1,(Tabla1[[#This Row],[Fecha recolocación]]-Tabla1[[#This Row],[Fecha de entrada de outplacement]])/30,(TODAY()-Tabla1[[#This Row],[Fecha de entrada de outplacement]])/30)</f>
        <v>9.4</v>
      </c>
      <c r="T67" s="32">
        <f ca="1">IF(Tabla1[[#This Row],[Cuenta Recolocación]]=1,(Tabla1[[#This Row],[Fecha recolocación]]-Tabla1[[#This Row],[Fecha desempleo]])/30,(TODAY()-Tabla1[[#This Row],[Fecha desempleo]])/30)</f>
        <v>9.6666666666666661</v>
      </c>
      <c r="U67" s="32">
        <f>(Tabla1[[#This Row],[Fecha de entrada de outplacement]]-Tabla1[[#This Row],[Fecha desempleo]])/30</f>
        <v>0.26666666666666666</v>
      </c>
      <c r="V67" s="3">
        <f ca="1">(TODAY()-Tabla1[[#This Row],[Fecha desempleo]])/30</f>
        <v>9.6666666666666661</v>
      </c>
      <c r="W67">
        <f>IF(Tabla1[[#This Row],[Fecha recolocación]]&lt;&gt;"",1,0)</f>
        <v>0</v>
      </c>
      <c r="X67" s="16">
        <f ca="1">INT((TODAY()-Tabla1[[#This Row],[Estimación Nacimiento]])/365.25)</f>
        <v>65</v>
      </c>
      <c r="Y6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  <row r="68" spans="1:25" x14ac:dyDescent="0.2">
      <c r="A68">
        <v>668201</v>
      </c>
      <c r="B68" t="s">
        <v>501</v>
      </c>
      <c r="C68" t="s">
        <v>67</v>
      </c>
      <c r="D68" t="s">
        <v>68</v>
      </c>
      <c r="E68" t="s">
        <v>69</v>
      </c>
      <c r="F68" t="s">
        <v>318</v>
      </c>
      <c r="G68" s="52">
        <v>44118.620138888888</v>
      </c>
      <c r="H68" t="s">
        <v>18</v>
      </c>
      <c r="I68" t="s">
        <v>70</v>
      </c>
      <c r="J68" t="s">
        <v>13</v>
      </c>
      <c r="K68" s="1">
        <v>43888</v>
      </c>
      <c r="L68" s="1">
        <v>43914</v>
      </c>
      <c r="M68" t="s">
        <v>14</v>
      </c>
      <c r="N68" t="s">
        <v>71</v>
      </c>
      <c r="O68" t="s">
        <v>72</v>
      </c>
      <c r="P68">
        <f>(VALUE(MID(SUBSTITUTE(Tabla1[[#This Row],[RUT]],".",""),1,LEN(SUBSTITUTE(Tabla1[[#This Row],[RUT]],".",""))-2))*3.33636975697003E-06)+1932.25738525073</f>
        <v>1994.5398050266845</v>
      </c>
      <c r="Q68" s="49">
        <f>IF(Tabla1[[#This Row],[Estimacion RUT]] &gt;2005,0,DATE(FLOOR(Tabla1[[#This Row],[Estimacion RUT]],1),ROUND((Tabla1[[#This Row],[Estimacion RUT]]-FLOOR(Tabla1[[#This Row],[Estimacion RUT]],1))*12,0),1))</f>
        <v>34486</v>
      </c>
      <c r="R68" s="33" t="s">
        <v>19</v>
      </c>
      <c r="S68" s="32">
        <f ca="1">IF(Tabla1[[#This Row],[Cuenta Recolocación]]=1,(Tabla1[[#This Row],[Fecha recolocación]]-Tabla1[[#This Row],[Fecha de entrada de outplacement]])/30,(TODAY()-Tabla1[[#This Row],[Fecha de entrada de outplacement]])/30)</f>
        <v>9.1666666666666661</v>
      </c>
      <c r="T68" s="32">
        <f ca="1">IF(Tabla1[[#This Row],[Cuenta Recolocación]]=1,(Tabla1[[#This Row],[Fecha recolocación]]-Tabla1[[#This Row],[Fecha desempleo]])/30,(TODAY()-Tabla1[[#This Row],[Fecha desempleo]])/30)</f>
        <v>10.033333333333333</v>
      </c>
      <c r="U68" s="32">
        <f>(Tabla1[[#This Row],[Fecha de entrada de outplacement]]-Tabla1[[#This Row],[Fecha desempleo]])/30</f>
        <v>0.8666666666666667</v>
      </c>
      <c r="V68" s="3">
        <f ca="1">(TODAY()-Tabla1[[#This Row],[Fecha desempleo]])/30</f>
        <v>10.033333333333333</v>
      </c>
      <c r="W68" s="2">
        <f>IF(Tabla1[[#This Row],[Fecha recolocación]]&lt;&gt;"",1,0)</f>
        <v>0</v>
      </c>
      <c r="X68" s="16">
        <f ca="1">INT((TODAY()-Tabla1[[#This Row],[Estimación Nacimiento]])/365.25)</f>
        <v>26</v>
      </c>
      <c r="Y6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69" spans="1:25" x14ac:dyDescent="0.2">
      <c r="A69">
        <v>668251</v>
      </c>
      <c r="B69" t="s">
        <v>502</v>
      </c>
      <c r="C69" t="s">
        <v>275</v>
      </c>
      <c r="D69" t="s">
        <v>276</v>
      </c>
      <c r="E69" t="s">
        <v>277</v>
      </c>
      <c r="F69" t="s">
        <v>539</v>
      </c>
      <c r="G69" s="52">
        <v>44188.658333333333</v>
      </c>
      <c r="H69" t="s">
        <v>18</v>
      </c>
      <c r="I69" t="s">
        <v>94</v>
      </c>
      <c r="J69" t="s">
        <v>13</v>
      </c>
      <c r="K69" s="1">
        <v>43888</v>
      </c>
      <c r="L69" s="1">
        <v>43900</v>
      </c>
      <c r="M69" t="s">
        <v>14</v>
      </c>
      <c r="N69" t="s">
        <v>71</v>
      </c>
      <c r="O69" t="s">
        <v>278</v>
      </c>
      <c r="P69">
        <f>(VALUE(MID(SUBSTITUTE(Tabla1[[#This Row],[RUT]],".",""),1,LEN(SUBSTITUTE(Tabla1[[#This Row],[RUT]],".",""))-2))*3.33636975697003E-06)+1932.25738525073</f>
        <v>1959.1057699134728</v>
      </c>
      <c r="Q69" s="49">
        <f>IF(Tabla1[[#This Row],[Estimacion RUT]] &gt;2005,0,DATE(FLOOR(Tabla1[[#This Row],[Estimacion RUT]],1),ROUND((Tabla1[[#This Row],[Estimacion RUT]]-FLOOR(Tabla1[[#This Row],[Estimacion RUT]],1))*12,0),1))</f>
        <v>21551</v>
      </c>
      <c r="R69" s="33" t="s">
        <v>26</v>
      </c>
      <c r="S69" s="32">
        <f ca="1">IF(Tabla1[[#This Row],[Cuenta Recolocación]]=1,(Tabla1[[#This Row],[Fecha recolocación]]-Tabla1[[#This Row],[Fecha de entrada de outplacement]])/30,(TODAY()-Tabla1[[#This Row],[Fecha de entrada de outplacement]])/30)</f>
        <v>9.6333333333333329</v>
      </c>
      <c r="T69" s="32">
        <f ca="1">IF(Tabla1[[#This Row],[Cuenta Recolocación]]=1,(Tabla1[[#This Row],[Fecha recolocación]]-Tabla1[[#This Row],[Fecha desempleo]])/30,(TODAY()-Tabla1[[#This Row],[Fecha desempleo]])/30)</f>
        <v>10.033333333333333</v>
      </c>
      <c r="U69" s="32">
        <f>(Tabla1[[#This Row],[Fecha de entrada de outplacement]]-Tabla1[[#This Row],[Fecha desempleo]])/30</f>
        <v>0.4</v>
      </c>
      <c r="V69" s="3">
        <f ca="1">(TODAY()-Tabla1[[#This Row],[Fecha desempleo]])/30</f>
        <v>10.033333333333333</v>
      </c>
      <c r="W69">
        <f>IF(Tabla1[[#This Row],[Fecha recolocación]]&lt;&gt;"",1,0)</f>
        <v>0</v>
      </c>
      <c r="X69" s="16">
        <f ca="1">INT((TODAY()-Tabla1[[#This Row],[Estimación Nacimiento]])/365.25)</f>
        <v>61</v>
      </c>
      <c r="Y6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  <row r="70" spans="1:25" x14ac:dyDescent="0.2">
      <c r="A70">
        <v>668352</v>
      </c>
      <c r="B70" t="s">
        <v>503</v>
      </c>
      <c r="C70" t="s">
        <v>378</v>
      </c>
      <c r="D70" t="s">
        <v>379</v>
      </c>
      <c r="E70" t="s">
        <v>380</v>
      </c>
      <c r="F70" t="s">
        <v>318</v>
      </c>
      <c r="G70" s="52">
        <v>43958.82916666667</v>
      </c>
      <c r="H70" t="s">
        <v>18</v>
      </c>
      <c r="I70" t="s">
        <v>336</v>
      </c>
      <c r="J70" t="s">
        <v>13</v>
      </c>
      <c r="K70" s="1">
        <v>43888</v>
      </c>
      <c r="L70" s="1">
        <v>43916</v>
      </c>
      <c r="M70" t="s">
        <v>14</v>
      </c>
      <c r="N70" t="s">
        <v>71</v>
      </c>
      <c r="O70" t="s">
        <v>381</v>
      </c>
      <c r="P70">
        <f>(VALUE(MID(SUBSTITUTE(Tabla1[[#This Row],[RUT]],".",""),1,LEN(SUBSTITUTE(Tabla1[[#This Row],[RUT]],".",""))-2))*3.33636975697003E-06)+1932.25738525073</f>
        <v>1984.5845414272821</v>
      </c>
      <c r="Q70" s="49">
        <f>IF(Tabla1[[#This Row],[Estimacion RUT]] &gt;2005,0,DATE(FLOOR(Tabla1[[#This Row],[Estimacion RUT]],1),ROUND((Tabla1[[#This Row],[Estimacion RUT]]-FLOOR(Tabla1[[#This Row],[Estimacion RUT]],1))*12,0),1))</f>
        <v>30864</v>
      </c>
      <c r="R70" s="33" t="s">
        <v>26</v>
      </c>
      <c r="S70" s="32">
        <f ca="1">IF(Tabla1[[#This Row],[Cuenta Recolocación]]=1,(Tabla1[[#This Row],[Fecha recolocación]]-Tabla1[[#This Row],[Fecha de entrada de outplacement]])/30,(TODAY()-Tabla1[[#This Row],[Fecha de entrada de outplacement]])/30)</f>
        <v>9.1</v>
      </c>
      <c r="T70" s="32">
        <f ca="1">IF(Tabla1[[#This Row],[Cuenta Recolocación]]=1,(Tabla1[[#This Row],[Fecha recolocación]]-Tabla1[[#This Row],[Fecha desempleo]])/30,(TODAY()-Tabla1[[#This Row],[Fecha desempleo]])/30)</f>
        <v>10.033333333333333</v>
      </c>
      <c r="U70" s="32">
        <f>(Tabla1[[#This Row],[Fecha de entrada de outplacement]]-Tabla1[[#This Row],[Fecha desempleo]])/30</f>
        <v>0.93333333333333335</v>
      </c>
      <c r="V70" s="3">
        <f ca="1">(TODAY()-Tabla1[[#This Row],[Fecha desempleo]])/30</f>
        <v>10.033333333333333</v>
      </c>
      <c r="W70">
        <f>IF(Tabla1[[#This Row],[Fecha recolocación]]&lt;&gt;"",1,0)</f>
        <v>0</v>
      </c>
      <c r="X70" s="16">
        <f ca="1">INT((TODAY()-Tabla1[[#This Row],[Estimación Nacimiento]])/365.25)</f>
        <v>36</v>
      </c>
      <c r="Y7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71" spans="1:25" x14ac:dyDescent="0.2">
      <c r="A71">
        <v>668354</v>
      </c>
      <c r="B71" t="s">
        <v>504</v>
      </c>
      <c r="C71" t="s">
        <v>382</v>
      </c>
      <c r="D71" t="s">
        <v>383</v>
      </c>
      <c r="E71" t="s">
        <v>384</v>
      </c>
      <c r="F71" t="s">
        <v>318</v>
      </c>
      <c r="G71" s="52">
        <v>43958.835416666669</v>
      </c>
      <c r="H71" t="s">
        <v>18</v>
      </c>
      <c r="I71" t="s">
        <v>103</v>
      </c>
      <c r="J71" t="s">
        <v>13</v>
      </c>
      <c r="K71" s="1">
        <v>43899</v>
      </c>
      <c r="L71" s="1">
        <v>43907</v>
      </c>
      <c r="M71" t="s">
        <v>14</v>
      </c>
      <c r="N71" t="s">
        <v>71</v>
      </c>
      <c r="O71" t="s">
        <v>385</v>
      </c>
      <c r="P71">
        <f>(VALUE(MID(SUBSTITUTE(Tabla1[[#This Row],[RUT]],".",""),1,LEN(SUBSTITUTE(Tabla1[[#This Row],[RUT]],".",""))-2))*3.33636975697003E-06)+1932.25738525073</f>
        <v>1988.8452157253532</v>
      </c>
      <c r="Q71" s="49">
        <f>IF(Tabla1[[#This Row],[Estimacion RUT]] &gt;2005,0,DATE(FLOOR(Tabla1[[#This Row],[Estimacion RUT]],1),ROUND((Tabla1[[#This Row],[Estimacion RUT]]-FLOOR(Tabla1[[#This Row],[Estimacion RUT]],1))*12,0),1))</f>
        <v>32417</v>
      </c>
      <c r="R71" s="33" t="s">
        <v>26</v>
      </c>
      <c r="S71" s="32">
        <f ca="1">IF(Tabla1[[#This Row],[Cuenta Recolocación]]=1,(Tabla1[[#This Row],[Fecha recolocación]]-Tabla1[[#This Row],[Fecha de entrada de outplacement]])/30,(TODAY()-Tabla1[[#This Row],[Fecha de entrada de outplacement]])/30)</f>
        <v>9.4</v>
      </c>
      <c r="T71" s="32">
        <f ca="1">IF(Tabla1[[#This Row],[Cuenta Recolocación]]=1,(Tabla1[[#This Row],[Fecha recolocación]]-Tabla1[[#This Row],[Fecha desempleo]])/30,(TODAY()-Tabla1[[#This Row],[Fecha desempleo]])/30)</f>
        <v>9.6666666666666661</v>
      </c>
      <c r="U71" s="32">
        <f>(Tabla1[[#This Row],[Fecha de entrada de outplacement]]-Tabla1[[#This Row],[Fecha desempleo]])/30</f>
        <v>0.26666666666666666</v>
      </c>
      <c r="V71" s="3">
        <f ca="1">(TODAY()-Tabla1[[#This Row],[Fecha desempleo]])/30</f>
        <v>9.6666666666666661</v>
      </c>
      <c r="W71">
        <f>IF(Tabla1[[#This Row],[Fecha recolocación]]&lt;&gt;"",1,0)</f>
        <v>0</v>
      </c>
      <c r="X71" s="16">
        <f ca="1">INT((TODAY()-Tabla1[[#This Row],[Estimación Nacimiento]])/365.25)</f>
        <v>32</v>
      </c>
      <c r="Y7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72" spans="1:25" x14ac:dyDescent="0.2">
      <c r="A72">
        <v>668451</v>
      </c>
      <c r="B72" t="s">
        <v>505</v>
      </c>
      <c r="C72" t="s">
        <v>212</v>
      </c>
      <c r="D72" t="s">
        <v>213</v>
      </c>
      <c r="E72" t="s">
        <v>214</v>
      </c>
      <c r="F72" t="s">
        <v>60</v>
      </c>
      <c r="G72" s="52">
        <v>44025.556944444441</v>
      </c>
      <c r="H72" t="s">
        <v>18</v>
      </c>
      <c r="I72" t="s">
        <v>145</v>
      </c>
      <c r="J72" t="s">
        <v>13</v>
      </c>
      <c r="K72" s="1">
        <v>43888</v>
      </c>
      <c r="L72" s="1">
        <v>43943</v>
      </c>
      <c r="M72" s="1">
        <v>44046</v>
      </c>
      <c r="N72" t="s">
        <v>71</v>
      </c>
      <c r="O72" t="s">
        <v>215</v>
      </c>
      <c r="P72">
        <f>(VALUE(MID(SUBSTITUTE(Tabla1[[#This Row],[RUT]],".",""),1,LEN(SUBSTITUTE(Tabla1[[#This Row],[RUT]],".",""))-2))*3.33636975697003E-06)+1932.25738525073</f>
        <v>1984.6508818035297</v>
      </c>
      <c r="Q72" s="49">
        <f>IF(Tabla1[[#This Row],[Estimacion RUT]] &gt;2005,0,DATE(FLOOR(Tabla1[[#This Row],[Estimacion RUT]],1),ROUND((Tabla1[[#This Row],[Estimacion RUT]]-FLOOR(Tabla1[[#This Row],[Estimacion RUT]],1))*12,0),1))</f>
        <v>30895</v>
      </c>
      <c r="R72" s="33" t="s">
        <v>19</v>
      </c>
      <c r="S72" s="32">
        <f ca="1">IF(Tabla1[[#This Row],[Cuenta Recolocación]]=1,(Tabla1[[#This Row],[Fecha recolocación]]-Tabla1[[#This Row],[Fecha de entrada de outplacement]])/30,(TODAY()-Tabla1[[#This Row],[Fecha de entrada de outplacement]])/30)</f>
        <v>3.4333333333333331</v>
      </c>
      <c r="T72" s="32">
        <f ca="1">IF(Tabla1[[#This Row],[Cuenta Recolocación]]=1,(Tabla1[[#This Row],[Fecha recolocación]]-Tabla1[[#This Row],[Fecha desempleo]])/30,(TODAY()-Tabla1[[#This Row],[Fecha desempleo]])/30)</f>
        <v>5.2666666666666666</v>
      </c>
      <c r="U72" s="32">
        <f>(Tabla1[[#This Row],[Fecha de entrada de outplacement]]-Tabla1[[#This Row],[Fecha desempleo]])/30</f>
        <v>1.8333333333333333</v>
      </c>
      <c r="V72" s="3">
        <f ca="1">(TODAY()-Tabla1[[#This Row],[Fecha desempleo]])/30</f>
        <v>10.033333333333333</v>
      </c>
      <c r="W72">
        <f>IF(Tabla1[[#This Row],[Fecha recolocación]]&lt;&gt;"",1,0)</f>
        <v>1</v>
      </c>
      <c r="X72" s="16">
        <f ca="1">INT((TODAY()-Tabla1[[#This Row],[Estimación Nacimiento]])/365.25)</f>
        <v>36</v>
      </c>
      <c r="Y7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73" spans="1:25" x14ac:dyDescent="0.2">
      <c r="A73">
        <v>668454</v>
      </c>
      <c r="B73" t="s">
        <v>506</v>
      </c>
      <c r="C73" t="s">
        <v>386</v>
      </c>
      <c r="D73" t="s">
        <v>387</v>
      </c>
      <c r="E73" t="s">
        <v>388</v>
      </c>
      <c r="F73" t="s">
        <v>318</v>
      </c>
      <c r="G73" s="52">
        <v>43971.609722222223</v>
      </c>
      <c r="H73" t="s">
        <v>18</v>
      </c>
      <c r="I73" t="s">
        <v>81</v>
      </c>
      <c r="J73" t="s">
        <v>13</v>
      </c>
      <c r="K73" s="1">
        <v>43888</v>
      </c>
      <c r="L73" s="1">
        <v>43895</v>
      </c>
      <c r="M73" t="s">
        <v>14</v>
      </c>
      <c r="N73" t="s">
        <v>71</v>
      </c>
      <c r="O73" t="s">
        <v>389</v>
      </c>
      <c r="P73">
        <f>(VALUE(MID(SUBSTITUTE(Tabla1[[#This Row],[RUT]],".",""),1,LEN(SUBSTITUTE(Tabla1[[#This Row],[RUT]],".",""))-2))*3.33636975697003E-06)+1932.25738525073</f>
        <v>1975.2351458938967</v>
      </c>
      <c r="Q73" s="49">
        <f>IF(Tabla1[[#This Row],[Estimacion RUT]] &gt;2005,0,DATE(FLOOR(Tabla1[[#This Row],[Estimacion RUT]],1),ROUND((Tabla1[[#This Row],[Estimacion RUT]]-FLOOR(Tabla1[[#This Row],[Estimacion RUT]],1))*12,0),1))</f>
        <v>27454</v>
      </c>
      <c r="R73" s="33" t="s">
        <v>19</v>
      </c>
      <c r="S73" s="32">
        <f ca="1">IF(Tabla1[[#This Row],[Cuenta Recolocación]]=1,(Tabla1[[#This Row],[Fecha recolocación]]-Tabla1[[#This Row],[Fecha de entrada de outplacement]])/30,(TODAY()-Tabla1[[#This Row],[Fecha de entrada de outplacement]])/30)</f>
        <v>9.8000000000000007</v>
      </c>
      <c r="T73" s="32">
        <f ca="1">IF(Tabla1[[#This Row],[Cuenta Recolocación]]=1,(Tabla1[[#This Row],[Fecha recolocación]]-Tabla1[[#This Row],[Fecha desempleo]])/30,(TODAY()-Tabla1[[#This Row],[Fecha desempleo]])/30)</f>
        <v>10.033333333333333</v>
      </c>
      <c r="U73" s="32">
        <f>(Tabla1[[#This Row],[Fecha de entrada de outplacement]]-Tabla1[[#This Row],[Fecha desempleo]])/30</f>
        <v>0.23333333333333334</v>
      </c>
      <c r="V73" s="3">
        <f ca="1">(TODAY()-Tabla1[[#This Row],[Fecha desempleo]])/30</f>
        <v>10.033333333333333</v>
      </c>
      <c r="W73">
        <f>IF(Tabla1[[#This Row],[Fecha recolocación]]&lt;&gt;"",1,0)</f>
        <v>0</v>
      </c>
      <c r="X73" s="16">
        <f ca="1">INT((TODAY()-Tabla1[[#This Row],[Estimación Nacimiento]])/365.25)</f>
        <v>45</v>
      </c>
      <c r="Y7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74" spans="1:25" x14ac:dyDescent="0.2">
      <c r="A74">
        <v>668457</v>
      </c>
      <c r="B74" t="s">
        <v>507</v>
      </c>
      <c r="C74" t="s">
        <v>23</v>
      </c>
      <c r="D74" t="s">
        <v>147</v>
      </c>
      <c r="E74" t="s">
        <v>148</v>
      </c>
      <c r="F74" t="s">
        <v>539</v>
      </c>
      <c r="G74" s="52">
        <v>44186.61041666667</v>
      </c>
      <c r="H74" t="s">
        <v>18</v>
      </c>
      <c r="I74" t="s">
        <v>107</v>
      </c>
      <c r="J74" t="s">
        <v>13</v>
      </c>
      <c r="K74" s="1">
        <v>43888</v>
      </c>
      <c r="L74" s="1">
        <v>43896</v>
      </c>
      <c r="M74" t="s">
        <v>14</v>
      </c>
      <c r="N74" t="s">
        <v>71</v>
      </c>
      <c r="O74" t="s">
        <v>149</v>
      </c>
      <c r="P74">
        <f>(VALUE(MID(SUBSTITUTE(Tabla1[[#This Row],[RUT]],".",""),1,LEN(SUBSTITUTE(Tabla1[[#This Row],[RUT]],".",""))-2))*3.33636975697003E-06)+1932.25738525073</f>
        <v>1984.5210736653953</v>
      </c>
      <c r="Q74" s="49">
        <f>IF(Tabla1[[#This Row],[Estimacion RUT]] &gt;2005,0,DATE(FLOOR(Tabla1[[#This Row],[Estimacion RUT]],1),ROUND((Tabla1[[#This Row],[Estimacion RUT]]-FLOOR(Tabla1[[#This Row],[Estimacion RUT]],1))*12,0),1))</f>
        <v>30834</v>
      </c>
      <c r="R74" s="33" t="s">
        <v>19</v>
      </c>
      <c r="S74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74" s="32">
        <f ca="1">IF(Tabla1[[#This Row],[Cuenta Recolocación]]=1,(Tabla1[[#This Row],[Fecha recolocación]]-Tabla1[[#This Row],[Fecha desempleo]])/30,(TODAY()-Tabla1[[#This Row],[Fecha desempleo]])/30)</f>
        <v>10.033333333333333</v>
      </c>
      <c r="U74" s="32">
        <f>(Tabla1[[#This Row],[Fecha de entrada de outplacement]]-Tabla1[[#This Row],[Fecha desempleo]])/30</f>
        <v>0.26666666666666666</v>
      </c>
      <c r="V74" s="3">
        <f ca="1">(TODAY()-Tabla1[[#This Row],[Fecha desempleo]])/30</f>
        <v>10.033333333333333</v>
      </c>
      <c r="W74">
        <f>IF(Tabla1[[#This Row],[Fecha recolocación]]&lt;&gt;"",1,0)</f>
        <v>0</v>
      </c>
      <c r="X74" s="16">
        <f ca="1">INT((TODAY()-Tabla1[[#This Row],[Estimación Nacimiento]])/365.25)</f>
        <v>36</v>
      </c>
      <c r="Y7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75" spans="1:25" x14ac:dyDescent="0.2">
      <c r="A75">
        <v>668458</v>
      </c>
      <c r="B75" t="s">
        <v>508</v>
      </c>
      <c r="C75" t="s">
        <v>24</v>
      </c>
      <c r="D75" t="s">
        <v>231</v>
      </c>
      <c r="E75" t="s">
        <v>232</v>
      </c>
      <c r="F75" t="s">
        <v>60</v>
      </c>
      <c r="G75" s="52">
        <v>43985.60833333333</v>
      </c>
      <c r="H75" t="s">
        <v>18</v>
      </c>
      <c r="I75" t="s">
        <v>221</v>
      </c>
      <c r="J75" t="s">
        <v>13</v>
      </c>
      <c r="K75" s="1">
        <v>43893</v>
      </c>
      <c r="L75" s="1">
        <v>43965</v>
      </c>
      <c r="M75" s="1">
        <v>43985</v>
      </c>
      <c r="N75" t="s">
        <v>71</v>
      </c>
      <c r="O75" t="s">
        <v>233</v>
      </c>
      <c r="P75">
        <f>(VALUE(MID(SUBSTITUTE(Tabla1[[#This Row],[RUT]],".",""),1,LEN(SUBSTITUTE(Tabla1[[#This Row],[RUT]],".",""))-2))*3.33636975697003E-06)+1932.25738525073</f>
        <v>1984.9665157280181</v>
      </c>
      <c r="Q75" s="49">
        <f>IF(Tabla1[[#This Row],[Estimacion RUT]] &gt;2005,0,DATE(FLOOR(Tabla1[[#This Row],[Estimacion RUT]],1),ROUND((Tabla1[[#This Row],[Estimacion RUT]]-FLOOR(Tabla1[[#This Row],[Estimacion RUT]],1))*12,0),1))</f>
        <v>31017</v>
      </c>
      <c r="R75" s="33" t="s">
        <v>26</v>
      </c>
      <c r="S75" s="32">
        <f ca="1">IF(Tabla1[[#This Row],[Cuenta Recolocación]]=1,(Tabla1[[#This Row],[Fecha recolocación]]-Tabla1[[#This Row],[Fecha de entrada de outplacement]])/30,(TODAY()-Tabla1[[#This Row],[Fecha de entrada de outplacement]])/30)</f>
        <v>0.66666666666666663</v>
      </c>
      <c r="T75" s="32">
        <f ca="1">IF(Tabla1[[#This Row],[Cuenta Recolocación]]=1,(Tabla1[[#This Row],[Fecha recolocación]]-Tabla1[[#This Row],[Fecha desempleo]])/30,(TODAY()-Tabla1[[#This Row],[Fecha desempleo]])/30)</f>
        <v>3.0666666666666669</v>
      </c>
      <c r="U75" s="32">
        <f>(Tabla1[[#This Row],[Fecha de entrada de outplacement]]-Tabla1[[#This Row],[Fecha desempleo]])/30</f>
        <v>2.4</v>
      </c>
      <c r="V75" s="3">
        <f ca="1">(TODAY()-Tabla1[[#This Row],[Fecha desempleo]])/30</f>
        <v>9.8666666666666671</v>
      </c>
      <c r="W75">
        <f>IF(Tabla1[[#This Row],[Fecha recolocación]]&lt;&gt;"",1,0)</f>
        <v>1</v>
      </c>
      <c r="X75" s="16">
        <f ca="1">INT((TODAY()-Tabla1[[#This Row],[Estimación Nacimiento]])/365.25)</f>
        <v>36</v>
      </c>
      <c r="Y7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76" spans="1:25" x14ac:dyDescent="0.2">
      <c r="A76">
        <v>668501</v>
      </c>
      <c r="B76" t="s">
        <v>509</v>
      </c>
      <c r="C76" t="s">
        <v>390</v>
      </c>
      <c r="D76" t="s">
        <v>391</v>
      </c>
      <c r="E76" t="s">
        <v>392</v>
      </c>
      <c r="F76" t="s">
        <v>318</v>
      </c>
      <c r="G76" s="52">
        <v>43955.917361111111</v>
      </c>
      <c r="H76" t="s">
        <v>18</v>
      </c>
      <c r="I76" t="s">
        <v>336</v>
      </c>
      <c r="J76" t="s">
        <v>13</v>
      </c>
      <c r="K76" s="1">
        <v>43888</v>
      </c>
      <c r="L76" s="1">
        <v>43916</v>
      </c>
      <c r="M76" t="s">
        <v>14</v>
      </c>
      <c r="N76" t="s">
        <v>71</v>
      </c>
      <c r="O76" t="s">
        <v>393</v>
      </c>
      <c r="P76">
        <f>(VALUE(MID(SUBSTITUTE(Tabla1[[#This Row],[RUT]],".",""),1,LEN(SUBSTITUTE(Tabla1[[#This Row],[RUT]],".",""))-2))*3.33636975697003E-06)+1932.25738525073</f>
        <v>1990.3070528071091</v>
      </c>
      <c r="Q76" s="49">
        <f>IF(Tabla1[[#This Row],[Estimacion RUT]] &gt;2005,0,DATE(FLOOR(Tabla1[[#This Row],[Estimacion RUT]],1),ROUND((Tabla1[[#This Row],[Estimacion RUT]]-FLOOR(Tabla1[[#This Row],[Estimacion RUT]],1))*12,0),1))</f>
        <v>32964</v>
      </c>
      <c r="R76" s="33" t="s">
        <v>26</v>
      </c>
      <c r="S76" s="32">
        <f ca="1">IF(Tabla1[[#This Row],[Cuenta Recolocación]]=1,(Tabla1[[#This Row],[Fecha recolocación]]-Tabla1[[#This Row],[Fecha de entrada de outplacement]])/30,(TODAY()-Tabla1[[#This Row],[Fecha de entrada de outplacement]])/30)</f>
        <v>9.1</v>
      </c>
      <c r="T76" s="32">
        <f ca="1">IF(Tabla1[[#This Row],[Cuenta Recolocación]]=1,(Tabla1[[#This Row],[Fecha recolocación]]-Tabla1[[#This Row],[Fecha desempleo]])/30,(TODAY()-Tabla1[[#This Row],[Fecha desempleo]])/30)</f>
        <v>10.033333333333333</v>
      </c>
      <c r="U76" s="32">
        <f>(Tabla1[[#This Row],[Fecha de entrada de outplacement]]-Tabla1[[#This Row],[Fecha desempleo]])/30</f>
        <v>0.93333333333333335</v>
      </c>
      <c r="V76" s="3">
        <f ca="1">(TODAY()-Tabla1[[#This Row],[Fecha desempleo]])/30</f>
        <v>10.033333333333333</v>
      </c>
      <c r="W76">
        <f>IF(Tabla1[[#This Row],[Fecha recolocación]]&lt;&gt;"",1,0)</f>
        <v>0</v>
      </c>
      <c r="X76" s="16">
        <f ca="1">INT((TODAY()-Tabla1[[#This Row],[Estimación Nacimiento]])/365.25)</f>
        <v>30</v>
      </c>
      <c r="Y7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77" spans="1:25" x14ac:dyDescent="0.2">
      <c r="A77">
        <v>668601</v>
      </c>
      <c r="B77" t="s">
        <v>510</v>
      </c>
      <c r="C77" t="s">
        <v>195</v>
      </c>
      <c r="D77" t="s">
        <v>196</v>
      </c>
      <c r="E77" t="s">
        <v>197</v>
      </c>
      <c r="F77" t="s">
        <v>60</v>
      </c>
      <c r="G77" s="52">
        <v>44050.820833333331</v>
      </c>
      <c r="H77" t="s">
        <v>18</v>
      </c>
      <c r="I77" t="s">
        <v>94</v>
      </c>
      <c r="J77" t="s">
        <v>13</v>
      </c>
      <c r="K77" s="1">
        <v>43888</v>
      </c>
      <c r="L77" s="1">
        <v>43900</v>
      </c>
      <c r="M77" s="1">
        <v>44050</v>
      </c>
      <c r="N77" t="s">
        <v>71</v>
      </c>
      <c r="O77" t="s">
        <v>198</v>
      </c>
      <c r="P77">
        <f>(VALUE(MID(SUBSTITUTE(Tabla1[[#This Row],[RUT]],".",""),1,LEN(SUBSTITUTE(Tabla1[[#This Row],[RUT]],".",""))-2))*3.33636975697003E-06)+1932.25738525073</f>
        <v>1988.1140035839367</v>
      </c>
      <c r="Q77" s="49">
        <f>IF(Tabla1[[#This Row],[Estimacion RUT]] &gt;2005,0,DATE(FLOOR(Tabla1[[#This Row],[Estimacion RUT]],1),ROUND((Tabla1[[#This Row],[Estimacion RUT]]-FLOOR(Tabla1[[#This Row],[Estimacion RUT]],1))*12,0),1))</f>
        <v>32143</v>
      </c>
      <c r="R77" s="33" t="s">
        <v>26</v>
      </c>
      <c r="S77" s="32">
        <f ca="1">IF(Tabla1[[#This Row],[Cuenta Recolocación]]=1,(Tabla1[[#This Row],[Fecha recolocación]]-Tabla1[[#This Row],[Fecha de entrada de outplacement]])/30,(TODAY()-Tabla1[[#This Row],[Fecha de entrada de outplacement]])/30)</f>
        <v>5</v>
      </c>
      <c r="T77" s="32">
        <f ca="1">IF(Tabla1[[#This Row],[Cuenta Recolocación]]=1,(Tabla1[[#This Row],[Fecha recolocación]]-Tabla1[[#This Row],[Fecha desempleo]])/30,(TODAY()-Tabla1[[#This Row],[Fecha desempleo]])/30)</f>
        <v>5.4</v>
      </c>
      <c r="U77" s="32">
        <f>(Tabla1[[#This Row],[Fecha de entrada de outplacement]]-Tabla1[[#This Row],[Fecha desempleo]])/30</f>
        <v>0.4</v>
      </c>
      <c r="V77" s="3">
        <f ca="1">(TODAY()-Tabla1[[#This Row],[Fecha desempleo]])/30</f>
        <v>10.033333333333333</v>
      </c>
      <c r="W77">
        <f>IF(Tabla1[[#This Row],[Fecha recolocación]]&lt;&gt;"",1,0)</f>
        <v>1</v>
      </c>
      <c r="X77" s="16">
        <f ca="1">INT((TODAY()-Tabla1[[#This Row],[Estimación Nacimiento]])/365.25)</f>
        <v>32</v>
      </c>
      <c r="Y7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78" spans="1:25" x14ac:dyDescent="0.2">
      <c r="A78">
        <v>668651</v>
      </c>
      <c r="B78" t="s">
        <v>511</v>
      </c>
      <c r="C78" t="s">
        <v>394</v>
      </c>
      <c r="D78" t="s">
        <v>395</v>
      </c>
      <c r="E78" t="s">
        <v>396</v>
      </c>
      <c r="F78" t="s">
        <v>318</v>
      </c>
      <c r="G78" s="52">
        <v>43958.821527777778</v>
      </c>
      <c r="H78" t="s">
        <v>18</v>
      </c>
      <c r="I78" t="s">
        <v>94</v>
      </c>
      <c r="J78" t="s">
        <v>13</v>
      </c>
      <c r="K78" s="1">
        <v>43888</v>
      </c>
      <c r="L78" s="1">
        <v>43900</v>
      </c>
      <c r="M78" t="s">
        <v>14</v>
      </c>
      <c r="N78" t="s">
        <v>71</v>
      </c>
      <c r="O78" t="s">
        <v>397</v>
      </c>
      <c r="P78">
        <f>(VALUE(MID(SUBSTITUTE(Tabla1[[#This Row],[RUT]],".",""),1,LEN(SUBSTITUTE(Tabla1[[#This Row],[RUT]],".",""))-2))*3.33636975697003E-06)+1932.25738525073</f>
        <v>1971.8236110626719</v>
      </c>
      <c r="Q78" s="49">
        <f>IF(Tabla1[[#This Row],[Estimacion RUT]] &gt;2005,0,DATE(FLOOR(Tabla1[[#This Row],[Estimacion RUT]],1),ROUND((Tabla1[[#This Row],[Estimacion RUT]]-FLOOR(Tabla1[[#This Row],[Estimacion RUT]],1))*12,0),1))</f>
        <v>26207</v>
      </c>
      <c r="R78" s="33" t="s">
        <v>19</v>
      </c>
      <c r="S78" s="32">
        <f ca="1">IF(Tabla1[[#This Row],[Cuenta Recolocación]]=1,(Tabla1[[#This Row],[Fecha recolocación]]-Tabla1[[#This Row],[Fecha de entrada de outplacement]])/30,(TODAY()-Tabla1[[#This Row],[Fecha de entrada de outplacement]])/30)</f>
        <v>9.6333333333333329</v>
      </c>
      <c r="T78" s="32">
        <f ca="1">IF(Tabla1[[#This Row],[Cuenta Recolocación]]=1,(Tabla1[[#This Row],[Fecha recolocación]]-Tabla1[[#This Row],[Fecha desempleo]])/30,(TODAY()-Tabla1[[#This Row],[Fecha desempleo]])/30)</f>
        <v>10.033333333333333</v>
      </c>
      <c r="U78" s="32">
        <f>(Tabla1[[#This Row],[Fecha de entrada de outplacement]]-Tabla1[[#This Row],[Fecha desempleo]])/30</f>
        <v>0.4</v>
      </c>
      <c r="V78" s="3">
        <f ca="1">(TODAY()-Tabla1[[#This Row],[Fecha desempleo]])/30</f>
        <v>10.033333333333333</v>
      </c>
      <c r="W78" s="2">
        <f>IF(Tabla1[[#This Row],[Fecha recolocación]]&lt;&gt;"",1,0)</f>
        <v>0</v>
      </c>
      <c r="X78" s="16">
        <f ca="1">INT((TODAY()-Tabla1[[#This Row],[Estimación Nacimiento]])/365.25)</f>
        <v>49</v>
      </c>
      <c r="Y7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79" spans="1:25" x14ac:dyDescent="0.2">
      <c r="A79">
        <v>668654</v>
      </c>
      <c r="B79" t="s">
        <v>512</v>
      </c>
      <c r="C79" t="s">
        <v>216</v>
      </c>
      <c r="D79" t="s">
        <v>217</v>
      </c>
      <c r="E79" t="s">
        <v>218</v>
      </c>
      <c r="F79" t="s">
        <v>60</v>
      </c>
      <c r="G79" s="52">
        <v>44032.775694444441</v>
      </c>
      <c r="H79" t="s">
        <v>18</v>
      </c>
      <c r="I79" t="s">
        <v>81</v>
      </c>
      <c r="J79" t="s">
        <v>13</v>
      </c>
      <c r="K79" s="1">
        <v>43888</v>
      </c>
      <c r="L79" s="1">
        <v>43895</v>
      </c>
      <c r="M79" s="1">
        <v>44032</v>
      </c>
      <c r="N79" t="s">
        <v>71</v>
      </c>
      <c r="O79" t="s">
        <v>219</v>
      </c>
      <c r="P79">
        <f>(VALUE(MID(SUBSTITUTE(Tabla1[[#This Row],[RUT]],".",""),1,LEN(SUBSTITUTE(Tabla1[[#This Row],[RUT]],".",""))-2))*3.33636975697003E-06)+1932.25738525073</f>
        <v>1978.2341252591932</v>
      </c>
      <c r="Q79" s="49">
        <f>IF(Tabla1[[#This Row],[Estimacion RUT]] &gt;2005,0,DATE(FLOOR(Tabla1[[#This Row],[Estimacion RUT]],1),ROUND((Tabla1[[#This Row],[Estimacion RUT]]-FLOOR(Tabla1[[#This Row],[Estimacion RUT]],1))*12,0),1))</f>
        <v>28550</v>
      </c>
      <c r="R79" s="33" t="s">
        <v>19</v>
      </c>
      <c r="S79" s="32">
        <f ca="1">IF(Tabla1[[#This Row],[Cuenta Recolocación]]=1,(Tabla1[[#This Row],[Fecha recolocación]]-Tabla1[[#This Row],[Fecha de entrada de outplacement]])/30,(TODAY()-Tabla1[[#This Row],[Fecha de entrada de outplacement]])/30)</f>
        <v>4.5666666666666664</v>
      </c>
      <c r="T79" s="32">
        <f ca="1">IF(Tabla1[[#This Row],[Cuenta Recolocación]]=1,(Tabla1[[#This Row],[Fecha recolocación]]-Tabla1[[#This Row],[Fecha desempleo]])/30,(TODAY()-Tabla1[[#This Row],[Fecha desempleo]])/30)</f>
        <v>4.8</v>
      </c>
      <c r="U79" s="32">
        <f>(Tabla1[[#This Row],[Fecha de entrada de outplacement]]-Tabla1[[#This Row],[Fecha desempleo]])/30</f>
        <v>0.23333333333333334</v>
      </c>
      <c r="V79" s="3">
        <f ca="1">(TODAY()-Tabla1[[#This Row],[Fecha desempleo]])/30</f>
        <v>10.033333333333333</v>
      </c>
      <c r="W79" s="2">
        <f>IF(Tabla1[[#This Row],[Fecha recolocación]]&lt;&gt;"",1,0)</f>
        <v>1</v>
      </c>
      <c r="X79" s="16">
        <f ca="1">INT((TODAY()-Tabla1[[#This Row],[Estimación Nacimiento]])/365.25)</f>
        <v>42</v>
      </c>
      <c r="Y7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80" spans="1:25" x14ac:dyDescent="0.2">
      <c r="A80">
        <v>668701</v>
      </c>
      <c r="B80" t="s">
        <v>513</v>
      </c>
      <c r="C80" t="s">
        <v>398</v>
      </c>
      <c r="D80" t="s">
        <v>399</v>
      </c>
      <c r="E80" t="s">
        <v>400</v>
      </c>
      <c r="F80" t="s">
        <v>318</v>
      </c>
      <c r="G80" s="52">
        <v>44118.643750000003</v>
      </c>
      <c r="H80" t="s">
        <v>18</v>
      </c>
      <c r="I80" t="s">
        <v>327</v>
      </c>
      <c r="J80" t="s">
        <v>13</v>
      </c>
      <c r="K80" s="1">
        <v>43888</v>
      </c>
      <c r="L80" s="1">
        <v>43985</v>
      </c>
      <c r="M80" t="s">
        <v>14</v>
      </c>
      <c r="N80" t="s">
        <v>71</v>
      </c>
      <c r="O80" t="s">
        <v>401</v>
      </c>
      <c r="P80">
        <f>(VALUE(MID(SUBSTITUTE(Tabla1[[#This Row],[RUT]],".",""),1,LEN(SUBSTITUTE(Tabla1[[#This Row],[RUT]],".",""))-2))*3.33636975697003E-06)+1932.25738525073</f>
        <v>1959.0811408319271</v>
      </c>
      <c r="Q80" s="49">
        <f>IF(Tabla1[[#This Row],[Estimacion RUT]] &gt;2005,0,DATE(FLOOR(Tabla1[[#This Row],[Estimacion RUT]],1),ROUND((Tabla1[[#This Row],[Estimacion RUT]]-FLOOR(Tabla1[[#This Row],[Estimacion RUT]],1))*12,0),1))</f>
        <v>21551</v>
      </c>
      <c r="R80" s="33" t="s">
        <v>26</v>
      </c>
      <c r="S80" s="32">
        <f ca="1">IF(Tabla1[[#This Row],[Cuenta Recolocación]]=1,(Tabla1[[#This Row],[Fecha recolocación]]-Tabla1[[#This Row],[Fecha de entrada de outplacement]])/30,(TODAY()-Tabla1[[#This Row],[Fecha de entrada de outplacement]])/30)</f>
        <v>6.8</v>
      </c>
      <c r="T80" s="32">
        <f ca="1">IF(Tabla1[[#This Row],[Cuenta Recolocación]]=1,(Tabla1[[#This Row],[Fecha recolocación]]-Tabla1[[#This Row],[Fecha desempleo]])/30,(TODAY()-Tabla1[[#This Row],[Fecha desempleo]])/30)</f>
        <v>10.033333333333333</v>
      </c>
      <c r="U80" s="32">
        <f>(Tabla1[[#This Row],[Fecha de entrada de outplacement]]-Tabla1[[#This Row],[Fecha desempleo]])/30</f>
        <v>3.2333333333333334</v>
      </c>
      <c r="V80" s="3">
        <f ca="1">(TODAY()-Tabla1[[#This Row],[Fecha desempleo]])/30</f>
        <v>10.033333333333333</v>
      </c>
      <c r="W80" s="2">
        <f>IF(Tabla1[[#This Row],[Fecha recolocación]]&lt;&gt;"",1,0)</f>
        <v>0</v>
      </c>
      <c r="X80" s="16">
        <f ca="1">INT((TODAY()-Tabla1[[#This Row],[Estimación Nacimiento]])/365.25)</f>
        <v>61</v>
      </c>
      <c r="Y8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  <row r="81" spans="1:25" x14ac:dyDescent="0.2">
      <c r="A81">
        <v>668751</v>
      </c>
      <c r="B81" t="s">
        <v>514</v>
      </c>
      <c r="C81" t="s">
        <v>113</v>
      </c>
      <c r="D81" t="s">
        <v>114</v>
      </c>
      <c r="E81" t="s">
        <v>115</v>
      </c>
      <c r="F81" t="s">
        <v>60</v>
      </c>
      <c r="G81" s="52">
        <v>43929.755555555559</v>
      </c>
      <c r="H81" t="s">
        <v>18</v>
      </c>
      <c r="I81" t="s">
        <v>103</v>
      </c>
      <c r="J81" t="s">
        <v>13</v>
      </c>
      <c r="K81" s="1">
        <v>43895</v>
      </c>
      <c r="L81" s="1">
        <v>43907</v>
      </c>
      <c r="M81" s="1">
        <v>43929</v>
      </c>
      <c r="N81" t="s">
        <v>71</v>
      </c>
      <c r="O81" t="s">
        <v>116</v>
      </c>
      <c r="P81">
        <f>(VALUE(MID(SUBSTITUTE(Tabla1[[#This Row],[RUT]],".",""),1,LEN(SUBSTITUTE(Tabla1[[#This Row],[RUT]],".",""))-2))*3.33636975697003E-06)+1932.25738525073</f>
        <v>1985.038067513826</v>
      </c>
      <c r="Q81" s="49">
        <f>IF(Tabla1[[#This Row],[Estimacion RUT]] &gt;2005,0,DATE(FLOOR(Tabla1[[#This Row],[Estimacion RUT]],1),ROUND((Tabla1[[#This Row],[Estimacion RUT]]-FLOOR(Tabla1[[#This Row],[Estimacion RUT]],1))*12,0),1))</f>
        <v>31017</v>
      </c>
      <c r="R81" s="33" t="s">
        <v>26</v>
      </c>
      <c r="S81" s="32">
        <f ca="1">IF(Tabla1[[#This Row],[Cuenta Recolocación]]=1,(Tabla1[[#This Row],[Fecha recolocación]]-Tabla1[[#This Row],[Fecha de entrada de outplacement]])/30,(TODAY()-Tabla1[[#This Row],[Fecha de entrada de outplacement]])/30)</f>
        <v>0.73333333333333328</v>
      </c>
      <c r="T81" s="32">
        <f ca="1">IF(Tabla1[[#This Row],[Cuenta Recolocación]]=1,(Tabla1[[#This Row],[Fecha recolocación]]-Tabla1[[#This Row],[Fecha desempleo]])/30,(TODAY()-Tabla1[[#This Row],[Fecha desempleo]])/30)</f>
        <v>1.1333333333333333</v>
      </c>
      <c r="U81" s="32">
        <f>(Tabla1[[#This Row],[Fecha de entrada de outplacement]]-Tabla1[[#This Row],[Fecha desempleo]])/30</f>
        <v>0.4</v>
      </c>
      <c r="V81" s="3">
        <f ca="1">(TODAY()-Tabla1[[#This Row],[Fecha desempleo]])/30</f>
        <v>9.8000000000000007</v>
      </c>
      <c r="W81" s="2">
        <f>IF(Tabla1[[#This Row],[Fecha recolocación]]&lt;&gt;"",1,0)</f>
        <v>1</v>
      </c>
      <c r="X81" s="16">
        <f ca="1">INT((TODAY()-Tabla1[[#This Row],[Estimación Nacimiento]])/365.25)</f>
        <v>36</v>
      </c>
      <c r="Y8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82" spans="1:25" x14ac:dyDescent="0.2">
      <c r="A82">
        <v>668753</v>
      </c>
      <c r="B82" t="s">
        <v>515</v>
      </c>
      <c r="C82" t="s">
        <v>402</v>
      </c>
      <c r="D82" t="s">
        <v>403</v>
      </c>
      <c r="E82" t="s">
        <v>404</v>
      </c>
      <c r="F82" t="s">
        <v>318</v>
      </c>
      <c r="G82" s="52">
        <v>43958.832638888889</v>
      </c>
      <c r="H82" t="s">
        <v>18</v>
      </c>
      <c r="I82" t="s">
        <v>103</v>
      </c>
      <c r="J82" t="s">
        <v>13</v>
      </c>
      <c r="K82" s="1">
        <v>43899</v>
      </c>
      <c r="L82" s="1">
        <v>43907</v>
      </c>
      <c r="M82" t="s">
        <v>14</v>
      </c>
      <c r="N82" t="s">
        <v>71</v>
      </c>
      <c r="O82" t="s">
        <v>405</v>
      </c>
      <c r="P82">
        <f>(VALUE(MID(SUBSTITUTE(Tabla1[[#This Row],[RUT]],".",""),1,LEN(SUBSTITUTE(Tabla1[[#This Row],[RUT]],".",""))-2))*3.33636975697003E-06)+1932.25738525073</f>
        <v>1964.6293936193476</v>
      </c>
      <c r="Q82" s="49">
        <f>IF(Tabla1[[#This Row],[Estimacion RUT]] &gt;2005,0,DATE(FLOOR(Tabla1[[#This Row],[Estimacion RUT]],1),ROUND((Tabla1[[#This Row],[Estimacion RUT]]-FLOOR(Tabla1[[#This Row],[Estimacion RUT]],1))*12,0),1))</f>
        <v>23590</v>
      </c>
      <c r="R82" s="33" t="s">
        <v>26</v>
      </c>
      <c r="S82" s="32">
        <f ca="1">IF(Tabla1[[#This Row],[Cuenta Recolocación]]=1,(Tabla1[[#This Row],[Fecha recolocación]]-Tabla1[[#This Row],[Fecha de entrada de outplacement]])/30,(TODAY()-Tabla1[[#This Row],[Fecha de entrada de outplacement]])/30)</f>
        <v>9.4</v>
      </c>
      <c r="T82" s="32">
        <f ca="1">IF(Tabla1[[#This Row],[Cuenta Recolocación]]=1,(Tabla1[[#This Row],[Fecha recolocación]]-Tabla1[[#This Row],[Fecha desempleo]])/30,(TODAY()-Tabla1[[#This Row],[Fecha desempleo]])/30)</f>
        <v>9.6666666666666661</v>
      </c>
      <c r="U82" s="32">
        <f>(Tabla1[[#This Row],[Fecha de entrada de outplacement]]-Tabla1[[#This Row],[Fecha desempleo]])/30</f>
        <v>0.26666666666666666</v>
      </c>
      <c r="V82" s="3">
        <f ca="1">(TODAY()-Tabla1[[#This Row],[Fecha desempleo]])/30</f>
        <v>9.6666666666666661</v>
      </c>
      <c r="W82" s="2">
        <f>IF(Tabla1[[#This Row],[Fecha recolocación]]&lt;&gt;"",1,0)</f>
        <v>0</v>
      </c>
      <c r="X82" s="16">
        <f ca="1">INT((TODAY()-Tabla1[[#This Row],[Estimación Nacimiento]])/365.25)</f>
        <v>56</v>
      </c>
      <c r="Y8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83" spans="1:25" x14ac:dyDescent="0.2">
      <c r="A83">
        <v>668755</v>
      </c>
      <c r="B83" t="s">
        <v>516</v>
      </c>
      <c r="C83" t="s">
        <v>16</v>
      </c>
      <c r="D83" t="s">
        <v>105</v>
      </c>
      <c r="E83" t="s">
        <v>106</v>
      </c>
      <c r="F83" t="s">
        <v>61</v>
      </c>
      <c r="G83" s="52">
        <v>43955.705555555556</v>
      </c>
      <c r="H83" t="s">
        <v>18</v>
      </c>
      <c r="I83" t="s">
        <v>107</v>
      </c>
      <c r="J83" t="s">
        <v>13</v>
      </c>
      <c r="K83" s="1">
        <v>43888</v>
      </c>
      <c r="L83" s="1">
        <v>43896</v>
      </c>
      <c r="M83" t="s">
        <v>14</v>
      </c>
      <c r="N83" t="s">
        <v>71</v>
      </c>
      <c r="O83" t="s">
        <v>108</v>
      </c>
      <c r="P83">
        <f>(VALUE(MID(SUBSTITUTE(Tabla1[[#This Row],[RUT]],".",""),1,LEN(SUBSTITUTE(Tabla1[[#This Row],[RUT]],".",""))-2))*3.33636975697003E-06)+1932.25738525073</f>
        <v>1968.8516262650792</v>
      </c>
      <c r="Q83" s="49">
        <f>IF(Tabla1[[#This Row],[Estimacion RUT]] &gt;2005,0,DATE(FLOOR(Tabla1[[#This Row],[Estimacion RUT]],1),ROUND((Tabla1[[#This Row],[Estimacion RUT]]-FLOOR(Tabla1[[#This Row],[Estimacion RUT]],1))*12,0),1))</f>
        <v>25112</v>
      </c>
      <c r="R83" s="33" t="s">
        <v>26</v>
      </c>
      <c r="S83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83" s="32">
        <f ca="1">IF(Tabla1[[#This Row],[Cuenta Recolocación]]=1,(Tabla1[[#This Row],[Fecha recolocación]]-Tabla1[[#This Row],[Fecha desempleo]])/30,(TODAY()-Tabla1[[#This Row],[Fecha desempleo]])/30)</f>
        <v>10.033333333333333</v>
      </c>
      <c r="U83" s="32">
        <f>(Tabla1[[#This Row],[Fecha de entrada de outplacement]]-Tabla1[[#This Row],[Fecha desempleo]])/30</f>
        <v>0.26666666666666666</v>
      </c>
      <c r="V83" s="3">
        <f ca="1">(TODAY()-Tabla1[[#This Row],[Fecha desempleo]])/30</f>
        <v>10.033333333333333</v>
      </c>
      <c r="W83" s="2">
        <f>IF(Tabla1[[#This Row],[Fecha recolocación]]&lt;&gt;"",1,0)</f>
        <v>0</v>
      </c>
      <c r="X83" s="16">
        <f ca="1">INT((TODAY()-Tabla1[[#This Row],[Estimación Nacimiento]])/365.25)</f>
        <v>52</v>
      </c>
      <c r="Y8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84" spans="1:25" x14ac:dyDescent="0.2">
      <c r="A84">
        <v>668756</v>
      </c>
      <c r="B84" t="s">
        <v>517</v>
      </c>
      <c r="C84" t="s">
        <v>256</v>
      </c>
      <c r="D84" t="s">
        <v>257</v>
      </c>
      <c r="E84" t="s">
        <v>258</v>
      </c>
      <c r="F84" t="s">
        <v>60</v>
      </c>
      <c r="G84" s="52">
        <v>43985.825694444444</v>
      </c>
      <c r="H84" t="s">
        <v>18</v>
      </c>
      <c r="I84" t="s">
        <v>221</v>
      </c>
      <c r="J84" t="s">
        <v>13</v>
      </c>
      <c r="K84" s="1">
        <v>43888</v>
      </c>
      <c r="L84" s="1">
        <v>43965</v>
      </c>
      <c r="M84" s="1">
        <v>43969</v>
      </c>
      <c r="N84" t="s">
        <v>71</v>
      </c>
      <c r="O84" t="s">
        <v>259</v>
      </c>
      <c r="P84">
        <f>(VALUE(MID(SUBSTITUTE(Tabla1[[#This Row],[RUT]],".",""),1,LEN(SUBSTITUTE(Tabla1[[#This Row],[RUT]],".",""))-2))*3.33636975697003E-06)+1932.25738525073</f>
        <v>1989.0488043442933</v>
      </c>
      <c r="Q84" s="49">
        <f>IF(Tabla1[[#This Row],[Estimacion RUT]] &gt;2005,0,DATE(FLOOR(Tabla1[[#This Row],[Estimacion RUT]],1),ROUND((Tabla1[[#This Row],[Estimacion RUT]]-FLOOR(Tabla1[[#This Row],[Estimacion RUT]],1))*12,0),1))</f>
        <v>32509</v>
      </c>
      <c r="R84" s="33" t="s">
        <v>26</v>
      </c>
      <c r="S84" s="32">
        <f ca="1">IF(Tabla1[[#This Row],[Cuenta Recolocación]]=1,(Tabla1[[#This Row],[Fecha recolocación]]-Tabla1[[#This Row],[Fecha de entrada de outplacement]])/30,(TODAY()-Tabla1[[#This Row],[Fecha de entrada de outplacement]])/30)</f>
        <v>0.13333333333333333</v>
      </c>
      <c r="T84" s="32">
        <f ca="1">IF(Tabla1[[#This Row],[Cuenta Recolocación]]=1,(Tabla1[[#This Row],[Fecha recolocación]]-Tabla1[[#This Row],[Fecha desempleo]])/30,(TODAY()-Tabla1[[#This Row],[Fecha desempleo]])/30)</f>
        <v>2.7</v>
      </c>
      <c r="U84" s="32">
        <f>(Tabla1[[#This Row],[Fecha de entrada de outplacement]]-Tabla1[[#This Row],[Fecha desempleo]])/30</f>
        <v>2.5666666666666669</v>
      </c>
      <c r="V84" s="3">
        <f ca="1">(TODAY()-Tabla1[[#This Row],[Fecha desempleo]])/30</f>
        <v>10.033333333333333</v>
      </c>
      <c r="W84" s="2">
        <f>IF(Tabla1[[#This Row],[Fecha recolocación]]&lt;&gt;"",1,0)</f>
        <v>1</v>
      </c>
      <c r="X84" s="16">
        <f ca="1">INT((TODAY()-Tabla1[[#This Row],[Estimación Nacimiento]])/365.25)</f>
        <v>31</v>
      </c>
      <c r="Y8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85" spans="1:25" x14ac:dyDescent="0.2">
      <c r="A85">
        <v>668802</v>
      </c>
      <c r="B85" t="s">
        <v>518</v>
      </c>
      <c r="C85" t="s">
        <v>138</v>
      </c>
      <c r="D85" t="s">
        <v>139</v>
      </c>
      <c r="E85" t="s">
        <v>140</v>
      </c>
      <c r="F85" t="s">
        <v>539</v>
      </c>
      <c r="G85" s="52">
        <v>44182.908333333333</v>
      </c>
      <c r="H85" t="s">
        <v>18</v>
      </c>
      <c r="I85" t="s">
        <v>103</v>
      </c>
      <c r="J85" t="s">
        <v>13</v>
      </c>
      <c r="K85" s="1">
        <v>43895</v>
      </c>
      <c r="L85" s="1">
        <v>43907</v>
      </c>
      <c r="M85" t="s">
        <v>14</v>
      </c>
      <c r="N85" t="s">
        <v>71</v>
      </c>
      <c r="O85" t="s">
        <v>141</v>
      </c>
      <c r="P85">
        <f>(VALUE(MID(SUBSTITUTE(Tabla1[[#This Row],[RUT]],".",""),1,LEN(SUBSTITUTE(Tabla1[[#This Row],[RUT]],".",""))-2))*3.33636975697003E-06)+1932.25738525073</f>
        <v>1983.8388094046832</v>
      </c>
      <c r="Q85" s="49">
        <f>IF(Tabla1[[#This Row],[Estimacion RUT]] &gt;2005,0,DATE(FLOOR(Tabla1[[#This Row],[Estimacion RUT]],1),ROUND((Tabla1[[#This Row],[Estimacion RUT]]-FLOOR(Tabla1[[#This Row],[Estimacion RUT]],1))*12,0),1))</f>
        <v>30590</v>
      </c>
      <c r="R85" s="33" t="s">
        <v>26</v>
      </c>
      <c r="S85" s="32">
        <f ca="1">IF(Tabla1[[#This Row],[Cuenta Recolocación]]=1,(Tabla1[[#This Row],[Fecha recolocación]]-Tabla1[[#This Row],[Fecha de entrada de outplacement]])/30,(TODAY()-Tabla1[[#This Row],[Fecha de entrada de outplacement]])/30)</f>
        <v>9.4</v>
      </c>
      <c r="T85" s="32">
        <f ca="1">IF(Tabla1[[#This Row],[Cuenta Recolocación]]=1,(Tabla1[[#This Row],[Fecha recolocación]]-Tabla1[[#This Row],[Fecha desempleo]])/30,(TODAY()-Tabla1[[#This Row],[Fecha desempleo]])/30)</f>
        <v>9.8000000000000007</v>
      </c>
      <c r="U85" s="32">
        <f>(Tabla1[[#This Row],[Fecha de entrada de outplacement]]-Tabla1[[#This Row],[Fecha desempleo]])/30</f>
        <v>0.4</v>
      </c>
      <c r="V85" s="3">
        <f ca="1">(TODAY()-Tabla1[[#This Row],[Fecha desempleo]])/30</f>
        <v>9.8000000000000007</v>
      </c>
      <c r="W85" s="2">
        <f>IF(Tabla1[[#This Row],[Fecha recolocación]]&lt;&gt;"",1,0)</f>
        <v>0</v>
      </c>
      <c r="X85" s="16">
        <f ca="1">INT((TODAY()-Tabla1[[#This Row],[Estimación Nacimiento]])/365.25)</f>
        <v>37</v>
      </c>
      <c r="Y8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86" spans="1:25" x14ac:dyDescent="0.2">
      <c r="A86">
        <v>668803</v>
      </c>
      <c r="B86" t="s">
        <v>519</v>
      </c>
      <c r="C86" t="s">
        <v>406</v>
      </c>
      <c r="D86" t="s">
        <v>407</v>
      </c>
      <c r="E86" t="s">
        <v>408</v>
      </c>
      <c r="F86" t="s">
        <v>318</v>
      </c>
      <c r="G86" s="52">
        <v>44186.657638888886</v>
      </c>
      <c r="H86" t="s">
        <v>18</v>
      </c>
      <c r="I86" t="s">
        <v>107</v>
      </c>
      <c r="J86" t="s">
        <v>13</v>
      </c>
      <c r="K86" s="1">
        <v>43888</v>
      </c>
      <c r="L86" s="1">
        <v>43896</v>
      </c>
      <c r="M86" t="s">
        <v>14</v>
      </c>
      <c r="N86" t="s">
        <v>71</v>
      </c>
      <c r="O86" t="s">
        <v>409</v>
      </c>
      <c r="P86">
        <f>(VALUE(MID(SUBSTITUTE(Tabla1[[#This Row],[RUT]],".",""),1,LEN(SUBSTITUTE(Tabla1[[#This Row],[RUT]],".",""))-2))*3.33636975697003E-06)+1932.25738525073</f>
        <v>1955.1937696095933</v>
      </c>
      <c r="Q86" s="49">
        <f>IF(Tabla1[[#This Row],[Estimacion RUT]] &gt;2005,0,DATE(FLOOR(Tabla1[[#This Row],[Estimacion RUT]],1),ROUND((Tabla1[[#This Row],[Estimacion RUT]]-FLOOR(Tabla1[[#This Row],[Estimacion RUT]],1))*12,0),1))</f>
        <v>20121</v>
      </c>
      <c r="R86" s="33" t="s">
        <v>26</v>
      </c>
      <c r="S86" s="32">
        <f ca="1">IF(Tabla1[[#This Row],[Cuenta Recolocación]]=1,(Tabla1[[#This Row],[Fecha recolocación]]-Tabla1[[#This Row],[Fecha de entrada de outplacement]])/30,(TODAY()-Tabla1[[#This Row],[Fecha de entrada de outplacement]])/30)</f>
        <v>9.7666666666666675</v>
      </c>
      <c r="T86" s="32">
        <f ca="1">IF(Tabla1[[#This Row],[Cuenta Recolocación]]=1,(Tabla1[[#This Row],[Fecha recolocación]]-Tabla1[[#This Row],[Fecha desempleo]])/30,(TODAY()-Tabla1[[#This Row],[Fecha desempleo]])/30)</f>
        <v>10.033333333333333</v>
      </c>
      <c r="U86" s="32">
        <f>(Tabla1[[#This Row],[Fecha de entrada de outplacement]]-Tabla1[[#This Row],[Fecha desempleo]])/30</f>
        <v>0.26666666666666666</v>
      </c>
      <c r="V86" s="3">
        <f ca="1">(TODAY()-Tabla1[[#This Row],[Fecha desempleo]])/30</f>
        <v>10.033333333333333</v>
      </c>
      <c r="W86" s="2">
        <f>IF(Tabla1[[#This Row],[Fecha recolocación]]&lt;&gt;"",1,0)</f>
        <v>0</v>
      </c>
      <c r="X86" s="16">
        <f ca="1">INT((TODAY()-Tabla1[[#This Row],[Estimación Nacimiento]])/365.25)</f>
        <v>65</v>
      </c>
      <c r="Y8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  <row r="87" spans="1:25" x14ac:dyDescent="0.2">
      <c r="A87">
        <v>668805</v>
      </c>
      <c r="B87" t="s">
        <v>520</v>
      </c>
      <c r="C87" t="s">
        <v>158</v>
      </c>
      <c r="D87" t="s">
        <v>159</v>
      </c>
      <c r="E87" t="s">
        <v>160</v>
      </c>
      <c r="F87" t="s">
        <v>60</v>
      </c>
      <c r="G87" s="52">
        <v>43945.650694444441</v>
      </c>
      <c r="H87" t="s">
        <v>18</v>
      </c>
      <c r="I87" t="s">
        <v>76</v>
      </c>
      <c r="J87" t="s">
        <v>13</v>
      </c>
      <c r="K87" s="1">
        <v>43888</v>
      </c>
      <c r="L87" s="1">
        <v>43909</v>
      </c>
      <c r="M87" s="1">
        <v>43945</v>
      </c>
      <c r="N87" t="s">
        <v>71</v>
      </c>
      <c r="O87" t="s">
        <v>161</v>
      </c>
      <c r="P87">
        <f>(VALUE(MID(SUBSTITUTE(Tabla1[[#This Row],[RUT]],".",""),1,LEN(SUBSTITUTE(Tabla1[[#This Row],[RUT]],".",""))-2))*3.33636975697003E-06)+1932.25738525073</f>
        <v>1983.6403754770176</v>
      </c>
      <c r="Q87" s="49">
        <f>IF(Tabla1[[#This Row],[Estimacion RUT]] &gt;2005,0,DATE(FLOOR(Tabla1[[#This Row],[Estimacion RUT]],1),ROUND((Tabla1[[#This Row],[Estimacion RUT]]-FLOOR(Tabla1[[#This Row],[Estimacion RUT]],1))*12,0),1))</f>
        <v>30529</v>
      </c>
      <c r="R87" s="33" t="s">
        <v>26</v>
      </c>
      <c r="S87" s="32">
        <f ca="1">IF(Tabla1[[#This Row],[Cuenta Recolocación]]=1,(Tabla1[[#This Row],[Fecha recolocación]]-Tabla1[[#This Row],[Fecha de entrada de outplacement]])/30,(TODAY()-Tabla1[[#This Row],[Fecha de entrada de outplacement]])/30)</f>
        <v>1.2</v>
      </c>
      <c r="T87" s="32">
        <f ca="1">IF(Tabla1[[#This Row],[Cuenta Recolocación]]=1,(Tabla1[[#This Row],[Fecha recolocación]]-Tabla1[[#This Row],[Fecha desempleo]])/30,(TODAY()-Tabla1[[#This Row],[Fecha desempleo]])/30)</f>
        <v>1.9</v>
      </c>
      <c r="U87" s="32">
        <f>(Tabla1[[#This Row],[Fecha de entrada de outplacement]]-Tabla1[[#This Row],[Fecha desempleo]])/30</f>
        <v>0.7</v>
      </c>
      <c r="V87" s="3">
        <f ca="1">(TODAY()-Tabla1[[#This Row],[Fecha desempleo]])/30</f>
        <v>10.033333333333333</v>
      </c>
      <c r="W87" s="2">
        <f>IF(Tabla1[[#This Row],[Fecha recolocación]]&lt;&gt;"",1,0)</f>
        <v>1</v>
      </c>
      <c r="X87" s="16">
        <f ca="1">INT((TODAY()-Tabla1[[#This Row],[Estimación Nacimiento]])/365.25)</f>
        <v>37</v>
      </c>
      <c r="Y8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88" spans="1:25" x14ac:dyDescent="0.2">
      <c r="A88">
        <v>668901</v>
      </c>
      <c r="B88" t="s">
        <v>521</v>
      </c>
      <c r="C88" t="s">
        <v>117</v>
      </c>
      <c r="D88" t="s">
        <v>118</v>
      </c>
      <c r="E88" t="s">
        <v>119</v>
      </c>
      <c r="F88" t="s">
        <v>539</v>
      </c>
      <c r="G88" s="52">
        <v>44155.631249999999</v>
      </c>
      <c r="H88" t="s">
        <v>18</v>
      </c>
      <c r="I88" t="s">
        <v>120</v>
      </c>
      <c r="J88" t="s">
        <v>13</v>
      </c>
      <c r="K88" s="1">
        <v>43888</v>
      </c>
      <c r="L88" s="1">
        <v>43894</v>
      </c>
      <c r="M88" t="s">
        <v>14</v>
      </c>
      <c r="N88" t="s">
        <v>71</v>
      </c>
      <c r="O88" t="s">
        <v>121</v>
      </c>
      <c r="P88">
        <f>(VALUE(MID(SUBSTITUTE(Tabla1[[#This Row],[RUT]],".",""),1,LEN(SUBSTITUTE(Tabla1[[#This Row],[RUT]],".",""))-2))*3.33636975697003E-06)+1932.25738525073</f>
        <v>1984.3364890085909</v>
      </c>
      <c r="Q88" s="49">
        <f>IF(Tabla1[[#This Row],[Estimacion RUT]] &gt;2005,0,DATE(FLOOR(Tabla1[[#This Row],[Estimacion RUT]],1),ROUND((Tabla1[[#This Row],[Estimacion RUT]]-FLOOR(Tabla1[[#This Row],[Estimacion RUT]],1))*12,0),1))</f>
        <v>30773</v>
      </c>
      <c r="R88" s="33" t="s">
        <v>26</v>
      </c>
      <c r="S88" s="32">
        <f ca="1">IF(Tabla1[[#This Row],[Cuenta Recolocación]]=1,(Tabla1[[#This Row],[Fecha recolocación]]-Tabla1[[#This Row],[Fecha de entrada de outplacement]])/30,(TODAY()-Tabla1[[#This Row],[Fecha de entrada de outplacement]])/30)</f>
        <v>9.8333333333333339</v>
      </c>
      <c r="T88" s="32">
        <f ca="1">IF(Tabla1[[#This Row],[Cuenta Recolocación]]=1,(Tabla1[[#This Row],[Fecha recolocación]]-Tabla1[[#This Row],[Fecha desempleo]])/30,(TODAY()-Tabla1[[#This Row],[Fecha desempleo]])/30)</f>
        <v>10.033333333333333</v>
      </c>
      <c r="U88" s="32">
        <f>(Tabla1[[#This Row],[Fecha de entrada de outplacement]]-Tabla1[[#This Row],[Fecha desempleo]])/30</f>
        <v>0.2</v>
      </c>
      <c r="V88" s="3">
        <f ca="1">(TODAY()-Tabla1[[#This Row],[Fecha desempleo]])/30</f>
        <v>10.033333333333333</v>
      </c>
      <c r="W88" s="2">
        <f>IF(Tabla1[[#This Row],[Fecha recolocación]]&lt;&gt;"",1,0)</f>
        <v>0</v>
      </c>
      <c r="X88" s="16">
        <f ca="1">INT((TODAY()-Tabla1[[#This Row],[Estimación Nacimiento]])/365.25)</f>
        <v>36</v>
      </c>
      <c r="Y8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89" spans="1:25" x14ac:dyDescent="0.2">
      <c r="A89">
        <v>668951</v>
      </c>
      <c r="B89" t="s">
        <v>522</v>
      </c>
      <c r="C89" t="s">
        <v>410</v>
      </c>
      <c r="D89" t="s">
        <v>411</v>
      </c>
      <c r="E89" t="s">
        <v>412</v>
      </c>
      <c r="F89" t="s">
        <v>318</v>
      </c>
      <c r="G89" s="52">
        <v>43977.663888888892</v>
      </c>
      <c r="H89" t="s">
        <v>18</v>
      </c>
      <c r="I89" t="s">
        <v>76</v>
      </c>
      <c r="J89" t="s">
        <v>13</v>
      </c>
      <c r="K89" s="1">
        <v>43888</v>
      </c>
      <c r="L89" s="1">
        <v>43909</v>
      </c>
      <c r="M89" t="s">
        <v>14</v>
      </c>
      <c r="N89" t="s">
        <v>71</v>
      </c>
      <c r="O89" t="s">
        <v>413</v>
      </c>
      <c r="P89">
        <f>(VALUE(MID(SUBSTITUTE(Tabla1[[#This Row],[RUT]],".",""),1,LEN(SUBSTITUTE(Tabla1[[#This Row],[RUT]],".",""))-2))*3.33636975697003E-06)+1932.25738525073</f>
        <v>1958.948593534222</v>
      </c>
      <c r="Q89" s="49">
        <f>IF(Tabla1[[#This Row],[Estimacion RUT]] &gt;2005,0,DATE(FLOOR(Tabla1[[#This Row],[Estimacion RUT]],1),ROUND((Tabla1[[#This Row],[Estimacion RUT]]-FLOOR(Tabla1[[#This Row],[Estimacion RUT]],1))*12,0),1))</f>
        <v>21490</v>
      </c>
      <c r="R89" s="33" t="s">
        <v>26</v>
      </c>
      <c r="S89" s="32">
        <f ca="1">IF(Tabla1[[#This Row],[Cuenta Recolocación]]=1,(Tabla1[[#This Row],[Fecha recolocación]]-Tabla1[[#This Row],[Fecha de entrada de outplacement]])/30,(TODAY()-Tabla1[[#This Row],[Fecha de entrada de outplacement]])/30)</f>
        <v>9.3333333333333339</v>
      </c>
      <c r="T89" s="32">
        <f ca="1">IF(Tabla1[[#This Row],[Cuenta Recolocación]]=1,(Tabla1[[#This Row],[Fecha recolocación]]-Tabla1[[#This Row],[Fecha desempleo]])/30,(TODAY()-Tabla1[[#This Row],[Fecha desempleo]])/30)</f>
        <v>10.033333333333333</v>
      </c>
      <c r="U89" s="32">
        <f>(Tabla1[[#This Row],[Fecha de entrada de outplacement]]-Tabla1[[#This Row],[Fecha desempleo]])/30</f>
        <v>0.7</v>
      </c>
      <c r="V89" s="3">
        <f ca="1">(TODAY()-Tabla1[[#This Row],[Fecha desempleo]])/30</f>
        <v>10.033333333333333</v>
      </c>
      <c r="W89" s="2">
        <f>IF(Tabla1[[#This Row],[Fecha recolocación]]&lt;&gt;"",1,0)</f>
        <v>0</v>
      </c>
      <c r="X89" s="16">
        <f ca="1">INT((TODAY()-Tabla1[[#This Row],[Estimación Nacimiento]])/365.25)</f>
        <v>62</v>
      </c>
      <c r="Y8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  <row r="90" spans="1:25" x14ac:dyDescent="0.2">
      <c r="A90">
        <v>669051</v>
      </c>
      <c r="B90" t="s">
        <v>523</v>
      </c>
      <c r="C90" t="s">
        <v>248</v>
      </c>
      <c r="D90" t="s">
        <v>249</v>
      </c>
      <c r="E90" t="s">
        <v>250</v>
      </c>
      <c r="F90" t="s">
        <v>318</v>
      </c>
      <c r="G90" s="52">
        <v>44124.680555555555</v>
      </c>
      <c r="H90" t="s">
        <v>18</v>
      </c>
      <c r="I90" t="s">
        <v>94</v>
      </c>
      <c r="J90" t="s">
        <v>13</v>
      </c>
      <c r="K90" s="1">
        <v>43888</v>
      </c>
      <c r="L90" s="1">
        <v>43900</v>
      </c>
      <c r="M90" t="s">
        <v>14</v>
      </c>
      <c r="N90" t="s">
        <v>71</v>
      </c>
      <c r="O90" t="s">
        <v>251</v>
      </c>
      <c r="P90">
        <f>(VALUE(MID(SUBSTITUTE(Tabla1[[#This Row],[RUT]],".",""),1,LEN(SUBSTITUTE(Tabla1[[#This Row],[RUT]],".",""))-2))*3.33636975697003E-06)+1932.25738525073</f>
        <v>1978.3377862675422</v>
      </c>
      <c r="Q90" s="49">
        <f>IF(Tabla1[[#This Row],[Estimacion RUT]] &gt;2005,0,DATE(FLOOR(Tabla1[[#This Row],[Estimacion RUT]],1),ROUND((Tabla1[[#This Row],[Estimacion RUT]]-FLOOR(Tabla1[[#This Row],[Estimacion RUT]],1))*12,0),1))</f>
        <v>28581</v>
      </c>
      <c r="R90" s="33" t="s">
        <v>19</v>
      </c>
      <c r="S90" s="32">
        <f ca="1">IF(Tabla1[[#This Row],[Cuenta Recolocación]]=1,(Tabla1[[#This Row],[Fecha recolocación]]-Tabla1[[#This Row],[Fecha de entrada de outplacement]])/30,(TODAY()-Tabla1[[#This Row],[Fecha de entrada de outplacement]])/30)</f>
        <v>9.6333333333333329</v>
      </c>
      <c r="T90" s="32">
        <f ca="1">IF(Tabla1[[#This Row],[Cuenta Recolocación]]=1,(Tabla1[[#This Row],[Fecha recolocación]]-Tabla1[[#This Row],[Fecha desempleo]])/30,(TODAY()-Tabla1[[#This Row],[Fecha desempleo]])/30)</f>
        <v>10.033333333333333</v>
      </c>
      <c r="U90" s="32">
        <f>(Tabla1[[#This Row],[Fecha de entrada de outplacement]]-Tabla1[[#This Row],[Fecha desempleo]])/30</f>
        <v>0.4</v>
      </c>
      <c r="V90" s="3">
        <f ca="1">(TODAY()-Tabla1[[#This Row],[Fecha desempleo]])/30</f>
        <v>10.033333333333333</v>
      </c>
      <c r="W90" s="2">
        <f>IF(Tabla1[[#This Row],[Fecha recolocación]]&lt;&gt;"",1,0)</f>
        <v>0</v>
      </c>
      <c r="X90" s="16">
        <f ca="1">INT((TODAY()-Tabla1[[#This Row],[Estimación Nacimiento]])/365.25)</f>
        <v>42</v>
      </c>
      <c r="Y9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91" spans="1:25" x14ac:dyDescent="0.2">
      <c r="A91">
        <v>669101</v>
      </c>
      <c r="B91" t="s">
        <v>611</v>
      </c>
      <c r="C91" t="s">
        <v>15</v>
      </c>
      <c r="D91" t="s">
        <v>612</v>
      </c>
      <c r="E91" t="s">
        <v>613</v>
      </c>
      <c r="F91" t="s">
        <v>609</v>
      </c>
      <c r="G91" s="52">
        <v>44153.824305555558</v>
      </c>
      <c r="H91" t="s">
        <v>18</v>
      </c>
      <c r="I91" t="s">
        <v>81</v>
      </c>
      <c r="J91" t="s">
        <v>13</v>
      </c>
      <c r="K91" s="1">
        <v>43888</v>
      </c>
      <c r="L91" s="1">
        <v>43895</v>
      </c>
      <c r="M91" t="s">
        <v>14</v>
      </c>
      <c r="N91" t="s">
        <v>71</v>
      </c>
      <c r="O91" t="s">
        <v>614</v>
      </c>
      <c r="P91" s="2">
        <f>(VALUE(MID(SUBSTITUTE(Tabla1[[#This Row],[RUT]],".",""),1,LEN(SUBSTITUTE(Tabla1[[#This Row],[RUT]],".",""))-2))*3.33636975697003E-06)+1932.25738525073</f>
        <v>1958.304560734555</v>
      </c>
      <c r="Q91" s="49">
        <f>IF(Tabla1[[#This Row],[Estimacion RUT]] &gt;2005,0,DATE(FLOOR(Tabla1[[#This Row],[Estimacion RUT]],1),ROUND((Tabla1[[#This Row],[Estimacion RUT]]-FLOOR(Tabla1[[#This Row],[Estimacion RUT]],1))*12,0),1))</f>
        <v>21276</v>
      </c>
      <c r="R91" s="48" t="s">
        <v>26</v>
      </c>
      <c r="S91" s="32">
        <f ca="1">IF(Tabla1[[#This Row],[Cuenta Recolocación]]=1,(Tabla1[[#This Row],[Fecha recolocación]]-Tabla1[[#This Row],[Fecha de entrada de outplacement]])/30,(TODAY()-Tabla1[[#This Row],[Fecha de entrada de outplacement]])/30)</f>
        <v>9.8000000000000007</v>
      </c>
      <c r="T91" s="32">
        <f ca="1">IF(Tabla1[[#This Row],[Cuenta Recolocación]]=1,(Tabla1[[#This Row],[Fecha recolocación]]-Tabla1[[#This Row],[Fecha desempleo]])/30,(TODAY()-Tabla1[[#This Row],[Fecha desempleo]])/30)</f>
        <v>10.033333333333333</v>
      </c>
      <c r="U91" s="32">
        <f>(Tabla1[[#This Row],[Fecha de entrada de outplacement]]-Tabla1[[#This Row],[Fecha desempleo]])/30</f>
        <v>0.23333333333333334</v>
      </c>
      <c r="V91" s="3">
        <f ca="1">(TODAY()-Tabla1[[#This Row],[Fecha desempleo]])/30</f>
        <v>10.033333333333333</v>
      </c>
      <c r="W91" s="2">
        <f>IF(Tabla1[[#This Row],[Fecha recolocación]]&lt;&gt;"",1,0)</f>
        <v>0</v>
      </c>
      <c r="X91" s="16">
        <f ca="1">INT((TODAY()-Tabla1[[#This Row],[Estimación Nacimiento]])/365.25)</f>
        <v>62</v>
      </c>
      <c r="Y9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  <row r="92" spans="1:25" x14ac:dyDescent="0.2">
      <c r="A92">
        <v>684251</v>
      </c>
      <c r="B92" t="s">
        <v>566</v>
      </c>
      <c r="C92" t="s">
        <v>567</v>
      </c>
      <c r="D92" t="s">
        <v>568</v>
      </c>
      <c r="E92" t="s">
        <v>569</v>
      </c>
      <c r="F92" t="s">
        <v>60</v>
      </c>
      <c r="G92" s="52">
        <v>44118.654861111114</v>
      </c>
      <c r="H92" t="s">
        <v>25</v>
      </c>
      <c r="I92" t="s">
        <v>94</v>
      </c>
      <c r="J92" t="s">
        <v>13</v>
      </c>
      <c r="K92" s="1">
        <v>43888</v>
      </c>
      <c r="L92" s="1">
        <v>43900</v>
      </c>
      <c r="M92" s="1">
        <v>44123</v>
      </c>
      <c r="N92" t="s">
        <v>71</v>
      </c>
      <c r="O92" t="s">
        <v>570</v>
      </c>
      <c r="P92" s="2">
        <f>(VALUE(MID(SUBSTITUTE(Tabla1[[#This Row],[RUT]],".",""),1,LEN(SUBSTITUTE(Tabla1[[#This Row],[RUT]],".",""))-2))*3.33636975697003E-06)+1932.25738525073</f>
        <v>1992.0650527594519</v>
      </c>
      <c r="Q92" s="49">
        <f>IF(Tabla1[[#This Row],[Estimacion RUT]] &gt;2005,0,DATE(FLOOR(Tabla1[[#This Row],[Estimacion RUT]],1),ROUND((Tabla1[[#This Row],[Estimacion RUT]]-FLOOR(Tabla1[[#This Row],[Estimacion RUT]],1))*12,0),1))</f>
        <v>33604</v>
      </c>
      <c r="R92" s="48" t="s">
        <v>26</v>
      </c>
      <c r="S92" s="32">
        <f ca="1">IF(Tabla1[[#This Row],[Cuenta Recolocación]]=1,(Tabla1[[#This Row],[Fecha recolocación]]-Tabla1[[#This Row],[Fecha de entrada de outplacement]])/30,(TODAY()-Tabla1[[#This Row],[Fecha de entrada de outplacement]])/30)</f>
        <v>7.4333333333333336</v>
      </c>
      <c r="T92" s="32">
        <f ca="1">IF(Tabla1[[#This Row],[Cuenta Recolocación]]=1,(Tabla1[[#This Row],[Fecha recolocación]]-Tabla1[[#This Row],[Fecha desempleo]])/30,(TODAY()-Tabla1[[#This Row],[Fecha desempleo]])/30)</f>
        <v>7.833333333333333</v>
      </c>
      <c r="U92" s="32">
        <f>(Tabla1[[#This Row],[Fecha de entrada de outplacement]]-Tabla1[[#This Row],[Fecha desempleo]])/30</f>
        <v>0.4</v>
      </c>
      <c r="V92" s="3">
        <f ca="1">(TODAY()-Tabla1[[#This Row],[Fecha desempleo]])/30</f>
        <v>10.033333333333333</v>
      </c>
      <c r="W92" s="2">
        <f>IF(Tabla1[[#This Row],[Fecha recolocación]]&lt;&gt;"",1,0)</f>
        <v>1</v>
      </c>
      <c r="X92" s="16">
        <f ca="1">INT((TODAY()-Tabla1[[#This Row],[Estimación Nacimiento]])/365.25)</f>
        <v>28</v>
      </c>
      <c r="Y9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93" spans="1:25" x14ac:dyDescent="0.2">
      <c r="A93">
        <v>684301</v>
      </c>
      <c r="B93" t="s">
        <v>524</v>
      </c>
      <c r="C93" t="s">
        <v>169</v>
      </c>
      <c r="D93" t="s">
        <v>170</v>
      </c>
      <c r="E93" t="s">
        <v>171</v>
      </c>
      <c r="F93" t="s">
        <v>60</v>
      </c>
      <c r="G93" s="52">
        <v>43945.59097222222</v>
      </c>
      <c r="H93" t="s">
        <v>25</v>
      </c>
      <c r="I93" t="s">
        <v>94</v>
      </c>
      <c r="J93" t="s">
        <v>13</v>
      </c>
      <c r="K93" s="1">
        <v>43888</v>
      </c>
      <c r="L93" s="1">
        <v>43900</v>
      </c>
      <c r="M93" s="1">
        <v>43913</v>
      </c>
      <c r="N93" t="s">
        <v>71</v>
      </c>
      <c r="O93" t="s">
        <v>172</v>
      </c>
      <c r="P93">
        <f>(VALUE(MID(SUBSTITUTE(Tabla1[[#This Row],[RUT]],".",""),1,LEN(SUBSTITUTE(Tabla1[[#This Row],[RUT]],".",""))-2))*3.33636975697003E-06)+1932.25738525073</f>
        <v>1980.1732934257091</v>
      </c>
      <c r="Q93" s="49">
        <f>IF(Tabla1[[#This Row],[Estimacion RUT]] &gt;2005,0,DATE(FLOOR(Tabla1[[#This Row],[Estimacion RUT]],1),ROUND((Tabla1[[#This Row],[Estimacion RUT]]-FLOOR(Tabla1[[#This Row],[Estimacion RUT]],1))*12,0),1))</f>
        <v>29252</v>
      </c>
      <c r="R93" s="33" t="s">
        <v>26</v>
      </c>
      <c r="S93" s="32">
        <f ca="1">IF(Tabla1[[#This Row],[Cuenta Recolocación]]=1,(Tabla1[[#This Row],[Fecha recolocación]]-Tabla1[[#This Row],[Fecha de entrada de outplacement]])/30,(TODAY()-Tabla1[[#This Row],[Fecha de entrada de outplacement]])/30)</f>
        <v>0.43333333333333335</v>
      </c>
      <c r="T93" s="32">
        <f ca="1">IF(Tabla1[[#This Row],[Cuenta Recolocación]]=1,(Tabla1[[#This Row],[Fecha recolocación]]-Tabla1[[#This Row],[Fecha desempleo]])/30,(TODAY()-Tabla1[[#This Row],[Fecha desempleo]])/30)</f>
        <v>0.83333333333333337</v>
      </c>
      <c r="U93" s="32">
        <f>(Tabla1[[#This Row],[Fecha de entrada de outplacement]]-Tabla1[[#This Row],[Fecha desempleo]])/30</f>
        <v>0.4</v>
      </c>
      <c r="V93" s="3">
        <f ca="1">(TODAY()-Tabla1[[#This Row],[Fecha desempleo]])/30</f>
        <v>10.033333333333333</v>
      </c>
      <c r="W93" s="2">
        <f>IF(Tabla1[[#This Row],[Fecha recolocación]]&lt;&gt;"",1,0)</f>
        <v>1</v>
      </c>
      <c r="X93" s="16">
        <f ca="1">INT((TODAY()-Tabla1[[#This Row],[Estimación Nacimiento]])/365.25)</f>
        <v>40</v>
      </c>
      <c r="Y9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94" spans="1:25" x14ac:dyDescent="0.2">
      <c r="A94">
        <v>684501</v>
      </c>
      <c r="B94" t="s">
        <v>525</v>
      </c>
      <c r="C94" t="s">
        <v>91</v>
      </c>
      <c r="D94" t="s">
        <v>92</v>
      </c>
      <c r="E94" t="s">
        <v>93</v>
      </c>
      <c r="F94" t="s">
        <v>60</v>
      </c>
      <c r="G94" s="52">
        <v>44006.878472222219</v>
      </c>
      <c r="H94" t="s">
        <v>25</v>
      </c>
      <c r="I94" t="s">
        <v>94</v>
      </c>
      <c r="J94" t="s">
        <v>13</v>
      </c>
      <c r="K94" s="1">
        <v>43888</v>
      </c>
      <c r="L94" s="1">
        <v>43900</v>
      </c>
      <c r="M94" s="1">
        <v>44006</v>
      </c>
      <c r="N94" t="s">
        <v>71</v>
      </c>
      <c r="O94" t="s">
        <v>95</v>
      </c>
      <c r="P94">
        <f>(VALUE(MID(SUBSTITUTE(Tabla1[[#This Row],[RUT]],".",""),1,LEN(SUBSTITUTE(Tabla1[[#This Row],[RUT]],".",""))-2))*3.33636975697003E-06)+1932.25738525073</f>
        <v>1991.2508450839609</v>
      </c>
      <c r="Q94" s="49">
        <f>IF(Tabla1[[#This Row],[Estimacion RUT]] &gt;2005,0,DATE(FLOOR(Tabla1[[#This Row],[Estimacion RUT]],1),ROUND((Tabla1[[#This Row],[Estimacion RUT]]-FLOOR(Tabla1[[#This Row],[Estimacion RUT]],1))*12,0),1))</f>
        <v>33298</v>
      </c>
      <c r="R94" s="33" t="s">
        <v>19</v>
      </c>
      <c r="S94" s="32">
        <f ca="1">IF(Tabla1[[#This Row],[Cuenta Recolocación]]=1,(Tabla1[[#This Row],[Fecha recolocación]]-Tabla1[[#This Row],[Fecha de entrada de outplacement]])/30,(TODAY()-Tabla1[[#This Row],[Fecha de entrada de outplacement]])/30)</f>
        <v>3.5333333333333332</v>
      </c>
      <c r="T94" s="32">
        <f ca="1">IF(Tabla1[[#This Row],[Cuenta Recolocación]]=1,(Tabla1[[#This Row],[Fecha recolocación]]-Tabla1[[#This Row],[Fecha desempleo]])/30,(TODAY()-Tabla1[[#This Row],[Fecha desempleo]])/30)</f>
        <v>3.9333333333333331</v>
      </c>
      <c r="U94" s="32">
        <f>(Tabla1[[#This Row],[Fecha de entrada de outplacement]]-Tabla1[[#This Row],[Fecha desempleo]])/30</f>
        <v>0.4</v>
      </c>
      <c r="V94" s="3">
        <f ca="1">(TODAY()-Tabla1[[#This Row],[Fecha desempleo]])/30</f>
        <v>10.033333333333333</v>
      </c>
      <c r="W94" s="2">
        <f>IF(Tabla1[[#This Row],[Fecha recolocación]]&lt;&gt;"",1,0)</f>
        <v>1</v>
      </c>
      <c r="X94" s="16">
        <f ca="1">INT((TODAY()-Tabla1[[#This Row],[Estimación Nacimiento]])/365.25)</f>
        <v>29</v>
      </c>
      <c r="Y9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95" spans="1:25" x14ac:dyDescent="0.2">
      <c r="A95">
        <v>684601</v>
      </c>
      <c r="B95" t="s">
        <v>526</v>
      </c>
      <c r="C95" t="s">
        <v>189</v>
      </c>
      <c r="D95" t="s">
        <v>190</v>
      </c>
      <c r="E95" t="s">
        <v>191</v>
      </c>
      <c r="F95" t="s">
        <v>60</v>
      </c>
      <c r="G95" s="52">
        <v>44120.650694444441</v>
      </c>
      <c r="H95" t="s">
        <v>25</v>
      </c>
      <c r="I95" t="s">
        <v>103</v>
      </c>
      <c r="J95" t="s">
        <v>13</v>
      </c>
      <c r="K95" s="1">
        <v>43888</v>
      </c>
      <c r="L95" s="1">
        <v>43907</v>
      </c>
      <c r="M95" s="1">
        <v>44120</v>
      </c>
      <c r="N95" t="s">
        <v>71</v>
      </c>
      <c r="O95" t="s">
        <v>192</v>
      </c>
      <c r="P95">
        <f>(VALUE(MID(SUBSTITUTE(Tabla1[[#This Row],[RUT]],".",""),1,LEN(SUBSTITUTE(Tabla1[[#This Row],[RUT]],".",""))-2))*3.33636975697003E-06)+1932.25738525073</f>
        <v>1970.164964865322</v>
      </c>
      <c r="Q95" s="49">
        <f>IF(Tabla1[[#This Row],[Estimacion RUT]] &gt;2005,0,DATE(FLOOR(Tabla1[[#This Row],[Estimacion RUT]],1),ROUND((Tabla1[[#This Row],[Estimacion RUT]]-FLOOR(Tabla1[[#This Row],[Estimacion RUT]],1))*12,0),1))</f>
        <v>25600</v>
      </c>
      <c r="R95" s="33" t="s">
        <v>19</v>
      </c>
      <c r="S95" s="32">
        <f ca="1">IF(Tabla1[[#This Row],[Cuenta Recolocación]]=1,(Tabla1[[#This Row],[Fecha recolocación]]-Tabla1[[#This Row],[Fecha de entrada de outplacement]])/30,(TODAY()-Tabla1[[#This Row],[Fecha de entrada de outplacement]])/30)</f>
        <v>7.1</v>
      </c>
      <c r="T95" s="32">
        <f ca="1">IF(Tabla1[[#This Row],[Cuenta Recolocación]]=1,(Tabla1[[#This Row],[Fecha recolocación]]-Tabla1[[#This Row],[Fecha desempleo]])/30,(TODAY()-Tabla1[[#This Row],[Fecha desempleo]])/30)</f>
        <v>7.7333333333333334</v>
      </c>
      <c r="U95" s="32">
        <f>(Tabla1[[#This Row],[Fecha de entrada de outplacement]]-Tabla1[[#This Row],[Fecha desempleo]])/30</f>
        <v>0.6333333333333333</v>
      </c>
      <c r="V95" s="3">
        <f ca="1">(TODAY()-Tabla1[[#This Row],[Fecha desempleo]])/30</f>
        <v>10.033333333333333</v>
      </c>
      <c r="W95" s="2">
        <f>IF(Tabla1[[#This Row],[Fecha recolocación]]&lt;&gt;"",1,0)</f>
        <v>1</v>
      </c>
      <c r="X95" s="16">
        <f ca="1">INT((TODAY()-Tabla1[[#This Row],[Estimación Nacimiento]])/365.25)</f>
        <v>50</v>
      </c>
      <c r="Y9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96" spans="1:25" x14ac:dyDescent="0.2">
      <c r="A96">
        <v>692551</v>
      </c>
      <c r="B96" t="s">
        <v>527</v>
      </c>
      <c r="C96" t="s">
        <v>557</v>
      </c>
      <c r="D96" t="s">
        <v>582</v>
      </c>
      <c r="E96" t="s">
        <v>132</v>
      </c>
      <c r="F96" t="s">
        <v>60</v>
      </c>
      <c r="G96" s="52">
        <v>44105.688194444447</v>
      </c>
      <c r="H96" t="s">
        <v>18</v>
      </c>
      <c r="I96" t="s">
        <v>81</v>
      </c>
      <c r="J96" t="s">
        <v>13</v>
      </c>
      <c r="K96" s="1">
        <v>43888</v>
      </c>
      <c r="L96" s="1">
        <v>43895</v>
      </c>
      <c r="M96" s="1">
        <v>44109</v>
      </c>
      <c r="N96" t="s">
        <v>71</v>
      </c>
      <c r="O96" t="s">
        <v>133</v>
      </c>
      <c r="P96">
        <f>(VALUE(MID(SUBSTITUTE(Tabla1[[#This Row],[RUT]],".",""),1,LEN(SUBSTITUTE(Tabla1[[#This Row],[RUT]],".",""))-2))*3.33636975697003E-06)+1932.25738525073</f>
        <v>1994.787767363392</v>
      </c>
      <c r="Q96" s="49">
        <f>IF(Tabla1[[#This Row],[Estimacion RUT]] &gt;2005,0,DATE(FLOOR(Tabla1[[#This Row],[Estimacion RUT]],1),ROUND((Tabla1[[#This Row],[Estimacion RUT]]-FLOOR(Tabla1[[#This Row],[Estimacion RUT]],1))*12,0),1))</f>
        <v>34578</v>
      </c>
      <c r="R96" s="33" t="s">
        <v>26</v>
      </c>
      <c r="S96" s="32">
        <f ca="1">IF(Tabla1[[#This Row],[Cuenta Recolocación]]=1,(Tabla1[[#This Row],[Fecha recolocación]]-Tabla1[[#This Row],[Fecha de entrada de outplacement]])/30,(TODAY()-Tabla1[[#This Row],[Fecha de entrada de outplacement]])/30)</f>
        <v>7.1333333333333337</v>
      </c>
      <c r="T96" s="32">
        <f ca="1">IF(Tabla1[[#This Row],[Cuenta Recolocación]]=1,(Tabla1[[#This Row],[Fecha recolocación]]-Tabla1[[#This Row],[Fecha desempleo]])/30,(TODAY()-Tabla1[[#This Row],[Fecha desempleo]])/30)</f>
        <v>7.3666666666666663</v>
      </c>
      <c r="U96" s="32">
        <f>(Tabla1[[#This Row],[Fecha de entrada de outplacement]]-Tabla1[[#This Row],[Fecha desempleo]])/30</f>
        <v>0.23333333333333334</v>
      </c>
      <c r="V96" s="3">
        <f ca="1">(TODAY()-Tabla1[[#This Row],[Fecha desempleo]])/30</f>
        <v>10.033333333333333</v>
      </c>
      <c r="W96" s="2">
        <f>IF(Tabla1[[#This Row],[Fecha recolocación]]&lt;&gt;"",1,0)</f>
        <v>1</v>
      </c>
      <c r="X96" s="16">
        <f ca="1">INT((TODAY()-Tabla1[[#This Row],[Estimación Nacimiento]])/365.25)</f>
        <v>26</v>
      </c>
      <c r="Y9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97" spans="1:25" x14ac:dyDescent="0.2">
      <c r="A97">
        <v>696901</v>
      </c>
      <c r="B97" t="s">
        <v>528</v>
      </c>
      <c r="C97" t="s">
        <v>414</v>
      </c>
      <c r="D97" t="s">
        <v>415</v>
      </c>
      <c r="E97" t="s">
        <v>416</v>
      </c>
      <c r="F97" t="s">
        <v>318</v>
      </c>
      <c r="G97" s="52">
        <v>43956.645138888889</v>
      </c>
      <c r="H97" t="s">
        <v>25</v>
      </c>
      <c r="I97" t="s">
        <v>94</v>
      </c>
      <c r="J97" t="s">
        <v>13</v>
      </c>
      <c r="K97" s="1">
        <v>43888</v>
      </c>
      <c r="L97" s="1">
        <v>43900</v>
      </c>
      <c r="M97" t="s">
        <v>14</v>
      </c>
      <c r="N97" t="s">
        <v>71</v>
      </c>
      <c r="O97" t="s">
        <v>417</v>
      </c>
      <c r="P97">
        <f>(VALUE(MID(SUBSTITUTE(Tabla1[[#This Row],[RUT]],".",""),1,LEN(SUBSTITUTE(Tabla1[[#This Row],[RUT]],".",""))-2))*3.33636975697003E-06)+1932.25738525073</f>
        <v>1962.3851945114311</v>
      </c>
      <c r="Q97" s="49">
        <f>IF(Tabla1[[#This Row],[Estimacion RUT]] &gt;2005,0,DATE(FLOOR(Tabla1[[#This Row],[Estimacion RUT]],1),ROUND((Tabla1[[#This Row],[Estimacion RUT]]-FLOOR(Tabla1[[#This Row],[Estimacion RUT]],1))*12,0),1))</f>
        <v>22767</v>
      </c>
      <c r="R97" s="33" t="s">
        <v>19</v>
      </c>
      <c r="S97" s="32">
        <f ca="1">IF(Tabla1[[#This Row],[Cuenta Recolocación]]=1,(Tabla1[[#This Row],[Fecha recolocación]]-Tabla1[[#This Row],[Fecha de entrada de outplacement]])/30,(TODAY()-Tabla1[[#This Row],[Fecha de entrada de outplacement]])/30)</f>
        <v>9.6333333333333329</v>
      </c>
      <c r="T97" s="32">
        <f ca="1">IF(Tabla1[[#This Row],[Cuenta Recolocación]]=1,(Tabla1[[#This Row],[Fecha recolocación]]-Tabla1[[#This Row],[Fecha desempleo]])/30,(TODAY()-Tabla1[[#This Row],[Fecha desempleo]])/30)</f>
        <v>10.033333333333333</v>
      </c>
      <c r="U97" s="32">
        <f>(Tabla1[[#This Row],[Fecha de entrada de outplacement]]-Tabla1[[#This Row],[Fecha desempleo]])/30</f>
        <v>0.4</v>
      </c>
      <c r="V97" s="3">
        <f ca="1">(TODAY()-Tabla1[[#This Row],[Fecha desempleo]])/30</f>
        <v>10.033333333333333</v>
      </c>
      <c r="W97" s="2">
        <f>IF(Tabla1[[#This Row],[Fecha recolocación]]&lt;&gt;"",1,0)</f>
        <v>0</v>
      </c>
      <c r="X97" s="16">
        <f ca="1">INT((TODAY()-Tabla1[[#This Row],[Estimación Nacimiento]])/365.25)</f>
        <v>58</v>
      </c>
      <c r="Y9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98" spans="1:25" x14ac:dyDescent="0.2">
      <c r="A98">
        <v>696951</v>
      </c>
      <c r="B98" t="s">
        <v>529</v>
      </c>
      <c r="C98" t="s">
        <v>260</v>
      </c>
      <c r="D98" t="s">
        <v>261</v>
      </c>
      <c r="E98" t="s">
        <v>262</v>
      </c>
      <c r="F98" t="s">
        <v>60</v>
      </c>
      <c r="G98" s="52">
        <v>44069.645833333336</v>
      </c>
      <c r="H98" t="s">
        <v>25</v>
      </c>
      <c r="I98" t="s">
        <v>81</v>
      </c>
      <c r="J98" t="s">
        <v>13</v>
      </c>
      <c r="K98" s="1">
        <v>43888</v>
      </c>
      <c r="L98" s="1">
        <v>43895</v>
      </c>
      <c r="M98" s="1">
        <v>44069</v>
      </c>
      <c r="N98" t="s">
        <v>71</v>
      </c>
      <c r="O98" t="s">
        <v>263</v>
      </c>
      <c r="P98">
        <f>(VALUE(MID(SUBSTITUTE(Tabla1[[#This Row],[RUT]],".",""),1,LEN(SUBSTITUTE(Tabla1[[#This Row],[RUT]],".",""))-2))*3.33636975697003E-06)+1932.25738525073</f>
        <v>1991.216083447463</v>
      </c>
      <c r="Q98" s="49">
        <f>IF(Tabla1[[#This Row],[Estimacion RUT]] &gt;2005,0,DATE(FLOOR(Tabla1[[#This Row],[Estimacion RUT]],1),ROUND((Tabla1[[#This Row],[Estimacion RUT]]-FLOOR(Tabla1[[#This Row],[Estimacion RUT]],1))*12,0),1))</f>
        <v>33298</v>
      </c>
      <c r="R98" s="33" t="s">
        <v>26</v>
      </c>
      <c r="S98" s="32">
        <f ca="1">IF(Tabla1[[#This Row],[Cuenta Recolocación]]=1,(Tabla1[[#This Row],[Fecha recolocación]]-Tabla1[[#This Row],[Fecha de entrada de outplacement]])/30,(TODAY()-Tabla1[[#This Row],[Fecha de entrada de outplacement]])/30)</f>
        <v>5.8</v>
      </c>
      <c r="T98" s="32">
        <f ca="1">IF(Tabla1[[#This Row],[Cuenta Recolocación]]=1,(Tabla1[[#This Row],[Fecha recolocación]]-Tabla1[[#This Row],[Fecha desempleo]])/30,(TODAY()-Tabla1[[#This Row],[Fecha desempleo]])/30)</f>
        <v>6.0333333333333332</v>
      </c>
      <c r="U98" s="32">
        <f>(Tabla1[[#This Row],[Fecha de entrada de outplacement]]-Tabla1[[#This Row],[Fecha desempleo]])/30</f>
        <v>0.23333333333333334</v>
      </c>
      <c r="V98" s="3">
        <f ca="1">(TODAY()-Tabla1[[#This Row],[Fecha desempleo]])/30</f>
        <v>10.033333333333333</v>
      </c>
      <c r="W98" s="2">
        <f>IF(Tabla1[[#This Row],[Fecha recolocación]]&lt;&gt;"",1,0)</f>
        <v>1</v>
      </c>
      <c r="X98" s="16">
        <f ca="1">INT((TODAY()-Tabla1[[#This Row],[Estimación Nacimiento]])/365.25)</f>
        <v>29</v>
      </c>
      <c r="Y9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99" spans="1:25" x14ac:dyDescent="0.2">
      <c r="A99">
        <v>699101</v>
      </c>
      <c r="B99" t="s">
        <v>530</v>
      </c>
      <c r="C99" t="s">
        <v>440</v>
      </c>
      <c r="D99" t="s">
        <v>441</v>
      </c>
      <c r="E99" t="s">
        <v>226</v>
      </c>
      <c r="F99" t="s">
        <v>60</v>
      </c>
      <c r="G99" s="52">
        <v>44083.489583333336</v>
      </c>
      <c r="H99" t="s">
        <v>18</v>
      </c>
      <c r="I99" t="s">
        <v>81</v>
      </c>
      <c r="J99" t="s">
        <v>13</v>
      </c>
      <c r="K99" s="1">
        <v>43893</v>
      </c>
      <c r="L99" s="1">
        <v>43895</v>
      </c>
      <c r="M99" s="1">
        <v>44082</v>
      </c>
      <c r="N99" t="s">
        <v>71</v>
      </c>
      <c r="O99" t="s">
        <v>227</v>
      </c>
      <c r="P99">
        <f>(VALUE(MID(SUBSTITUTE(Tabla1[[#This Row],[RUT]],".",""),1,LEN(SUBSTITUTE(Tabla1[[#This Row],[RUT]],".",""))-2))*3.33636975697003E-06)+1932.25738525073</f>
        <v>1966.0848715803468</v>
      </c>
      <c r="Q99" s="49">
        <f>IF(Tabla1[[#This Row],[Estimacion RUT]] &gt;2005,0,DATE(FLOOR(Tabla1[[#This Row],[Estimacion RUT]],1),ROUND((Tabla1[[#This Row],[Estimacion RUT]]-FLOOR(Tabla1[[#This Row],[Estimacion RUT]],1))*12,0),1))</f>
        <v>24108</v>
      </c>
      <c r="R99" s="33" t="s">
        <v>26</v>
      </c>
      <c r="S99" s="32">
        <f ca="1">IF(Tabla1[[#This Row],[Cuenta Recolocación]]=1,(Tabla1[[#This Row],[Fecha recolocación]]-Tabla1[[#This Row],[Fecha de entrada de outplacement]])/30,(TODAY()-Tabla1[[#This Row],[Fecha de entrada de outplacement]])/30)</f>
        <v>6.2333333333333334</v>
      </c>
      <c r="T99" s="32">
        <f ca="1">IF(Tabla1[[#This Row],[Cuenta Recolocación]]=1,(Tabla1[[#This Row],[Fecha recolocación]]-Tabla1[[#This Row],[Fecha desempleo]])/30,(TODAY()-Tabla1[[#This Row],[Fecha desempleo]])/30)</f>
        <v>6.3</v>
      </c>
      <c r="U99" s="32">
        <f>(Tabla1[[#This Row],[Fecha de entrada de outplacement]]-Tabla1[[#This Row],[Fecha desempleo]])/30</f>
        <v>6.6666666666666666E-2</v>
      </c>
      <c r="V99" s="3">
        <f ca="1">(TODAY()-Tabla1[[#This Row],[Fecha desempleo]])/30</f>
        <v>9.8666666666666671</v>
      </c>
      <c r="W99" s="2">
        <f>IF(Tabla1[[#This Row],[Fecha recolocación]]&lt;&gt;"",1,0)</f>
        <v>1</v>
      </c>
      <c r="X99" s="16">
        <f ca="1">INT((TODAY()-Tabla1[[#This Row],[Estimación Nacimiento]])/365.25)</f>
        <v>54</v>
      </c>
      <c r="Y9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100" spans="1:25" x14ac:dyDescent="0.2">
      <c r="A100">
        <v>699651</v>
      </c>
      <c r="B100" t="s">
        <v>571</v>
      </c>
      <c r="C100" t="s">
        <v>572</v>
      </c>
      <c r="D100" t="s">
        <v>573</v>
      </c>
      <c r="E100" t="s">
        <v>574</v>
      </c>
      <c r="F100" t="s">
        <v>61</v>
      </c>
      <c r="G100" s="52">
        <v>44140.691666666666</v>
      </c>
      <c r="H100" t="s">
        <v>18</v>
      </c>
      <c r="I100" t="s">
        <v>76</v>
      </c>
      <c r="J100" t="s">
        <v>13</v>
      </c>
      <c r="K100" s="1">
        <v>43888</v>
      </c>
      <c r="L100" s="1">
        <v>43909</v>
      </c>
      <c r="M100" t="s">
        <v>14</v>
      </c>
      <c r="N100" t="s">
        <v>71</v>
      </c>
      <c r="O100" t="s">
        <v>575</v>
      </c>
      <c r="P100" s="2">
        <f>(VALUE(MID(SUBSTITUTE(Tabla1[[#This Row],[RUT]],".",""),1,LEN(SUBSTITUTE(Tabla1[[#This Row],[RUT]],".",""))-2))*3.33636975697003E-06)+1932.25738525073</f>
        <v>1976.7445329174288</v>
      </c>
      <c r="Q100" s="49">
        <f>IF(Tabla1[[#This Row],[Estimacion RUT]] &gt;2005,0,DATE(FLOOR(Tabla1[[#This Row],[Estimacion RUT]],1),ROUND((Tabla1[[#This Row],[Estimacion RUT]]-FLOOR(Tabla1[[#This Row],[Estimacion RUT]],1))*12,0),1))</f>
        <v>28004</v>
      </c>
      <c r="R100" s="48" t="s">
        <v>26</v>
      </c>
      <c r="S100" s="32">
        <f ca="1">IF(Tabla1[[#This Row],[Cuenta Recolocación]]=1,(Tabla1[[#This Row],[Fecha recolocación]]-Tabla1[[#This Row],[Fecha de entrada de outplacement]])/30,(TODAY()-Tabla1[[#This Row],[Fecha de entrada de outplacement]])/30)</f>
        <v>9.3333333333333339</v>
      </c>
      <c r="T100" s="32">
        <f ca="1">IF(Tabla1[[#This Row],[Cuenta Recolocación]]=1,(Tabla1[[#This Row],[Fecha recolocación]]-Tabla1[[#This Row],[Fecha desempleo]])/30,(TODAY()-Tabla1[[#This Row],[Fecha desempleo]])/30)</f>
        <v>10.033333333333333</v>
      </c>
      <c r="U100" s="32">
        <f>(Tabla1[[#This Row],[Fecha de entrada de outplacement]]-Tabla1[[#This Row],[Fecha desempleo]])/30</f>
        <v>0.7</v>
      </c>
      <c r="V100" s="3">
        <f ca="1">(TODAY()-Tabla1[[#This Row],[Fecha desempleo]])/30</f>
        <v>10.033333333333333</v>
      </c>
      <c r="W100" s="2">
        <f>IF(Tabla1[[#This Row],[Fecha recolocación]]&lt;&gt;"",1,0)</f>
        <v>0</v>
      </c>
      <c r="X100" s="16">
        <f ca="1">INT((TODAY()-Tabla1[[#This Row],[Estimación Nacimiento]])/365.25)</f>
        <v>44</v>
      </c>
      <c r="Y10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101" spans="1:25" x14ac:dyDescent="0.2">
      <c r="A101">
        <v>753201</v>
      </c>
      <c r="B101" t="s">
        <v>531</v>
      </c>
      <c r="C101" t="s">
        <v>109</v>
      </c>
      <c r="D101" t="s">
        <v>110</v>
      </c>
      <c r="E101" t="s">
        <v>111</v>
      </c>
      <c r="F101" t="s">
        <v>60</v>
      </c>
      <c r="G101" s="52">
        <v>43986.862500000003</v>
      </c>
      <c r="H101" t="s">
        <v>25</v>
      </c>
      <c r="I101" t="s">
        <v>70</v>
      </c>
      <c r="J101" t="s">
        <v>13</v>
      </c>
      <c r="K101" s="1">
        <v>43888</v>
      </c>
      <c r="L101" s="1">
        <v>43914</v>
      </c>
      <c r="M101" s="1">
        <v>43976</v>
      </c>
      <c r="N101" t="s">
        <v>71</v>
      </c>
      <c r="O101" t="s">
        <v>112</v>
      </c>
      <c r="P101">
        <f>(VALUE(MID(SUBSTITUTE(Tabla1[[#This Row],[RUT]],".",""),1,LEN(SUBSTITUTE(Tabla1[[#This Row],[RUT]],".",""))-2))*3.33636975697003E-06)+1932.25738525073</f>
        <v>1967.0068006261811</v>
      </c>
      <c r="Q101" s="49">
        <f>IF(Tabla1[[#This Row],[Estimacion RUT]] &gt;2005,0,DATE(FLOOR(Tabla1[[#This Row],[Estimacion RUT]],1),ROUND((Tabla1[[#This Row],[Estimacion RUT]]-FLOOR(Tabla1[[#This Row],[Estimacion RUT]],1))*12,0),1))</f>
        <v>24442</v>
      </c>
      <c r="R101" s="33" t="s">
        <v>26</v>
      </c>
      <c r="S101" s="32">
        <f ca="1">IF(Tabla1[[#This Row],[Cuenta Recolocación]]=1,(Tabla1[[#This Row],[Fecha recolocación]]-Tabla1[[#This Row],[Fecha de entrada de outplacement]])/30,(TODAY()-Tabla1[[#This Row],[Fecha de entrada de outplacement]])/30)</f>
        <v>2.0666666666666669</v>
      </c>
      <c r="T101" s="32">
        <f ca="1">IF(Tabla1[[#This Row],[Cuenta Recolocación]]=1,(Tabla1[[#This Row],[Fecha recolocación]]-Tabla1[[#This Row],[Fecha desempleo]])/30,(TODAY()-Tabla1[[#This Row],[Fecha desempleo]])/30)</f>
        <v>2.9333333333333331</v>
      </c>
      <c r="U101" s="32">
        <f>(Tabla1[[#This Row],[Fecha de entrada de outplacement]]-Tabla1[[#This Row],[Fecha desempleo]])/30</f>
        <v>0.8666666666666667</v>
      </c>
      <c r="V101" s="3">
        <f ca="1">(TODAY()-Tabla1[[#This Row],[Fecha desempleo]])/30</f>
        <v>10.033333333333333</v>
      </c>
      <c r="W101" s="2">
        <f>IF(Tabla1[[#This Row],[Fecha recolocación]]&lt;&gt;"",1,0)</f>
        <v>1</v>
      </c>
      <c r="X101" s="16">
        <f ca="1">INT((TODAY()-Tabla1[[#This Row],[Estimación Nacimiento]])/365.25)</f>
        <v>54</v>
      </c>
      <c r="Y10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102" spans="1:25" x14ac:dyDescent="0.2">
      <c r="A102">
        <v>753251</v>
      </c>
      <c r="B102" t="s">
        <v>532</v>
      </c>
      <c r="C102" t="s">
        <v>96</v>
      </c>
      <c r="D102" t="s">
        <v>97</v>
      </c>
      <c r="E102" t="s">
        <v>98</v>
      </c>
      <c r="F102" t="s">
        <v>61</v>
      </c>
      <c r="G102" s="52">
        <v>43955.674305555556</v>
      </c>
      <c r="H102" t="s">
        <v>25</v>
      </c>
      <c r="I102" t="s">
        <v>70</v>
      </c>
      <c r="J102" t="s">
        <v>13</v>
      </c>
      <c r="K102" s="1">
        <v>43888</v>
      </c>
      <c r="L102" s="1">
        <v>43914</v>
      </c>
      <c r="M102" t="s">
        <v>14</v>
      </c>
      <c r="N102" t="s">
        <v>71</v>
      </c>
      <c r="O102" t="s">
        <v>99</v>
      </c>
      <c r="P102">
        <f>(VALUE(MID(SUBSTITUTE(Tabla1[[#This Row],[RUT]],".",""),1,LEN(SUBSTITUTE(Tabla1[[#This Row],[RUT]],".",""))-2))*3.33636975697003E-06)+1932.25738525073</f>
        <v>1979.360487025516</v>
      </c>
      <c r="Q102" s="49">
        <f>IF(Tabla1[[#This Row],[Estimacion RUT]] &gt;2005,0,DATE(FLOOR(Tabla1[[#This Row],[Estimacion RUT]],1),ROUND((Tabla1[[#This Row],[Estimacion RUT]]-FLOOR(Tabla1[[#This Row],[Estimacion RUT]],1))*12,0),1))</f>
        <v>28946</v>
      </c>
      <c r="R102" s="33" t="s">
        <v>26</v>
      </c>
      <c r="S102" s="32">
        <f ca="1">IF(Tabla1[[#This Row],[Cuenta Recolocación]]=1,(Tabla1[[#This Row],[Fecha recolocación]]-Tabla1[[#This Row],[Fecha de entrada de outplacement]])/30,(TODAY()-Tabla1[[#This Row],[Fecha de entrada de outplacement]])/30)</f>
        <v>9.1666666666666661</v>
      </c>
      <c r="T102" s="32">
        <f ca="1">IF(Tabla1[[#This Row],[Cuenta Recolocación]]=1,(Tabla1[[#This Row],[Fecha recolocación]]-Tabla1[[#This Row],[Fecha desempleo]])/30,(TODAY()-Tabla1[[#This Row],[Fecha desempleo]])/30)</f>
        <v>10.033333333333333</v>
      </c>
      <c r="U102" s="32">
        <f>(Tabla1[[#This Row],[Fecha de entrada de outplacement]]-Tabla1[[#This Row],[Fecha desempleo]])/30</f>
        <v>0.8666666666666667</v>
      </c>
      <c r="V102" s="3">
        <f ca="1">(TODAY()-Tabla1[[#This Row],[Fecha desempleo]])/30</f>
        <v>10.033333333333333</v>
      </c>
      <c r="W102" s="2">
        <f>IF(Tabla1[[#This Row],[Fecha recolocación]]&lt;&gt;"",1,0)</f>
        <v>0</v>
      </c>
      <c r="X102" s="16">
        <f ca="1">INT((TODAY()-Tabla1[[#This Row],[Estimación Nacimiento]])/365.25)</f>
        <v>41</v>
      </c>
      <c r="Y10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103" spans="1:25" x14ac:dyDescent="0.2">
      <c r="A103">
        <v>754951</v>
      </c>
      <c r="B103" t="s">
        <v>533</v>
      </c>
      <c r="C103" t="s">
        <v>290</v>
      </c>
      <c r="D103" t="s">
        <v>291</v>
      </c>
      <c r="E103" t="s">
        <v>292</v>
      </c>
      <c r="F103" t="s">
        <v>60</v>
      </c>
      <c r="G103" s="52">
        <v>44088.863194444442</v>
      </c>
      <c r="H103" t="s">
        <v>18</v>
      </c>
      <c r="I103" t="s">
        <v>70</v>
      </c>
      <c r="J103" t="s">
        <v>13</v>
      </c>
      <c r="K103" s="1">
        <v>43906</v>
      </c>
      <c r="L103" s="1">
        <v>43914</v>
      </c>
      <c r="M103" s="1">
        <v>44083</v>
      </c>
      <c r="N103" t="s">
        <v>71</v>
      </c>
      <c r="O103" t="s">
        <v>293</v>
      </c>
      <c r="P103">
        <f>(VALUE(MID(SUBSTITUTE(Tabla1[[#This Row],[RUT]],".",""),1,LEN(SUBSTITUTE(Tabla1[[#This Row],[RUT]],".",""))-2))*3.33636975697003E-06)+1932.25738525073</f>
        <v>1993.4087623335924</v>
      </c>
      <c r="Q103" s="49">
        <f>IF(Tabla1[[#This Row],[Estimacion RUT]] &gt;2005,0,DATE(FLOOR(Tabla1[[#This Row],[Estimacion RUT]],1),ROUND((Tabla1[[#This Row],[Estimacion RUT]]-FLOOR(Tabla1[[#This Row],[Estimacion RUT]],1))*12,0),1))</f>
        <v>34090</v>
      </c>
      <c r="R103" s="33" t="s">
        <v>26</v>
      </c>
      <c r="S103" s="32">
        <f ca="1">IF(Tabla1[[#This Row],[Cuenta Recolocación]]=1,(Tabla1[[#This Row],[Fecha recolocación]]-Tabla1[[#This Row],[Fecha de entrada de outplacement]])/30,(TODAY()-Tabla1[[#This Row],[Fecha de entrada de outplacement]])/30)</f>
        <v>5.6333333333333337</v>
      </c>
      <c r="T103" s="32">
        <f ca="1">IF(Tabla1[[#This Row],[Cuenta Recolocación]]=1,(Tabla1[[#This Row],[Fecha recolocación]]-Tabla1[[#This Row],[Fecha desempleo]])/30,(TODAY()-Tabla1[[#This Row],[Fecha desempleo]])/30)</f>
        <v>5.9</v>
      </c>
      <c r="U103" s="32">
        <f>(Tabla1[[#This Row],[Fecha de entrada de outplacement]]-Tabla1[[#This Row],[Fecha desempleo]])/30</f>
        <v>0.26666666666666666</v>
      </c>
      <c r="V103" s="3">
        <f ca="1">(TODAY()-Tabla1[[#This Row],[Fecha desempleo]])/30</f>
        <v>9.4333333333333336</v>
      </c>
      <c r="W103" s="2">
        <f>IF(Tabla1[[#This Row],[Fecha recolocación]]&lt;&gt;"",1,0)</f>
        <v>1</v>
      </c>
      <c r="X103" s="16">
        <f ca="1">INT((TODAY()-Tabla1[[#This Row],[Estimación Nacimiento]])/365.25)</f>
        <v>27</v>
      </c>
      <c r="Y10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104" spans="1:25" x14ac:dyDescent="0.2">
      <c r="A104">
        <v>780551</v>
      </c>
      <c r="B104" t="s">
        <v>534</v>
      </c>
      <c r="C104" t="s">
        <v>418</v>
      </c>
      <c r="D104" t="s">
        <v>419</v>
      </c>
      <c r="E104" t="s">
        <v>420</v>
      </c>
      <c r="F104" t="s">
        <v>318</v>
      </c>
      <c r="G104" s="52">
        <v>43958.84097222222</v>
      </c>
      <c r="H104" t="s">
        <v>18</v>
      </c>
      <c r="I104" t="s">
        <v>202</v>
      </c>
      <c r="J104" t="s">
        <v>13</v>
      </c>
      <c r="K104" s="1">
        <v>43888</v>
      </c>
      <c r="L104" s="1">
        <v>43928</v>
      </c>
      <c r="M104" t="s">
        <v>14</v>
      </c>
      <c r="N104" t="s">
        <v>71</v>
      </c>
      <c r="O104" t="s">
        <v>421</v>
      </c>
      <c r="P104">
        <f>(VALUE(MID(SUBSTITUTE(Tabla1[[#This Row],[RUT]],".",""),1,LEN(SUBSTITUTE(Tabla1[[#This Row],[RUT]],".",""))-2))*3.33636975697003E-06)+1932.25738525073</f>
        <v>1983.1249764133306</v>
      </c>
      <c r="Q104" s="49">
        <f>IF(Tabla1[[#This Row],[Estimacion RUT]] &gt;2005,0,DATE(FLOOR(Tabla1[[#This Row],[Estimacion RUT]],1),ROUND((Tabla1[[#This Row],[Estimacion RUT]]-FLOOR(Tabla1[[#This Row],[Estimacion RUT]],1))*12,0),1))</f>
        <v>30317</v>
      </c>
      <c r="R104" s="33" t="s">
        <v>26</v>
      </c>
      <c r="S104" s="32">
        <f ca="1">IF(Tabla1[[#This Row],[Cuenta Recolocación]]=1,(Tabla1[[#This Row],[Fecha recolocación]]-Tabla1[[#This Row],[Fecha de entrada de outplacement]])/30,(TODAY()-Tabla1[[#This Row],[Fecha de entrada de outplacement]])/30)</f>
        <v>8.6999999999999993</v>
      </c>
      <c r="T104" s="32">
        <f ca="1">IF(Tabla1[[#This Row],[Cuenta Recolocación]]=1,(Tabla1[[#This Row],[Fecha recolocación]]-Tabla1[[#This Row],[Fecha desempleo]])/30,(TODAY()-Tabla1[[#This Row],[Fecha desempleo]])/30)</f>
        <v>10.033333333333333</v>
      </c>
      <c r="U104" s="32">
        <f>(Tabla1[[#This Row],[Fecha de entrada de outplacement]]-Tabla1[[#This Row],[Fecha desempleo]])/30</f>
        <v>1.3333333333333333</v>
      </c>
      <c r="V104" s="3">
        <f ca="1">(TODAY()-Tabla1[[#This Row],[Fecha desempleo]])/30</f>
        <v>10.033333333333333</v>
      </c>
      <c r="W104" s="2">
        <f>IF(Tabla1[[#This Row],[Fecha recolocación]]&lt;&gt;"",1,0)</f>
        <v>0</v>
      </c>
      <c r="X104" s="16">
        <f ca="1">INT((TODAY()-Tabla1[[#This Row],[Estimación Nacimiento]])/365.25)</f>
        <v>37</v>
      </c>
      <c r="Y10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105" spans="1:25" x14ac:dyDescent="0.2">
      <c r="A105">
        <v>1500603</v>
      </c>
      <c r="B105" t="s">
        <v>583</v>
      </c>
      <c r="C105" t="s">
        <v>584</v>
      </c>
      <c r="D105" t="s">
        <v>585</v>
      </c>
      <c r="E105" t="s">
        <v>586</v>
      </c>
      <c r="F105" t="s">
        <v>63</v>
      </c>
      <c r="G105" s="52">
        <v>44147.45416666667</v>
      </c>
      <c r="H105" t="s">
        <v>587</v>
      </c>
      <c r="I105" t="s">
        <v>327</v>
      </c>
      <c r="J105" s="51" t="s">
        <v>14</v>
      </c>
      <c r="K105" s="50">
        <f>Tabla1[[#This Row],[Fecha de entrada de outplacement]]</f>
        <v>44118</v>
      </c>
      <c r="L105" s="1">
        <v>44118</v>
      </c>
      <c r="M105" t="s">
        <v>14</v>
      </c>
      <c r="N105" t="s">
        <v>71</v>
      </c>
      <c r="O105" t="s">
        <v>588</v>
      </c>
      <c r="P105" s="2">
        <f>(VALUE(MID(SUBSTITUTE(Tabla1[[#This Row],[RUT]],".",""),1,LEN(SUBSTITUTE(Tabla1[[#This Row],[RUT]],".",""))-2))*3.33636975697003E-06)+1932.25738525073</f>
        <v>1977.6368116452329</v>
      </c>
      <c r="Q105" s="49">
        <f>IF(Tabla1[[#This Row],[Estimacion RUT]] &gt;2005,0,DATE(FLOOR(Tabla1[[#This Row],[Estimacion RUT]],1),ROUND((Tabla1[[#This Row],[Estimacion RUT]]-FLOOR(Tabla1[[#This Row],[Estimacion RUT]],1))*12,0),1))</f>
        <v>28338</v>
      </c>
      <c r="R105" s="48" t="s">
        <v>26</v>
      </c>
      <c r="S105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105" s="32">
        <f ca="1">IF(Tabla1[[#This Row],[Cuenta Recolocación]]=1,(Tabla1[[#This Row],[Fecha recolocación]]-Tabla1[[#This Row],[Fecha desempleo]])/30,(TODAY()-Tabla1[[#This Row],[Fecha desempleo]])/30)</f>
        <v>2.3666666666666667</v>
      </c>
      <c r="U105" s="32">
        <f>(Tabla1[[#This Row],[Fecha de entrada de outplacement]]-Tabla1[[#This Row],[Fecha desempleo]])/30</f>
        <v>0</v>
      </c>
      <c r="V105" s="3">
        <f ca="1">(TODAY()-Tabla1[[#This Row],[Fecha desempleo]])/30</f>
        <v>2.3666666666666667</v>
      </c>
      <c r="W105" s="2">
        <f>IF(Tabla1[[#This Row],[Fecha recolocación]]&lt;&gt;"",1,0)</f>
        <v>0</v>
      </c>
      <c r="X105" s="16">
        <f ca="1">INT((TODAY()-Tabla1[[#This Row],[Estimación Nacimiento]])/365.25)</f>
        <v>43</v>
      </c>
      <c r="Y105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40-50</v>
      </c>
    </row>
    <row r="106" spans="1:25" x14ac:dyDescent="0.2">
      <c r="A106">
        <v>1500605</v>
      </c>
      <c r="B106" t="s">
        <v>589</v>
      </c>
      <c r="C106" t="s">
        <v>590</v>
      </c>
      <c r="D106" t="s">
        <v>591</v>
      </c>
      <c r="E106" t="s">
        <v>592</v>
      </c>
      <c r="F106" t="s">
        <v>593</v>
      </c>
      <c r="G106" s="53" t="e">
        <v>#N/A</v>
      </c>
      <c r="H106" t="s">
        <v>587</v>
      </c>
      <c r="I106" t="s">
        <v>221</v>
      </c>
      <c r="J106" s="51" t="s">
        <v>14</v>
      </c>
      <c r="K106" s="50">
        <f>Tabla1[[#This Row],[Fecha de entrada de outplacement]]</f>
        <v>44118</v>
      </c>
      <c r="L106" s="1">
        <v>44118</v>
      </c>
      <c r="M106" t="s">
        <v>14</v>
      </c>
      <c r="N106" t="s">
        <v>71</v>
      </c>
      <c r="O106" t="s">
        <v>594</v>
      </c>
      <c r="P106" s="2">
        <f>(VALUE(MID(SUBSTITUTE(Tabla1[[#This Row],[RUT]],".",""),1,LEN(SUBSTITUTE(Tabla1[[#This Row],[RUT]],".",""))-2))*3.33636975697003E-06)+1932.25738525073</f>
        <v>1962.8401018550544</v>
      </c>
      <c r="Q106" s="49">
        <f>IF(Tabla1[[#This Row],[Estimacion RUT]] &gt;2005,0,DATE(FLOOR(Tabla1[[#This Row],[Estimacion RUT]],1),ROUND((Tabla1[[#This Row],[Estimacion RUT]]-FLOOR(Tabla1[[#This Row],[Estimacion RUT]],1))*12,0),1))</f>
        <v>22920</v>
      </c>
      <c r="R106" s="48" t="s">
        <v>26</v>
      </c>
      <c r="S106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106" s="32">
        <f ca="1">IF(Tabla1[[#This Row],[Cuenta Recolocación]]=1,(Tabla1[[#This Row],[Fecha recolocación]]-Tabla1[[#This Row],[Fecha desempleo]])/30,(TODAY()-Tabla1[[#This Row],[Fecha desempleo]])/30)</f>
        <v>2.3666666666666667</v>
      </c>
      <c r="U106" s="32">
        <f>(Tabla1[[#This Row],[Fecha de entrada de outplacement]]-Tabla1[[#This Row],[Fecha desempleo]])/30</f>
        <v>0</v>
      </c>
      <c r="V106" s="3">
        <f ca="1">(TODAY()-Tabla1[[#This Row],[Fecha desempleo]])/30</f>
        <v>2.3666666666666667</v>
      </c>
      <c r="W106" s="2">
        <f>IF(Tabla1[[#This Row],[Fecha recolocación]]&lt;&gt;"",1,0)</f>
        <v>0</v>
      </c>
      <c r="X106" s="16">
        <f ca="1">INT((TODAY()-Tabla1[[#This Row],[Estimación Nacimiento]])/365.25)</f>
        <v>58</v>
      </c>
      <c r="Y106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107" spans="1:25" x14ac:dyDescent="0.2">
      <c r="A107">
        <v>1500703</v>
      </c>
      <c r="B107" t="s">
        <v>615</v>
      </c>
      <c r="C107" t="s">
        <v>616</v>
      </c>
      <c r="D107" t="s">
        <v>617</v>
      </c>
      <c r="E107" t="s">
        <v>618</v>
      </c>
      <c r="F107" t="s">
        <v>63</v>
      </c>
      <c r="G107" s="52">
        <v>44181.840277777781</v>
      </c>
      <c r="H107" t="s">
        <v>587</v>
      </c>
      <c r="I107" t="s">
        <v>327</v>
      </c>
      <c r="J107" s="51" t="s">
        <v>14</v>
      </c>
      <c r="K107" s="50">
        <f>Tabla1[[#This Row],[Fecha de entrada de outplacement]]</f>
        <v>44118</v>
      </c>
      <c r="L107" s="1">
        <v>44118</v>
      </c>
      <c r="M107" t="s">
        <v>14</v>
      </c>
      <c r="N107" t="s">
        <v>71</v>
      </c>
      <c r="O107" t="s">
        <v>619</v>
      </c>
      <c r="P107" s="2">
        <f>(VALUE(MID(SUBSTITUTE(Tabla1[[#This Row],[RUT]],".",""),1,LEN(SUBSTITUTE(Tabla1[[#This Row],[RUT]],".",""))-2))*3.33636975697003E-06)+1932.25738525073</f>
        <v>1992.6148297771147</v>
      </c>
      <c r="Q107" s="49">
        <f>IF(Tabla1[[#This Row],[Estimacion RUT]] &gt;2005,0,DATE(FLOOR(Tabla1[[#This Row],[Estimacion RUT]],1),ROUND((Tabla1[[#This Row],[Estimacion RUT]]-FLOOR(Tabla1[[#This Row],[Estimacion RUT]],1))*12,0),1))</f>
        <v>33786</v>
      </c>
      <c r="R107" s="48" t="s">
        <v>26</v>
      </c>
      <c r="S107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107" s="32">
        <f ca="1">IF(Tabla1[[#This Row],[Cuenta Recolocación]]=1,(Tabla1[[#This Row],[Fecha recolocación]]-Tabla1[[#This Row],[Fecha desempleo]])/30,(TODAY()-Tabla1[[#This Row],[Fecha desempleo]])/30)</f>
        <v>2.3666666666666667</v>
      </c>
      <c r="U107" s="32">
        <f>(Tabla1[[#This Row],[Fecha de entrada de outplacement]]-Tabla1[[#This Row],[Fecha desempleo]])/30</f>
        <v>0</v>
      </c>
      <c r="V107" s="3">
        <f ca="1">(TODAY()-Tabla1[[#This Row],[Fecha desempleo]])/30</f>
        <v>2.3666666666666667</v>
      </c>
      <c r="W107" s="2">
        <f>IF(Tabla1[[#This Row],[Fecha recolocación]]&lt;&gt;"",1,0)</f>
        <v>0</v>
      </c>
      <c r="X107" s="16">
        <f ca="1">INT((TODAY()-Tabla1[[#This Row],[Estimación Nacimiento]])/365.25)</f>
        <v>28</v>
      </c>
      <c r="Y107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108" spans="1:25" x14ac:dyDescent="0.2">
      <c r="A108">
        <v>1500709</v>
      </c>
      <c r="B108" t="s">
        <v>595</v>
      </c>
      <c r="C108" t="s">
        <v>20</v>
      </c>
      <c r="D108" t="s">
        <v>596</v>
      </c>
      <c r="E108" t="s">
        <v>597</v>
      </c>
      <c r="F108" t="s">
        <v>318</v>
      </c>
      <c r="G108" s="52">
        <v>44186.655555555553</v>
      </c>
      <c r="H108" t="s">
        <v>587</v>
      </c>
      <c r="I108" t="s">
        <v>327</v>
      </c>
      <c r="J108" s="51" t="s">
        <v>14</v>
      </c>
      <c r="K108" s="50">
        <f>Tabla1[[#This Row],[Fecha de entrada de outplacement]]</f>
        <v>44118</v>
      </c>
      <c r="L108" s="1">
        <v>44118</v>
      </c>
      <c r="M108" t="s">
        <v>14</v>
      </c>
      <c r="N108" t="s">
        <v>71</v>
      </c>
      <c r="O108" t="s">
        <v>598</v>
      </c>
      <c r="P108" s="2">
        <f>(VALUE(MID(SUBSTITUTE(Tabla1[[#This Row],[RUT]],".",""),1,LEN(SUBSTITUTE(Tabla1[[#This Row],[RUT]],".",""))-2))*3.33636975697003E-06)+1932.25738525073</f>
        <v>1962.3734271352982</v>
      </c>
      <c r="Q108" s="49">
        <f>IF(Tabla1[[#This Row],[Estimacion RUT]] &gt;2005,0,DATE(FLOOR(Tabla1[[#This Row],[Estimacion RUT]],1),ROUND((Tabla1[[#This Row],[Estimacion RUT]]-FLOOR(Tabla1[[#This Row],[Estimacion RUT]],1))*12,0),1))</f>
        <v>22737</v>
      </c>
      <c r="R108" s="48" t="s">
        <v>26</v>
      </c>
      <c r="S108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108" s="32">
        <f ca="1">IF(Tabla1[[#This Row],[Cuenta Recolocación]]=1,(Tabla1[[#This Row],[Fecha recolocación]]-Tabla1[[#This Row],[Fecha desempleo]])/30,(TODAY()-Tabla1[[#This Row],[Fecha desempleo]])/30)</f>
        <v>2.3666666666666667</v>
      </c>
      <c r="U108" s="32">
        <f>(Tabla1[[#This Row],[Fecha de entrada de outplacement]]-Tabla1[[#This Row],[Fecha desempleo]])/30</f>
        <v>0</v>
      </c>
      <c r="V108" s="3">
        <f ca="1">(TODAY()-Tabla1[[#This Row],[Fecha desempleo]])/30</f>
        <v>2.3666666666666667</v>
      </c>
      <c r="W108" s="2">
        <f>IF(Tabla1[[#This Row],[Fecha recolocación]]&lt;&gt;"",1,0)</f>
        <v>0</v>
      </c>
      <c r="X108" s="16">
        <f ca="1">INT((TODAY()-Tabla1[[#This Row],[Estimación Nacimiento]])/365.25)</f>
        <v>58</v>
      </c>
      <c r="Y108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109" spans="1:25" x14ac:dyDescent="0.2">
      <c r="A109">
        <v>1500801</v>
      </c>
      <c r="B109" t="s">
        <v>620</v>
      </c>
      <c r="C109" t="s">
        <v>557</v>
      </c>
      <c r="D109" t="s">
        <v>601</v>
      </c>
      <c r="E109" t="s">
        <v>621</v>
      </c>
      <c r="F109" t="s">
        <v>63</v>
      </c>
      <c r="G109" s="52">
        <v>44181.854861111111</v>
      </c>
      <c r="H109" t="s">
        <v>587</v>
      </c>
      <c r="I109" t="s">
        <v>327</v>
      </c>
      <c r="J109" s="51" t="s">
        <v>14</v>
      </c>
      <c r="K109" s="50">
        <f>Tabla1[[#This Row],[Fecha de entrada de outplacement]]</f>
        <v>44118</v>
      </c>
      <c r="L109" s="1">
        <v>44118</v>
      </c>
      <c r="M109" t="s">
        <v>14</v>
      </c>
      <c r="N109" t="s">
        <v>71</v>
      </c>
      <c r="O109" t="s">
        <v>622</v>
      </c>
      <c r="P109" s="2">
        <f>(VALUE(MID(SUBSTITUTE(Tabla1[[#This Row],[RUT]],".",""),1,LEN(SUBSTITUTE(Tabla1[[#This Row],[RUT]],".",""))-2))*3.33636975697003E-06)+1932.25738525073</f>
        <v>1982.996476132141</v>
      </c>
      <c r="Q109" s="49">
        <f>IF(Tabla1[[#This Row],[Estimacion RUT]] &gt;2005,0,DATE(FLOOR(Tabla1[[#This Row],[Estimacion RUT]],1),ROUND((Tabla1[[#This Row],[Estimacion RUT]]-FLOOR(Tabla1[[#This Row],[Estimacion RUT]],1))*12,0),1))</f>
        <v>30286</v>
      </c>
      <c r="R109" s="48" t="s">
        <v>26</v>
      </c>
      <c r="S109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109" s="32">
        <f ca="1">IF(Tabla1[[#This Row],[Cuenta Recolocación]]=1,(Tabla1[[#This Row],[Fecha recolocación]]-Tabla1[[#This Row],[Fecha desempleo]])/30,(TODAY()-Tabla1[[#This Row],[Fecha desempleo]])/30)</f>
        <v>2.3666666666666667</v>
      </c>
      <c r="U109" s="32">
        <f>(Tabla1[[#This Row],[Fecha de entrada de outplacement]]-Tabla1[[#This Row],[Fecha desempleo]])/30</f>
        <v>0</v>
      </c>
      <c r="V109" s="3">
        <f ca="1">(TODAY()-Tabla1[[#This Row],[Fecha desempleo]])/30</f>
        <v>2.3666666666666667</v>
      </c>
      <c r="W109" s="2">
        <f>IF(Tabla1[[#This Row],[Fecha recolocación]]&lt;&gt;"",1,0)</f>
        <v>0</v>
      </c>
      <c r="X109" s="16">
        <f ca="1">INT((TODAY()-Tabla1[[#This Row],[Estimación Nacimiento]])/365.25)</f>
        <v>38</v>
      </c>
      <c r="Y109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30-40</v>
      </c>
    </row>
    <row r="110" spans="1:25" x14ac:dyDescent="0.2">
      <c r="A110">
        <v>1500802</v>
      </c>
      <c r="B110" t="s">
        <v>631</v>
      </c>
      <c r="C110" t="s">
        <v>632</v>
      </c>
      <c r="D110" t="s">
        <v>633</v>
      </c>
      <c r="E110" t="s">
        <v>634</v>
      </c>
      <c r="F110" t="s">
        <v>593</v>
      </c>
      <c r="G110" s="52">
        <v>44145.919444444444</v>
      </c>
      <c r="H110" t="s">
        <v>587</v>
      </c>
      <c r="I110" t="s">
        <v>432</v>
      </c>
      <c r="J110" s="51" t="s">
        <v>14</v>
      </c>
      <c r="K110" s="50">
        <f>Tabla1[[#This Row],[Fecha de entrada de outplacement]]</f>
        <v>44145</v>
      </c>
      <c r="L110" s="1">
        <v>44145</v>
      </c>
      <c r="M110" t="s">
        <v>14</v>
      </c>
      <c r="N110" t="s">
        <v>71</v>
      </c>
      <c r="O110" t="s">
        <v>635</v>
      </c>
      <c r="P110" s="2">
        <f>(VALUE(MID(SUBSTITUTE(Tabla1[[#This Row],[RUT]],".",""),1,LEN(SUBSTITUTE(Tabla1[[#This Row],[RUT]],".",""))-2))*3.33636975697003E-06)+1932.25738525073</f>
        <v>1955.843464228738</v>
      </c>
      <c r="Q110" s="49">
        <f>IF(Tabla1[[#This Row],[Estimacion RUT]] &gt;2005,0,DATE(FLOOR(Tabla1[[#This Row],[Estimacion RUT]],1),ROUND((Tabla1[[#This Row],[Estimacion RUT]]-FLOOR(Tabla1[[#This Row],[Estimacion RUT]],1))*12,0),1))</f>
        <v>20363</v>
      </c>
      <c r="R110" s="48" t="s">
        <v>26</v>
      </c>
      <c r="S110" s="32">
        <f ca="1">IF(Tabla1[[#This Row],[Cuenta Recolocación]]=1,(Tabla1[[#This Row],[Fecha recolocación]]-Tabla1[[#This Row],[Fecha de entrada de outplacement]])/30,(TODAY()-Tabla1[[#This Row],[Fecha de entrada de outplacement]])/30)</f>
        <v>1.4666666666666666</v>
      </c>
      <c r="T110" s="32">
        <f ca="1">IF(Tabla1[[#This Row],[Cuenta Recolocación]]=1,(Tabla1[[#This Row],[Fecha recolocación]]-Tabla1[[#This Row],[Fecha desempleo]])/30,(TODAY()-Tabla1[[#This Row],[Fecha desempleo]])/30)</f>
        <v>1.4666666666666666</v>
      </c>
      <c r="U110" s="32">
        <f>(Tabla1[[#This Row],[Fecha de entrada de outplacement]]-Tabla1[[#This Row],[Fecha desempleo]])/30</f>
        <v>0</v>
      </c>
      <c r="V110" s="3">
        <f ca="1">(TODAY()-Tabla1[[#This Row],[Fecha desempleo]])/30</f>
        <v>1.4666666666666666</v>
      </c>
      <c r="W110" s="2">
        <f>IF(Tabla1[[#This Row],[Fecha recolocación]]&lt;&gt;"",1,0)</f>
        <v>0</v>
      </c>
      <c r="X110" s="16">
        <f ca="1">INT((TODAY()-Tabla1[[#This Row],[Estimación Nacimiento]])/365.25)</f>
        <v>65</v>
      </c>
      <c r="Y110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  <row r="111" spans="1:25" x14ac:dyDescent="0.2">
      <c r="A111">
        <v>1500851</v>
      </c>
      <c r="B111" t="s">
        <v>599</v>
      </c>
      <c r="C111" t="s">
        <v>600</v>
      </c>
      <c r="D111" t="s">
        <v>601</v>
      </c>
      <c r="E111" t="s">
        <v>602</v>
      </c>
      <c r="F111" t="s">
        <v>63</v>
      </c>
      <c r="G111" s="52">
        <v>44147.464583333334</v>
      </c>
      <c r="H111" t="s">
        <v>587</v>
      </c>
      <c r="I111" t="s">
        <v>327</v>
      </c>
      <c r="J111" s="51" t="s">
        <v>14</v>
      </c>
      <c r="K111" s="50">
        <f>Tabla1[[#This Row],[Fecha de entrada de outplacement]]</f>
        <v>44118</v>
      </c>
      <c r="L111" s="1">
        <v>44118</v>
      </c>
      <c r="M111" t="s">
        <v>14</v>
      </c>
      <c r="N111" t="s">
        <v>71</v>
      </c>
      <c r="O111" t="s">
        <v>603</v>
      </c>
      <c r="P111" s="2">
        <f>(VALUE(MID(SUBSTITUTE(Tabla1[[#This Row],[RUT]],".",""),1,LEN(SUBSTITUTE(Tabla1[[#This Row],[RUT]],".",""))-2))*3.33636975697003E-06)+1932.25738525073</f>
        <v>1991.8807183303793</v>
      </c>
      <c r="Q111" s="49">
        <f>IF(Tabla1[[#This Row],[Estimacion RUT]] &gt;2005,0,DATE(FLOOR(Tabla1[[#This Row],[Estimacion RUT]],1),ROUND((Tabla1[[#This Row],[Estimacion RUT]]-FLOOR(Tabla1[[#This Row],[Estimacion RUT]],1))*12,0),1))</f>
        <v>33543</v>
      </c>
      <c r="R111" s="48" t="s">
        <v>19</v>
      </c>
      <c r="S111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111" s="32">
        <f ca="1">IF(Tabla1[[#This Row],[Cuenta Recolocación]]=1,(Tabla1[[#This Row],[Fecha recolocación]]-Tabla1[[#This Row],[Fecha desempleo]])/30,(TODAY()-Tabla1[[#This Row],[Fecha desempleo]])/30)</f>
        <v>2.3666666666666667</v>
      </c>
      <c r="U111" s="32">
        <f>(Tabla1[[#This Row],[Fecha de entrada de outplacement]]-Tabla1[[#This Row],[Fecha desempleo]])/30</f>
        <v>0</v>
      </c>
      <c r="V111" s="3">
        <f ca="1">(TODAY()-Tabla1[[#This Row],[Fecha desempleo]])/30</f>
        <v>2.3666666666666667</v>
      </c>
      <c r="W111" s="2">
        <f>IF(Tabla1[[#This Row],[Fecha recolocación]]&lt;&gt;"",1,0)</f>
        <v>0</v>
      </c>
      <c r="X111" s="16">
        <f ca="1">INT((TODAY()-Tabla1[[#This Row],[Estimación Nacimiento]])/365.25)</f>
        <v>29</v>
      </c>
      <c r="Y111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112" spans="1:25" x14ac:dyDescent="0.2">
      <c r="A112">
        <v>1501251</v>
      </c>
      <c r="B112" t="s">
        <v>636</v>
      </c>
      <c r="C112" t="s">
        <v>624</v>
      </c>
      <c r="D112" t="s">
        <v>637</v>
      </c>
      <c r="E112" t="s">
        <v>638</v>
      </c>
      <c r="F112" t="s">
        <v>604</v>
      </c>
      <c r="G112" s="52">
        <v>44186.678472222222</v>
      </c>
      <c r="H112" t="s">
        <v>587</v>
      </c>
      <c r="I112" t="s">
        <v>432</v>
      </c>
      <c r="J112" s="51" t="s">
        <v>14</v>
      </c>
      <c r="K112" s="50">
        <f>Tabla1[[#This Row],[Fecha de entrada de outplacement]]</f>
        <v>44145</v>
      </c>
      <c r="L112" s="1">
        <v>44145</v>
      </c>
      <c r="M112" t="s">
        <v>14</v>
      </c>
      <c r="N112" t="s">
        <v>71</v>
      </c>
      <c r="O112" t="s">
        <v>639</v>
      </c>
      <c r="P112" s="2">
        <f>(VALUE(MID(SUBSTITUTE(Tabla1[[#This Row],[RUT]],".",""),1,LEN(SUBSTITUTE(Tabla1[[#This Row],[RUT]],".",""))-2))*3.33636975697003E-06)+1932.25738525073</f>
        <v>1997.2736697783525</v>
      </c>
      <c r="Q112" s="49">
        <f>IF(Tabla1[[#This Row],[Estimacion RUT]] &gt;2005,0,DATE(FLOOR(Tabla1[[#This Row],[Estimacion RUT]],1),ROUND((Tabla1[[#This Row],[Estimacion RUT]]-FLOOR(Tabla1[[#This Row],[Estimacion RUT]],1))*12,0),1))</f>
        <v>35490</v>
      </c>
      <c r="R112" s="48" t="s">
        <v>26</v>
      </c>
      <c r="S112" s="32">
        <f ca="1">IF(Tabla1[[#This Row],[Cuenta Recolocación]]=1,(Tabla1[[#This Row],[Fecha recolocación]]-Tabla1[[#This Row],[Fecha de entrada de outplacement]])/30,(TODAY()-Tabla1[[#This Row],[Fecha de entrada de outplacement]])/30)</f>
        <v>1.4666666666666666</v>
      </c>
      <c r="T112" s="32">
        <f ca="1">IF(Tabla1[[#This Row],[Cuenta Recolocación]]=1,(Tabla1[[#This Row],[Fecha recolocación]]-Tabla1[[#This Row],[Fecha desempleo]])/30,(TODAY()-Tabla1[[#This Row],[Fecha desempleo]])/30)</f>
        <v>1.4666666666666666</v>
      </c>
      <c r="U112" s="32">
        <f>(Tabla1[[#This Row],[Fecha de entrada de outplacement]]-Tabla1[[#This Row],[Fecha desempleo]])/30</f>
        <v>0</v>
      </c>
      <c r="V112" s="3">
        <f ca="1">(TODAY()-Tabla1[[#This Row],[Fecha desempleo]])/30</f>
        <v>1.4666666666666666</v>
      </c>
      <c r="W112" s="2">
        <f>IF(Tabla1[[#This Row],[Fecha recolocación]]&lt;&gt;"",1,0)</f>
        <v>0</v>
      </c>
      <c r="X112" s="16">
        <f ca="1">INT((TODAY()-Tabla1[[#This Row],[Estimación Nacimiento]])/365.25)</f>
        <v>23</v>
      </c>
      <c r="Y112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20-30</v>
      </c>
    </row>
    <row r="113" spans="1:25" x14ac:dyDescent="0.2">
      <c r="A113">
        <v>1501402</v>
      </c>
      <c r="B113" t="s">
        <v>623</v>
      </c>
      <c r="C113" t="s">
        <v>624</v>
      </c>
      <c r="D113" t="s">
        <v>625</v>
      </c>
      <c r="E113" t="s">
        <v>626</v>
      </c>
      <c r="F113" t="s">
        <v>61</v>
      </c>
      <c r="G113" s="52">
        <v>44182.901388888888</v>
      </c>
      <c r="H113" t="s">
        <v>587</v>
      </c>
      <c r="I113" t="s">
        <v>327</v>
      </c>
      <c r="J113" s="51" t="s">
        <v>14</v>
      </c>
      <c r="K113" s="50">
        <f>Tabla1[[#This Row],[Fecha de entrada de outplacement]]</f>
        <v>44118</v>
      </c>
      <c r="L113" s="1">
        <v>44118</v>
      </c>
      <c r="M113" t="s">
        <v>14</v>
      </c>
      <c r="N113" t="s">
        <v>71</v>
      </c>
      <c r="O113" t="s">
        <v>627</v>
      </c>
      <c r="P113" s="2">
        <f>(VALUE(MID(SUBSTITUTE(Tabla1[[#This Row],[RUT]],".",""),1,LEN(SUBSTITUTE(Tabla1[[#This Row],[RUT]],".",""))-2))*3.33636975697003E-06)+1932.25738525073</f>
        <v>1965.1343431729558</v>
      </c>
      <c r="Q113" s="49">
        <f>IF(Tabla1[[#This Row],[Estimacion RUT]] &gt;2005,0,DATE(FLOOR(Tabla1[[#This Row],[Estimacion RUT]],1),ROUND((Tabla1[[#This Row],[Estimacion RUT]]-FLOOR(Tabla1[[#This Row],[Estimacion RUT]],1))*12,0),1))</f>
        <v>23774</v>
      </c>
      <c r="R113" s="48" t="s">
        <v>26</v>
      </c>
      <c r="S113" s="32">
        <f ca="1">IF(Tabla1[[#This Row],[Cuenta Recolocación]]=1,(Tabla1[[#This Row],[Fecha recolocación]]-Tabla1[[#This Row],[Fecha de entrada de outplacement]])/30,(TODAY()-Tabla1[[#This Row],[Fecha de entrada de outplacement]])/30)</f>
        <v>2.3666666666666667</v>
      </c>
      <c r="T113" s="32">
        <f ca="1">IF(Tabla1[[#This Row],[Cuenta Recolocación]]=1,(Tabla1[[#This Row],[Fecha recolocación]]-Tabla1[[#This Row],[Fecha desempleo]])/30,(TODAY()-Tabla1[[#This Row],[Fecha desempleo]])/30)</f>
        <v>2.3666666666666667</v>
      </c>
      <c r="U113" s="32">
        <f>(Tabla1[[#This Row],[Fecha de entrada de outplacement]]-Tabla1[[#This Row],[Fecha desempleo]])/30</f>
        <v>0</v>
      </c>
      <c r="V113" s="3">
        <f ca="1">(TODAY()-Tabla1[[#This Row],[Fecha desempleo]])/30</f>
        <v>2.3666666666666667</v>
      </c>
      <c r="W113" s="2">
        <f>IF(Tabla1[[#This Row],[Fecha recolocación]]&lt;&gt;"",1,0)</f>
        <v>0</v>
      </c>
      <c r="X113" s="16">
        <f ca="1">INT((TODAY()-Tabla1[[#This Row],[Estimación Nacimiento]])/365.25)</f>
        <v>55</v>
      </c>
      <c r="Y113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50-60</v>
      </c>
    </row>
    <row r="114" spans="1:25" x14ac:dyDescent="0.2">
      <c r="A114">
        <v>1648751</v>
      </c>
      <c r="B114" t="s">
        <v>640</v>
      </c>
      <c r="C114" t="s">
        <v>641</v>
      </c>
      <c r="D114" t="s">
        <v>642</v>
      </c>
      <c r="E114" t="s">
        <v>643</v>
      </c>
      <c r="F114" t="s">
        <v>61</v>
      </c>
      <c r="G114" s="52">
        <v>44181.893055555556</v>
      </c>
      <c r="H114" t="s">
        <v>644</v>
      </c>
      <c r="I114" t="s">
        <v>432</v>
      </c>
      <c r="J114" t="s">
        <v>13</v>
      </c>
      <c r="K114" s="50">
        <f>Tabla1[[#This Row],[Fecha de entrada de outplacement]]</f>
        <v>44145</v>
      </c>
      <c r="L114" s="1">
        <v>44145</v>
      </c>
      <c r="M114" t="s">
        <v>14</v>
      </c>
      <c r="N114" t="s">
        <v>71</v>
      </c>
      <c r="O114" t="s">
        <v>645</v>
      </c>
      <c r="P114" s="2">
        <f>(VALUE(MID(SUBSTITUTE(Tabla1[[#This Row],[RUT]],".",""),1,LEN(SUBSTITUTE(Tabla1[[#This Row],[RUT]],".",""))-2))*3.33636975697003E-06)+1932.25738525073</f>
        <v>1960.2885163286885</v>
      </c>
      <c r="Q114" s="49">
        <f>IF(Tabla1[[#This Row],[Estimacion RUT]] &gt;2005,0,DATE(FLOOR(Tabla1[[#This Row],[Estimacion RUT]],1),ROUND((Tabla1[[#This Row],[Estimacion RUT]]-FLOOR(Tabla1[[#This Row],[Estimacion RUT]],1))*12,0),1))</f>
        <v>21976</v>
      </c>
      <c r="R114" s="48" t="s">
        <v>26</v>
      </c>
      <c r="S114" s="32">
        <f ca="1">IF(Tabla1[[#This Row],[Cuenta Recolocación]]=1,(Tabla1[[#This Row],[Fecha recolocación]]-Tabla1[[#This Row],[Fecha de entrada de outplacement]])/30,(TODAY()-Tabla1[[#This Row],[Fecha de entrada de outplacement]])/30)</f>
        <v>1.4666666666666666</v>
      </c>
      <c r="T114" s="32">
        <f ca="1">IF(Tabla1[[#This Row],[Cuenta Recolocación]]=1,(Tabla1[[#This Row],[Fecha recolocación]]-Tabla1[[#This Row],[Fecha desempleo]])/30,(TODAY()-Tabla1[[#This Row],[Fecha desempleo]])/30)</f>
        <v>1.4666666666666666</v>
      </c>
      <c r="U114" s="32">
        <f>(Tabla1[[#This Row],[Fecha de entrada de outplacement]]-Tabla1[[#This Row],[Fecha desempleo]])/30</f>
        <v>0</v>
      </c>
      <c r="V114" s="3">
        <f ca="1">(TODAY()-Tabla1[[#This Row],[Fecha desempleo]])/30</f>
        <v>1.4666666666666666</v>
      </c>
      <c r="W114" s="2">
        <f>IF(Tabla1[[#This Row],[Fecha recolocación]]&lt;&gt;"",1,0)</f>
        <v>0</v>
      </c>
      <c r="X114" s="16">
        <f ca="1">INT((TODAY()-Tabla1[[#This Row],[Estimación Nacimiento]])/365.25)</f>
        <v>60</v>
      </c>
      <c r="Y114" s="2" t="str">
        <f ca="1">IF(Tabla1[[#This Row],[Estimación Edad]]&gt;110,"Unidentified",IF(Tabla1[[#This Row],[Estimación Edad]]&lt;20,"0-20",IF(Tabla1[[#This Row],[Estimación Edad]]&lt;30,"20-30",IF(Tabla1[[#This Row],[Estimación Edad]]&lt;40,"30-40",IF(Tabla1[[#This Row],[Estimación Edad]]&lt;50,"40-50",IF(Tabla1[[#This Row],[Estimación Edad]]&lt;60,"50-60",IF(Tabla1[[#This Row],[Estimación Edad]]&lt;70,"60-70","70+")))))))</f>
        <v>60-70</v>
      </c>
    </row>
  </sheetData>
  <mergeCells count="5">
    <mergeCell ref="AB19:AC22"/>
    <mergeCell ref="AB6:AC6"/>
    <mergeCell ref="AB12:AC12"/>
    <mergeCell ref="AB13:AC15"/>
    <mergeCell ref="AB16:AC18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7473-9639-8D4C-BB84-203D591CA1C7}">
  <sheetPr codeName="Hoja3"/>
  <dimension ref="A1:N40"/>
  <sheetViews>
    <sheetView workbookViewId="0">
      <selection activeCell="L4" sqref="L4"/>
    </sheetView>
  </sheetViews>
  <sheetFormatPr baseColWidth="10" defaultColWidth="10.83203125" defaultRowHeight="15" x14ac:dyDescent="0.2"/>
  <cols>
    <col min="1" max="10" width="10.83203125" style="12"/>
    <col min="11" max="11" width="23.5" style="12" bestFit="1" customWidth="1"/>
    <col min="12" max="12" width="29.83203125" style="12" bestFit="1" customWidth="1"/>
    <col min="13" max="13" width="24.33203125" style="12" bestFit="1" customWidth="1"/>
    <col min="14" max="14" width="20" style="12" bestFit="1" customWidth="1"/>
    <col min="15" max="16384" width="10.83203125" style="12"/>
  </cols>
  <sheetData>
    <row r="1" spans="1:14" x14ac:dyDescent="0.2">
      <c r="A1" s="31" t="s">
        <v>54</v>
      </c>
      <c r="C1" s="12" t="s">
        <v>56</v>
      </c>
      <c r="K1" s="30" t="s">
        <v>55</v>
      </c>
    </row>
    <row r="3" spans="1:14" x14ac:dyDescent="0.2">
      <c r="A3" s="29" t="s">
        <v>42</v>
      </c>
      <c r="B3" s="29" t="s">
        <v>43</v>
      </c>
      <c r="C3" s="29"/>
      <c r="D3" s="29" t="s">
        <v>44</v>
      </c>
      <c r="E3" s="29" t="s">
        <v>45</v>
      </c>
      <c r="F3" s="29"/>
      <c r="G3" s="29" t="s">
        <v>46</v>
      </c>
      <c r="H3" s="29" t="s">
        <v>47</v>
      </c>
      <c r="K3" s="25" t="s">
        <v>27</v>
      </c>
      <c r="L3" s="25" t="s">
        <v>33</v>
      </c>
      <c r="M3" s="25" t="s">
        <v>34</v>
      </c>
      <c r="N3" s="25" t="s">
        <v>41</v>
      </c>
    </row>
    <row r="4" spans="1:14" x14ac:dyDescent="0.2">
      <c r="A4" s="29">
        <v>1</v>
      </c>
      <c r="B4" s="29">
        <v>0.98950000000000005</v>
      </c>
      <c r="C4" s="29"/>
      <c r="D4" s="29">
        <v>1</v>
      </c>
      <c r="E4" s="29">
        <v>0.9556</v>
      </c>
      <c r="F4" s="29"/>
      <c r="G4" s="29">
        <v>0.75</v>
      </c>
      <c r="H4" s="29">
        <v>0.9556</v>
      </c>
      <c r="K4" s="26">
        <v>113</v>
      </c>
      <c r="L4" s="27">
        <v>9.2743362831858267</v>
      </c>
      <c r="M4" s="26">
        <v>41</v>
      </c>
      <c r="N4" s="28">
        <v>0.36283185840707965</v>
      </c>
    </row>
    <row r="5" spans="1:14" x14ac:dyDescent="0.2">
      <c r="A5" s="29">
        <v>1.1000000000000001</v>
      </c>
      <c r="B5" s="29">
        <v>0.97889999999999999</v>
      </c>
      <c r="C5" s="29"/>
      <c r="D5" s="29">
        <v>2</v>
      </c>
      <c r="E5" s="29">
        <v>0.9133</v>
      </c>
      <c r="F5" s="29"/>
      <c r="G5" s="29">
        <v>1.5</v>
      </c>
      <c r="H5" s="29">
        <v>0.9133</v>
      </c>
    </row>
    <row r="6" spans="1:14" x14ac:dyDescent="0.2">
      <c r="A6" s="29">
        <v>1.4</v>
      </c>
      <c r="B6" s="29">
        <v>0.96840000000000004</v>
      </c>
      <c r="C6" s="29"/>
      <c r="D6" s="29">
        <v>3</v>
      </c>
      <c r="E6" s="29">
        <v>0.87739999999999996</v>
      </c>
      <c r="F6" s="29"/>
      <c r="G6" s="29">
        <v>2.25</v>
      </c>
      <c r="H6" s="29">
        <v>0.87739999999999996</v>
      </c>
    </row>
    <row r="7" spans="1:14" x14ac:dyDescent="0.2">
      <c r="A7" s="29">
        <v>1.6</v>
      </c>
      <c r="B7" s="29">
        <v>0.94450000000000001</v>
      </c>
      <c r="C7" s="29"/>
      <c r="D7" s="29">
        <v>4</v>
      </c>
      <c r="E7" s="29">
        <v>0.80549999999999999</v>
      </c>
      <c r="F7" s="29"/>
      <c r="G7" s="29">
        <v>3</v>
      </c>
      <c r="H7" s="29">
        <v>0.80549999999999999</v>
      </c>
    </row>
    <row r="8" spans="1:14" x14ac:dyDescent="0.2">
      <c r="A8" s="29">
        <v>1.8</v>
      </c>
      <c r="B8" s="29">
        <v>0.93259999999999998</v>
      </c>
      <c r="C8" s="29"/>
      <c r="D8" s="29">
        <v>5</v>
      </c>
      <c r="E8" s="29">
        <v>0.74209999999999998</v>
      </c>
      <c r="F8" s="29"/>
      <c r="G8" s="29">
        <v>3.75</v>
      </c>
      <c r="H8" s="29">
        <v>0.74209999999999998</v>
      </c>
    </row>
    <row r="9" spans="1:14" x14ac:dyDescent="0.2">
      <c r="A9" s="29">
        <v>1.9</v>
      </c>
      <c r="B9" s="29">
        <v>0.92059999999999997</v>
      </c>
      <c r="C9" s="29"/>
      <c r="D9" s="29">
        <v>6</v>
      </c>
      <c r="E9" s="29">
        <v>0.68920000000000003</v>
      </c>
      <c r="F9" s="29"/>
      <c r="G9" s="29">
        <v>4.5</v>
      </c>
      <c r="H9" s="29">
        <v>0.68920000000000003</v>
      </c>
    </row>
    <row r="10" spans="1:14" x14ac:dyDescent="0.2">
      <c r="A10" s="29">
        <v>2.1</v>
      </c>
      <c r="B10" s="29">
        <v>0.90859999999999996</v>
      </c>
      <c r="C10" s="29"/>
      <c r="D10" s="29">
        <v>7</v>
      </c>
      <c r="E10" s="29">
        <v>0.63639999999999997</v>
      </c>
      <c r="F10" s="29"/>
      <c r="G10" s="29">
        <v>5.25</v>
      </c>
      <c r="H10" s="29">
        <v>0.63639999999999997</v>
      </c>
    </row>
    <row r="11" spans="1:14" x14ac:dyDescent="0.2">
      <c r="A11" s="29">
        <v>2.2000000000000002</v>
      </c>
      <c r="B11" s="29">
        <v>0.88470000000000004</v>
      </c>
      <c r="C11" s="29"/>
      <c r="D11" s="29">
        <v>8</v>
      </c>
      <c r="E11" s="29">
        <v>0.58350000000000002</v>
      </c>
      <c r="F11" s="29"/>
      <c r="G11" s="29">
        <v>6</v>
      </c>
      <c r="H11" s="29">
        <v>0.58350000000000002</v>
      </c>
    </row>
    <row r="12" spans="1:14" x14ac:dyDescent="0.2">
      <c r="A12" s="29">
        <v>2.7</v>
      </c>
      <c r="B12" s="29">
        <v>0.87229999999999996</v>
      </c>
      <c r="C12" s="29"/>
      <c r="D12" s="29">
        <v>9</v>
      </c>
      <c r="E12" s="29">
        <v>0.54290000000000005</v>
      </c>
      <c r="F12" s="29"/>
      <c r="G12" s="29">
        <v>6.75</v>
      </c>
      <c r="H12" s="29">
        <v>0.54290000000000005</v>
      </c>
    </row>
    <row r="13" spans="1:14" x14ac:dyDescent="0.2">
      <c r="A13" s="29">
        <v>3</v>
      </c>
      <c r="B13" s="29">
        <v>0.85980000000000001</v>
      </c>
      <c r="C13" s="29"/>
      <c r="D13" s="29">
        <v>10</v>
      </c>
      <c r="E13" s="29">
        <v>0.49980000000000002</v>
      </c>
      <c r="F13" s="29"/>
      <c r="G13" s="29">
        <v>7.5</v>
      </c>
      <c r="H13" s="29">
        <v>0.49980000000000002</v>
      </c>
    </row>
    <row r="14" spans="1:14" x14ac:dyDescent="0.2">
      <c r="A14" s="29">
        <v>3.1</v>
      </c>
      <c r="B14" s="29">
        <v>0.84730000000000005</v>
      </c>
      <c r="C14" s="29"/>
      <c r="D14" s="29">
        <v>11</v>
      </c>
      <c r="E14" s="29">
        <v>0.48010000000000003</v>
      </c>
      <c r="F14" s="29"/>
      <c r="G14" s="29">
        <v>8.25</v>
      </c>
      <c r="H14" s="29">
        <v>0.48010000000000003</v>
      </c>
    </row>
    <row r="15" spans="1:14" x14ac:dyDescent="0.2">
      <c r="A15" s="29">
        <v>3.2</v>
      </c>
      <c r="B15" s="29">
        <v>0.82240000000000002</v>
      </c>
      <c r="C15" s="29"/>
      <c r="D15" s="29">
        <v>12</v>
      </c>
      <c r="E15" s="29">
        <v>0.4466</v>
      </c>
      <c r="F15" s="29"/>
      <c r="G15" s="29">
        <v>9</v>
      </c>
      <c r="H15" s="29">
        <v>0.4466</v>
      </c>
    </row>
    <row r="16" spans="1:14" x14ac:dyDescent="0.2">
      <c r="A16" s="29">
        <v>3.8</v>
      </c>
      <c r="B16" s="29">
        <v>0.80940000000000001</v>
      </c>
      <c r="C16" s="29"/>
      <c r="D16" s="29">
        <v>13</v>
      </c>
      <c r="E16" s="29">
        <v>0.39250000000000002</v>
      </c>
      <c r="F16" s="29"/>
      <c r="G16" s="29">
        <v>9.75</v>
      </c>
      <c r="H16" s="29">
        <v>0.39250000000000002</v>
      </c>
    </row>
    <row r="17" spans="1:8" x14ac:dyDescent="0.2">
      <c r="A17" s="29">
        <v>4</v>
      </c>
      <c r="B17" s="29">
        <v>0.79630000000000001</v>
      </c>
      <c r="C17" s="29"/>
      <c r="D17" s="29">
        <v>14</v>
      </c>
      <c r="E17" s="29">
        <v>0.36499999999999999</v>
      </c>
      <c r="F17" s="29"/>
      <c r="G17" s="29">
        <v>10.5</v>
      </c>
      <c r="H17" s="29">
        <v>0.36499999999999999</v>
      </c>
    </row>
    <row r="18" spans="1:8" x14ac:dyDescent="0.2">
      <c r="A18" s="29">
        <v>4.0999999999999996</v>
      </c>
      <c r="B18" s="29">
        <v>0.71799999999999997</v>
      </c>
      <c r="C18" s="29"/>
      <c r="D18" s="29">
        <v>15</v>
      </c>
      <c r="E18" s="29">
        <v>0.34139999999999998</v>
      </c>
      <c r="F18" s="29"/>
      <c r="G18" s="29">
        <v>11.25</v>
      </c>
      <c r="H18" s="29">
        <v>0.34139999999999998</v>
      </c>
    </row>
    <row r="19" spans="1:8" x14ac:dyDescent="0.2">
      <c r="A19" s="29">
        <v>4.2</v>
      </c>
      <c r="B19" s="29">
        <v>0.70469999999999999</v>
      </c>
      <c r="C19" s="29"/>
      <c r="D19" s="29">
        <v>16</v>
      </c>
      <c r="E19" s="29">
        <v>0.32719999999999999</v>
      </c>
      <c r="F19" s="29"/>
      <c r="G19" s="29">
        <v>12</v>
      </c>
      <c r="H19" s="29">
        <v>0.32719999999999999</v>
      </c>
    </row>
    <row r="20" spans="1:8" x14ac:dyDescent="0.2">
      <c r="A20" s="29">
        <v>4.5</v>
      </c>
      <c r="B20" s="29">
        <v>0.69110000000000005</v>
      </c>
      <c r="C20" s="29"/>
      <c r="D20" s="29">
        <v>17</v>
      </c>
      <c r="E20" s="29">
        <v>0.3049</v>
      </c>
      <c r="F20" s="29"/>
      <c r="G20" s="29">
        <v>12.75</v>
      </c>
      <c r="H20" s="29">
        <v>0.3049</v>
      </c>
    </row>
    <row r="21" spans="1:8" x14ac:dyDescent="0.2">
      <c r="A21" s="29">
        <v>4.9000000000000004</v>
      </c>
      <c r="B21" s="29">
        <v>0.65049999999999997</v>
      </c>
      <c r="C21" s="29"/>
      <c r="D21" s="29">
        <v>18</v>
      </c>
      <c r="E21" s="29">
        <v>0.29089999999999999</v>
      </c>
      <c r="F21" s="29"/>
      <c r="G21" s="29">
        <v>13.5</v>
      </c>
      <c r="H21" s="29">
        <v>0.29089999999999999</v>
      </c>
    </row>
    <row r="22" spans="1:8" x14ac:dyDescent="0.2">
      <c r="A22" s="29">
        <v>5</v>
      </c>
      <c r="B22" s="29">
        <v>0.62339999999999995</v>
      </c>
      <c r="C22" s="29"/>
      <c r="D22" s="29">
        <v>19</v>
      </c>
      <c r="E22" s="29">
        <v>0.27560000000000001</v>
      </c>
      <c r="F22" s="29"/>
      <c r="G22" s="29">
        <v>14.25</v>
      </c>
      <c r="H22" s="29">
        <v>0.27560000000000001</v>
      </c>
    </row>
    <row r="23" spans="1:8" x14ac:dyDescent="0.2">
      <c r="A23" s="29">
        <v>5.0999999999999996</v>
      </c>
      <c r="B23" s="29">
        <v>0.60980000000000001</v>
      </c>
      <c r="C23" s="29"/>
      <c r="D23" s="29">
        <v>20</v>
      </c>
      <c r="E23" s="29">
        <v>0.26179999999999998</v>
      </c>
      <c r="F23" s="29"/>
      <c r="G23" s="29">
        <v>15</v>
      </c>
      <c r="H23" s="29">
        <v>0.26179999999999998</v>
      </c>
    </row>
    <row r="24" spans="1:8" x14ac:dyDescent="0.2">
      <c r="A24" s="29">
        <v>5.2</v>
      </c>
      <c r="B24" s="29">
        <v>0.5827</v>
      </c>
      <c r="C24" s="29"/>
      <c r="D24" s="29">
        <v>22</v>
      </c>
      <c r="E24" s="29">
        <v>0.2404</v>
      </c>
      <c r="F24" s="29"/>
      <c r="G24" s="29">
        <v>16.5</v>
      </c>
      <c r="H24" s="29">
        <v>0.2404</v>
      </c>
    </row>
    <row r="25" spans="1:8" x14ac:dyDescent="0.2">
      <c r="A25" s="29">
        <v>6.2</v>
      </c>
      <c r="B25" s="29">
        <v>0.55120000000000002</v>
      </c>
      <c r="C25" s="29"/>
      <c r="D25" s="29">
        <v>23</v>
      </c>
      <c r="E25" s="29">
        <v>0.2298</v>
      </c>
      <c r="F25" s="29"/>
      <c r="G25" s="29">
        <v>17.25</v>
      </c>
      <c r="H25" s="29">
        <v>0.2298</v>
      </c>
    </row>
    <row r="26" spans="1:8" x14ac:dyDescent="0.2">
      <c r="A26" s="29">
        <v>6.4</v>
      </c>
      <c r="B26" s="29">
        <v>0.53549999999999998</v>
      </c>
      <c r="C26" s="29"/>
      <c r="D26" s="29">
        <v>24</v>
      </c>
      <c r="E26" s="29">
        <v>0.21879999999999999</v>
      </c>
      <c r="F26" s="29"/>
      <c r="G26" s="29">
        <v>18</v>
      </c>
      <c r="H26" s="29">
        <v>0.21879999999999999</v>
      </c>
    </row>
    <row r="27" spans="1:8" x14ac:dyDescent="0.2">
      <c r="A27" s="29">
        <v>7.1</v>
      </c>
      <c r="B27" s="29">
        <v>0.51819999999999999</v>
      </c>
      <c r="C27" s="29"/>
      <c r="D27" s="29">
        <v>25</v>
      </c>
      <c r="E27" s="29">
        <v>0.21310000000000001</v>
      </c>
      <c r="F27" s="29"/>
      <c r="G27" s="29">
        <v>18.75</v>
      </c>
      <c r="H27" s="29">
        <v>0.21310000000000001</v>
      </c>
    </row>
    <row r="28" spans="1:8" x14ac:dyDescent="0.2">
      <c r="A28" s="29">
        <v>7.7</v>
      </c>
      <c r="B28" s="29">
        <v>0.499</v>
      </c>
      <c r="C28" s="29"/>
      <c r="D28" s="29">
        <v>26</v>
      </c>
      <c r="E28" s="29">
        <v>0.20150000000000001</v>
      </c>
      <c r="F28" s="29"/>
      <c r="G28" s="29">
        <v>19.5</v>
      </c>
      <c r="H28" s="29">
        <v>0.20150000000000001</v>
      </c>
    </row>
    <row r="29" spans="1:8" x14ac:dyDescent="0.2">
      <c r="A29" s="29">
        <v>8.4</v>
      </c>
      <c r="B29" s="29">
        <v>0.47910000000000003</v>
      </c>
      <c r="C29" s="29"/>
      <c r="D29" s="29">
        <v>28</v>
      </c>
      <c r="E29" s="29">
        <v>0.1885</v>
      </c>
      <c r="F29" s="29"/>
      <c r="G29" s="29">
        <v>21</v>
      </c>
      <c r="H29" s="29">
        <v>0.1885</v>
      </c>
    </row>
    <row r="30" spans="1:8" x14ac:dyDescent="0.2">
      <c r="A30" s="29">
        <v>9.1999999999999993</v>
      </c>
      <c r="B30" s="29">
        <v>0.45729999999999998</v>
      </c>
      <c r="C30" s="29"/>
      <c r="D30" s="29">
        <v>30</v>
      </c>
      <c r="E30" s="29">
        <v>0.18</v>
      </c>
      <c r="F30" s="29"/>
      <c r="G30" s="29">
        <v>22.5</v>
      </c>
      <c r="H30" s="29">
        <v>0.18</v>
      </c>
    </row>
    <row r="31" spans="1:8" x14ac:dyDescent="0.2">
      <c r="A31" s="29">
        <v>9.3000000000000007</v>
      </c>
      <c r="B31" s="29">
        <v>0.4355</v>
      </c>
      <c r="C31" s="29"/>
      <c r="D31" s="29">
        <v>31</v>
      </c>
      <c r="E31" s="29">
        <v>0.17</v>
      </c>
      <c r="F31" s="29"/>
      <c r="G31" s="29">
        <v>23.25</v>
      </c>
      <c r="H31" s="29">
        <v>0.17</v>
      </c>
    </row>
    <row r="32" spans="1:8" x14ac:dyDescent="0.2">
      <c r="A32" s="29">
        <v>10</v>
      </c>
      <c r="B32" s="29">
        <v>0.4113</v>
      </c>
      <c r="C32" s="29"/>
      <c r="D32" s="29">
        <v>34</v>
      </c>
      <c r="E32" s="29">
        <v>0.1457</v>
      </c>
      <c r="F32" s="29"/>
      <c r="G32" s="29">
        <v>25.5</v>
      </c>
      <c r="H32" s="29">
        <v>0.1457</v>
      </c>
    </row>
    <row r="33" spans="1:8" x14ac:dyDescent="0.2">
      <c r="A33" s="29">
        <v>10.1</v>
      </c>
      <c r="B33" s="29">
        <v>0.3871</v>
      </c>
      <c r="C33" s="29"/>
      <c r="D33" s="29">
        <v>38</v>
      </c>
      <c r="E33" s="29">
        <v>9.7100000000000006E-2</v>
      </c>
      <c r="F33" s="29"/>
      <c r="G33" s="29">
        <v>28.5</v>
      </c>
      <c r="H33" s="29">
        <v>9.7100000000000006E-2</v>
      </c>
    </row>
    <row r="34" spans="1:8" x14ac:dyDescent="0.2">
      <c r="A34" s="29">
        <v>11.8</v>
      </c>
      <c r="B34" s="29">
        <v>0.35189999999999999</v>
      </c>
      <c r="C34" s="29"/>
      <c r="D34" s="29">
        <v>0</v>
      </c>
      <c r="E34" s="29">
        <v>0</v>
      </c>
      <c r="F34" s="29"/>
      <c r="G34" s="29">
        <v>0</v>
      </c>
      <c r="H34" s="29">
        <v>0</v>
      </c>
    </row>
    <row r="35" spans="1:8" x14ac:dyDescent="0.2">
      <c r="A35" s="29">
        <v>12.3</v>
      </c>
      <c r="B35" s="29">
        <v>0.31669999999999998</v>
      </c>
      <c r="C35" s="29"/>
      <c r="D35" s="29">
        <v>0</v>
      </c>
      <c r="E35" s="29">
        <v>0</v>
      </c>
      <c r="F35" s="29"/>
      <c r="G35" s="29">
        <v>0</v>
      </c>
      <c r="H35" s="29">
        <v>0</v>
      </c>
    </row>
    <row r="36" spans="1:8" x14ac:dyDescent="0.2">
      <c r="A36" s="29">
        <v>12.7</v>
      </c>
      <c r="B36" s="29">
        <v>0.28149999999999997</v>
      </c>
      <c r="C36" s="29"/>
      <c r="D36" s="29">
        <v>0</v>
      </c>
      <c r="E36" s="29">
        <v>0</v>
      </c>
      <c r="F36" s="29"/>
      <c r="G36" s="29">
        <v>0</v>
      </c>
      <c r="H36" s="29">
        <v>0</v>
      </c>
    </row>
    <row r="37" spans="1:8" x14ac:dyDescent="0.2">
      <c r="A37" s="29">
        <v>16.399999999999999</v>
      </c>
      <c r="B37" s="29">
        <v>0.2346</v>
      </c>
      <c r="C37" s="29"/>
      <c r="D37" s="29">
        <v>0</v>
      </c>
      <c r="E37" s="29">
        <v>0</v>
      </c>
      <c r="F37" s="29"/>
      <c r="G37" s="29">
        <v>0</v>
      </c>
      <c r="H37" s="29">
        <v>0</v>
      </c>
    </row>
    <row r="38" spans="1:8" x14ac:dyDescent="0.2">
      <c r="A38" s="29">
        <v>19.5</v>
      </c>
      <c r="B38" s="29">
        <v>0.18770000000000001</v>
      </c>
      <c r="C38" s="29"/>
      <c r="D38" s="29">
        <v>0</v>
      </c>
      <c r="E38" s="29">
        <v>0</v>
      </c>
      <c r="F38" s="29"/>
      <c r="G38" s="29">
        <v>0</v>
      </c>
      <c r="H38" s="29">
        <v>0</v>
      </c>
    </row>
    <row r="39" spans="1:8" x14ac:dyDescent="0.2">
      <c r="A39" s="29">
        <v>20.5</v>
      </c>
      <c r="B39" s="29">
        <v>9.3799999999999994E-2</v>
      </c>
      <c r="C39" s="29"/>
      <c r="D39" s="29">
        <v>0</v>
      </c>
      <c r="E39" s="29">
        <v>0</v>
      </c>
      <c r="F39" s="29"/>
      <c r="G39" s="29">
        <v>0</v>
      </c>
      <c r="H39" s="29">
        <v>0</v>
      </c>
    </row>
    <row r="40" spans="1:8" x14ac:dyDescent="0.2">
      <c r="A40" s="29">
        <v>27.5</v>
      </c>
      <c r="B40" s="29">
        <v>0</v>
      </c>
      <c r="C40" s="29"/>
      <c r="D40" s="29">
        <v>0</v>
      </c>
      <c r="E40" s="29">
        <v>0</v>
      </c>
      <c r="F40" s="29"/>
      <c r="G40" s="29">
        <v>0</v>
      </c>
      <c r="H40" s="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Dashboard AdminOp LabLab</vt:lpstr>
      <vt:lpstr>BD CJ AdminOp</vt:lpstr>
      <vt:lpstr>Data Estudio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Octavio Vera Tornero</cp:lastModifiedBy>
  <dcterms:created xsi:type="dcterms:W3CDTF">2020-04-13T21:32:36Z</dcterms:created>
  <dcterms:modified xsi:type="dcterms:W3CDTF">2020-12-24T18:35:23Z</dcterms:modified>
</cp:coreProperties>
</file>