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ctavio/Documents/Lablab/Proyectos/Recolocacion/"/>
    </mc:Choice>
  </mc:AlternateContent>
  <xr:revisionPtr revIDLastSave="0" documentId="13_ncr:1_{3EBBE332-4193-9946-8E43-617ADC91FDDE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Dashboard Profesionales LabLab" sheetId="2" r:id="rId1"/>
    <sheet name="DB CJ Profesionales" sheetId="1" r:id="rId2"/>
    <sheet name="Data" sheetId="7" r:id="rId3"/>
  </sheets>
  <calcPr calcId="191029"/>
  <pivotCaches>
    <pivotCache cacheId="9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5" i="1" l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Q93" i="1" l="1"/>
  <c r="P93" i="1" s="1"/>
  <c r="X93" i="1" s="1"/>
  <c r="Y93" i="1" s="1"/>
  <c r="Q94" i="1"/>
  <c r="P94" i="1" s="1"/>
  <c r="X94" i="1" s="1"/>
  <c r="Y94" i="1" s="1"/>
  <c r="Q95" i="1"/>
  <c r="P95" i="1" s="1"/>
  <c r="X95" i="1" s="1"/>
  <c r="Y95" i="1" s="1"/>
  <c r="U93" i="1"/>
  <c r="V93" i="1"/>
  <c r="W93" i="1"/>
  <c r="S93" i="1" s="1"/>
  <c r="W94" i="1"/>
  <c r="W95" i="1"/>
  <c r="Q88" i="1"/>
  <c r="P88" i="1" s="1"/>
  <c r="X88" i="1" s="1"/>
  <c r="Y88" i="1" s="1"/>
  <c r="W88" i="1"/>
  <c r="Q85" i="1"/>
  <c r="W85" i="1"/>
  <c r="P85" i="1" l="1"/>
  <c r="X85" i="1" s="1"/>
  <c r="Y85" i="1" s="1"/>
  <c r="T93" i="1"/>
  <c r="S95" i="1"/>
  <c r="S94" i="1"/>
  <c r="S88" i="1"/>
  <c r="V88" i="1"/>
  <c r="S85" i="1"/>
  <c r="V85" i="1"/>
  <c r="T88" i="1"/>
  <c r="T85" i="1"/>
  <c r="V71" i="1"/>
  <c r="Q71" i="1"/>
  <c r="W71" i="1"/>
  <c r="P71" i="1" l="1"/>
  <c r="X71" i="1" s="1"/>
  <c r="Y71" i="1" s="1"/>
  <c r="V94" i="1"/>
  <c r="T94" i="1"/>
  <c r="V95" i="1"/>
  <c r="T95" i="1"/>
  <c r="U95" i="1"/>
  <c r="U94" i="1"/>
  <c r="U88" i="1"/>
  <c r="U85" i="1"/>
  <c r="S71" i="1"/>
  <c r="U71" i="1"/>
  <c r="T71" i="1"/>
  <c r="Q86" i="1"/>
  <c r="Q87" i="1"/>
  <c r="Q89" i="1"/>
  <c r="P89" i="1" s="1"/>
  <c r="X89" i="1" s="1"/>
  <c r="Y89" i="1" s="1"/>
  <c r="Q90" i="1"/>
  <c r="P90" i="1" s="1"/>
  <c r="X90" i="1" s="1"/>
  <c r="Y90" i="1" s="1"/>
  <c r="Q91" i="1"/>
  <c r="P91" i="1" s="1"/>
  <c r="X91" i="1" s="1"/>
  <c r="Y91" i="1" s="1"/>
  <c r="Q92" i="1"/>
  <c r="P92" i="1" s="1"/>
  <c r="X92" i="1" s="1"/>
  <c r="Y92" i="1" s="1"/>
  <c r="U86" i="1"/>
  <c r="U87" i="1"/>
  <c r="U89" i="1"/>
  <c r="U90" i="1"/>
  <c r="U92" i="1"/>
  <c r="V86" i="1"/>
  <c r="V87" i="1"/>
  <c r="V89" i="1"/>
  <c r="V90" i="1"/>
  <c r="V92" i="1"/>
  <c r="W86" i="1"/>
  <c r="S86" i="1" s="1"/>
  <c r="W87" i="1"/>
  <c r="S87" i="1" s="1"/>
  <c r="W89" i="1"/>
  <c r="S89" i="1" s="1"/>
  <c r="W90" i="1"/>
  <c r="S90" i="1" s="1"/>
  <c r="W91" i="1"/>
  <c r="W92" i="1"/>
  <c r="S92" i="1" s="1"/>
  <c r="P87" i="1" l="1"/>
  <c r="X87" i="1" s="1"/>
  <c r="Y87" i="1" s="1"/>
  <c r="P86" i="1"/>
  <c r="X86" i="1" s="1"/>
  <c r="Y86" i="1" s="1"/>
  <c r="T92" i="1"/>
  <c r="T90" i="1"/>
  <c r="T89" i="1"/>
  <c r="T87" i="1"/>
  <c r="T86" i="1"/>
  <c r="V91" i="1"/>
  <c r="T91" i="1"/>
  <c r="S91" i="1"/>
  <c r="U91" i="1"/>
  <c r="U84" i="1"/>
  <c r="Q84" i="1"/>
  <c r="P84" i="1" s="1"/>
  <c r="X84" i="1" s="1"/>
  <c r="Y84" i="1" s="1"/>
  <c r="V84" i="1"/>
  <c r="W84" i="1"/>
  <c r="S84" i="1" s="1"/>
  <c r="Q79" i="1"/>
  <c r="P79" i="1" s="1"/>
  <c r="X79" i="1" s="1"/>
  <c r="Y79" i="1" s="1"/>
  <c r="U79" i="1"/>
  <c r="V79" i="1"/>
  <c r="W79" i="1"/>
  <c r="T79" i="1" s="1"/>
  <c r="Q77" i="1"/>
  <c r="P77" i="1" s="1"/>
  <c r="X77" i="1" s="1"/>
  <c r="Y77" i="1" s="1"/>
  <c r="U77" i="1"/>
  <c r="V77" i="1"/>
  <c r="W77" i="1"/>
  <c r="S77" i="1" s="1"/>
  <c r="S79" i="1" l="1"/>
  <c r="T84" i="1"/>
  <c r="T77" i="1"/>
  <c r="Q69" i="1" l="1"/>
  <c r="P69" i="1" s="1"/>
  <c r="U73" i="1"/>
  <c r="Q73" i="1"/>
  <c r="P73" i="1" s="1"/>
  <c r="X73" i="1" s="1"/>
  <c r="Y73" i="1" s="1"/>
  <c r="Q74" i="1"/>
  <c r="P74" i="1" s="1"/>
  <c r="X74" i="1" s="1"/>
  <c r="Y74" i="1" s="1"/>
  <c r="Q75" i="1"/>
  <c r="P75" i="1" s="1"/>
  <c r="X75" i="1" s="1"/>
  <c r="Y75" i="1" s="1"/>
  <c r="Q76" i="1"/>
  <c r="P76" i="1" s="1"/>
  <c r="X76" i="1" s="1"/>
  <c r="Y76" i="1" s="1"/>
  <c r="Q78" i="1"/>
  <c r="P78" i="1" s="1"/>
  <c r="X78" i="1" s="1"/>
  <c r="Y78" i="1" s="1"/>
  <c r="Q80" i="1"/>
  <c r="P80" i="1" s="1"/>
  <c r="X80" i="1" s="1"/>
  <c r="Y80" i="1" s="1"/>
  <c r="Q81" i="1"/>
  <c r="P81" i="1" s="1"/>
  <c r="X81" i="1" s="1"/>
  <c r="Y81" i="1" s="1"/>
  <c r="Q82" i="1"/>
  <c r="P82" i="1" s="1"/>
  <c r="X82" i="1" s="1"/>
  <c r="Y82" i="1" s="1"/>
  <c r="Q83" i="1"/>
  <c r="P83" i="1" s="1"/>
  <c r="X83" i="1" s="1"/>
  <c r="Y83" i="1" s="1"/>
  <c r="U74" i="1"/>
  <c r="U75" i="1"/>
  <c r="U76" i="1"/>
  <c r="U78" i="1"/>
  <c r="U80" i="1"/>
  <c r="U81" i="1"/>
  <c r="U82" i="1"/>
  <c r="U83" i="1"/>
  <c r="V73" i="1"/>
  <c r="V74" i="1"/>
  <c r="V75" i="1"/>
  <c r="V76" i="1"/>
  <c r="V78" i="1"/>
  <c r="V80" i="1"/>
  <c r="V81" i="1"/>
  <c r="V82" i="1"/>
  <c r="V83" i="1"/>
  <c r="W73" i="1"/>
  <c r="T73" i="1" s="1"/>
  <c r="W74" i="1"/>
  <c r="S74" i="1" s="1"/>
  <c r="W75" i="1"/>
  <c r="T75" i="1" s="1"/>
  <c r="W76" i="1"/>
  <c r="T76" i="1" s="1"/>
  <c r="W78" i="1"/>
  <c r="T78" i="1" s="1"/>
  <c r="W80" i="1"/>
  <c r="T80" i="1" s="1"/>
  <c r="W81" i="1"/>
  <c r="S81" i="1" s="1"/>
  <c r="W82" i="1"/>
  <c r="S82" i="1" s="1"/>
  <c r="W83" i="1"/>
  <c r="S83" i="1" s="1"/>
  <c r="T74" i="1" l="1"/>
  <c r="T83" i="1"/>
  <c r="S80" i="1"/>
  <c r="T82" i="1"/>
  <c r="S78" i="1"/>
  <c r="T81" i="1"/>
  <c r="S76" i="1"/>
  <c r="S75" i="1"/>
  <c r="S73" i="1"/>
  <c r="Q64" i="1"/>
  <c r="P64" i="1" s="1"/>
  <c r="X64" i="1" s="1"/>
  <c r="Y64" i="1" s="1"/>
  <c r="U64" i="1"/>
  <c r="V64" i="1"/>
  <c r="W64" i="1"/>
  <c r="S64" i="1" s="1"/>
  <c r="X69" i="1"/>
  <c r="Y69" i="1" s="1"/>
  <c r="U69" i="1"/>
  <c r="V69" i="1"/>
  <c r="W69" i="1"/>
  <c r="S69" i="1" s="1"/>
  <c r="Q53" i="1"/>
  <c r="P53" i="1" s="1"/>
  <c r="X53" i="1" s="1"/>
  <c r="Y53" i="1" s="1"/>
  <c r="U53" i="1"/>
  <c r="V53" i="1"/>
  <c r="W53" i="1"/>
  <c r="S53" i="1" s="1"/>
  <c r="Q44" i="1"/>
  <c r="P44" i="1" s="1"/>
  <c r="X44" i="1" s="1"/>
  <c r="Y44" i="1" s="1"/>
  <c r="U44" i="1"/>
  <c r="V44" i="1"/>
  <c r="W44" i="1"/>
  <c r="S44" i="1" s="1"/>
  <c r="Q42" i="1"/>
  <c r="P42" i="1" s="1"/>
  <c r="X42" i="1" s="1"/>
  <c r="Y42" i="1" s="1"/>
  <c r="U42" i="1"/>
  <c r="V42" i="1"/>
  <c r="W42" i="1"/>
  <c r="S42" i="1" s="1"/>
  <c r="Q30" i="1"/>
  <c r="P30" i="1" s="1"/>
  <c r="X30" i="1" s="1"/>
  <c r="Y30" i="1" s="1"/>
  <c r="U30" i="1"/>
  <c r="V30" i="1"/>
  <c r="W30" i="1"/>
  <c r="S30" i="1" s="1"/>
  <c r="Q20" i="1"/>
  <c r="P20" i="1" s="1"/>
  <c r="X20" i="1" s="1"/>
  <c r="Y20" i="1" s="1"/>
  <c r="U20" i="1"/>
  <c r="V20" i="1"/>
  <c r="W20" i="1"/>
  <c r="T20" i="1" s="1"/>
  <c r="Q16" i="1"/>
  <c r="P16" i="1" s="1"/>
  <c r="X16" i="1" s="1"/>
  <c r="Y16" i="1" s="1"/>
  <c r="U16" i="1"/>
  <c r="V16" i="1"/>
  <c r="W16" i="1"/>
  <c r="T16" i="1" s="1"/>
  <c r="Q2" i="1"/>
  <c r="P2" i="1" s="1"/>
  <c r="X2" i="1" s="1"/>
  <c r="Y2" i="1" s="1"/>
  <c r="U2" i="1"/>
  <c r="V2" i="1"/>
  <c r="W2" i="1"/>
  <c r="T2" i="1" s="1"/>
  <c r="T64" i="1" l="1"/>
  <c r="T53" i="1"/>
  <c r="T69" i="1"/>
  <c r="T44" i="1"/>
  <c r="T42" i="1"/>
  <c r="S20" i="1"/>
  <c r="S16" i="1"/>
  <c r="T30" i="1"/>
  <c r="S2" i="1"/>
  <c r="U72" i="1" l="1"/>
  <c r="Q72" i="1"/>
  <c r="P72" i="1" s="1"/>
  <c r="X72" i="1" s="1"/>
  <c r="Y72" i="1" s="1"/>
  <c r="V72" i="1"/>
  <c r="W72" i="1"/>
  <c r="S72" i="1" s="1"/>
  <c r="T72" i="1" l="1"/>
  <c r="Q70" i="1" l="1"/>
  <c r="P70" i="1" s="1"/>
  <c r="X70" i="1" s="1"/>
  <c r="Y70" i="1" s="1"/>
  <c r="U70" i="1"/>
  <c r="V70" i="1"/>
  <c r="W70" i="1"/>
  <c r="S70" i="1" s="1"/>
  <c r="T70" i="1" l="1"/>
  <c r="U68" i="1"/>
  <c r="Q68" i="1"/>
  <c r="P68" i="1" s="1"/>
  <c r="X68" i="1" s="1"/>
  <c r="Y68" i="1" s="1"/>
  <c r="V68" i="1"/>
  <c r="W68" i="1"/>
  <c r="S68" i="1" s="1"/>
  <c r="T68" i="1" l="1"/>
  <c r="Q50" i="1"/>
  <c r="P50" i="1" s="1"/>
  <c r="X50" i="1" l="1"/>
  <c r="Y50" i="1" s="1"/>
  <c r="Q3" i="1"/>
  <c r="Q4" i="1"/>
  <c r="Q5" i="1"/>
  <c r="Q6" i="1"/>
  <c r="Q7" i="1"/>
  <c r="Q8" i="1"/>
  <c r="P8" i="1" s="1"/>
  <c r="Q9" i="1"/>
  <c r="Q10" i="1"/>
  <c r="Q11" i="1"/>
  <c r="Q12" i="1"/>
  <c r="Q13" i="1"/>
  <c r="Q14" i="1"/>
  <c r="Q15" i="1"/>
  <c r="Q17" i="1"/>
  <c r="Q18" i="1"/>
  <c r="Q19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3" i="1"/>
  <c r="Q45" i="1"/>
  <c r="Q46" i="1"/>
  <c r="Q47" i="1"/>
  <c r="Q48" i="1"/>
  <c r="Q49" i="1"/>
  <c r="Q51" i="1"/>
  <c r="Q52" i="1"/>
  <c r="Q54" i="1"/>
  <c r="Q55" i="1"/>
  <c r="Q56" i="1"/>
  <c r="Q57" i="1"/>
  <c r="Q58" i="1"/>
  <c r="Q59" i="1"/>
  <c r="Q60" i="1"/>
  <c r="Q61" i="1"/>
  <c r="Q62" i="1"/>
  <c r="Q63" i="1"/>
  <c r="Q65" i="1"/>
  <c r="Q66" i="1"/>
  <c r="Q67" i="1"/>
  <c r="P67" i="1" l="1"/>
  <c r="X67" i="1" s="1"/>
  <c r="Y67" i="1" s="1"/>
  <c r="W67" i="1"/>
  <c r="P36" i="1"/>
  <c r="X36" i="1" s="1"/>
  <c r="Y36" i="1" s="1"/>
  <c r="U36" i="1"/>
  <c r="V36" i="1"/>
  <c r="W36" i="1"/>
  <c r="S36" i="1" s="1"/>
  <c r="P10" i="1"/>
  <c r="X10" i="1" s="1"/>
  <c r="Y10" i="1" s="1"/>
  <c r="U10" i="1"/>
  <c r="V10" i="1"/>
  <c r="W10" i="1"/>
  <c r="S10" i="1" s="1"/>
  <c r="S67" i="1" l="1"/>
  <c r="U67" i="1"/>
  <c r="V67" i="1"/>
  <c r="T67" i="1"/>
  <c r="T36" i="1"/>
  <c r="T10" i="1"/>
  <c r="P3" i="1"/>
  <c r="X3" i="1" s="1"/>
  <c r="Y3" i="1" s="1"/>
  <c r="P4" i="1"/>
  <c r="X4" i="1" s="1"/>
  <c r="Y4" i="1" s="1"/>
  <c r="P5" i="1"/>
  <c r="X5" i="1" s="1"/>
  <c r="Y5" i="1" s="1"/>
  <c r="P6" i="1"/>
  <c r="X6" i="1" s="1"/>
  <c r="Y6" i="1" s="1"/>
  <c r="P7" i="1"/>
  <c r="X7" i="1" s="1"/>
  <c r="Y7" i="1" s="1"/>
  <c r="X8" i="1"/>
  <c r="Y8" i="1" s="1"/>
  <c r="P9" i="1"/>
  <c r="X9" i="1" s="1"/>
  <c r="Y9" i="1" s="1"/>
  <c r="P11" i="1"/>
  <c r="X11" i="1" s="1"/>
  <c r="Y11" i="1" s="1"/>
  <c r="P12" i="1"/>
  <c r="X12" i="1" s="1"/>
  <c r="Y12" i="1" s="1"/>
  <c r="P13" i="1"/>
  <c r="X13" i="1" s="1"/>
  <c r="Y13" i="1" s="1"/>
  <c r="P14" i="1"/>
  <c r="X14" i="1" s="1"/>
  <c r="Y14" i="1" s="1"/>
  <c r="P15" i="1"/>
  <c r="X15" i="1" s="1"/>
  <c r="Y15" i="1" s="1"/>
  <c r="P17" i="1"/>
  <c r="X17" i="1" s="1"/>
  <c r="Y17" i="1" s="1"/>
  <c r="P18" i="1"/>
  <c r="X18" i="1" s="1"/>
  <c r="Y18" i="1" s="1"/>
  <c r="P19" i="1"/>
  <c r="X19" i="1" s="1"/>
  <c r="Y19" i="1" s="1"/>
  <c r="P21" i="1"/>
  <c r="X21" i="1" s="1"/>
  <c r="Y21" i="1" s="1"/>
  <c r="P22" i="1"/>
  <c r="X22" i="1" s="1"/>
  <c r="Y22" i="1" s="1"/>
  <c r="P23" i="1"/>
  <c r="X23" i="1" s="1"/>
  <c r="Y23" i="1" s="1"/>
  <c r="P24" i="1"/>
  <c r="X24" i="1" s="1"/>
  <c r="Y24" i="1" s="1"/>
  <c r="P25" i="1"/>
  <c r="X25" i="1" s="1"/>
  <c r="Y25" i="1" s="1"/>
  <c r="P26" i="1"/>
  <c r="X26" i="1" s="1"/>
  <c r="Y26" i="1" s="1"/>
  <c r="P27" i="1"/>
  <c r="X27" i="1" s="1"/>
  <c r="Y27" i="1" s="1"/>
  <c r="P28" i="1"/>
  <c r="X28" i="1" s="1"/>
  <c r="Y28" i="1" s="1"/>
  <c r="P29" i="1"/>
  <c r="X29" i="1" s="1"/>
  <c r="Y29" i="1" s="1"/>
  <c r="P31" i="1"/>
  <c r="X31" i="1" s="1"/>
  <c r="Y31" i="1" s="1"/>
  <c r="P32" i="1"/>
  <c r="X32" i="1" s="1"/>
  <c r="Y32" i="1" s="1"/>
  <c r="P33" i="1"/>
  <c r="X33" i="1" s="1"/>
  <c r="Y33" i="1" s="1"/>
  <c r="P34" i="1"/>
  <c r="X34" i="1" s="1"/>
  <c r="Y34" i="1" s="1"/>
  <c r="P35" i="1"/>
  <c r="X35" i="1" s="1"/>
  <c r="Y35" i="1" s="1"/>
  <c r="P37" i="1"/>
  <c r="X37" i="1" s="1"/>
  <c r="Y37" i="1" s="1"/>
  <c r="P38" i="1"/>
  <c r="X38" i="1" s="1"/>
  <c r="Y38" i="1" s="1"/>
  <c r="P39" i="1"/>
  <c r="X39" i="1" s="1"/>
  <c r="Y39" i="1" s="1"/>
  <c r="P40" i="1"/>
  <c r="X40" i="1" s="1"/>
  <c r="Y40" i="1" s="1"/>
  <c r="P41" i="1"/>
  <c r="X41" i="1" s="1"/>
  <c r="Y41" i="1" s="1"/>
  <c r="P43" i="1"/>
  <c r="X43" i="1" s="1"/>
  <c r="Y43" i="1" s="1"/>
  <c r="P45" i="1"/>
  <c r="X45" i="1" s="1"/>
  <c r="Y45" i="1" s="1"/>
  <c r="P46" i="1"/>
  <c r="X46" i="1" s="1"/>
  <c r="Y46" i="1" s="1"/>
  <c r="P47" i="1"/>
  <c r="X47" i="1" s="1"/>
  <c r="Y47" i="1" s="1"/>
  <c r="P48" i="1"/>
  <c r="X48" i="1" s="1"/>
  <c r="Y48" i="1" s="1"/>
  <c r="P49" i="1"/>
  <c r="X49" i="1" s="1"/>
  <c r="Y49" i="1" s="1"/>
  <c r="P51" i="1"/>
  <c r="X51" i="1" s="1"/>
  <c r="Y51" i="1" s="1"/>
  <c r="P52" i="1"/>
  <c r="X52" i="1" s="1"/>
  <c r="Y52" i="1" s="1"/>
  <c r="P54" i="1"/>
  <c r="X54" i="1" s="1"/>
  <c r="Y54" i="1" s="1"/>
  <c r="P55" i="1"/>
  <c r="X55" i="1" s="1"/>
  <c r="Y55" i="1" s="1"/>
  <c r="P56" i="1"/>
  <c r="X56" i="1" s="1"/>
  <c r="Y56" i="1" s="1"/>
  <c r="P57" i="1"/>
  <c r="X57" i="1" s="1"/>
  <c r="Y57" i="1" s="1"/>
  <c r="P58" i="1"/>
  <c r="X58" i="1" s="1"/>
  <c r="Y58" i="1" s="1"/>
  <c r="P59" i="1"/>
  <c r="X59" i="1" s="1"/>
  <c r="Y59" i="1" s="1"/>
  <c r="P60" i="1"/>
  <c r="X60" i="1" s="1"/>
  <c r="Y60" i="1" s="1"/>
  <c r="P61" i="1"/>
  <c r="X61" i="1" s="1"/>
  <c r="Y61" i="1" s="1"/>
  <c r="P62" i="1"/>
  <c r="X62" i="1" s="1"/>
  <c r="Y62" i="1" s="1"/>
  <c r="P63" i="1"/>
  <c r="X63" i="1" s="1"/>
  <c r="Y63" i="1" s="1"/>
  <c r="P65" i="1"/>
  <c r="X65" i="1" s="1"/>
  <c r="Y65" i="1" s="1"/>
  <c r="P66" i="1"/>
  <c r="X66" i="1" s="1"/>
  <c r="Y66" i="1" s="1"/>
  <c r="H16" i="2" l="1"/>
  <c r="U5" i="1" l="1"/>
  <c r="V5" i="1"/>
  <c r="W5" i="1"/>
  <c r="S5" i="1" s="1"/>
  <c r="T5" i="1" l="1"/>
  <c r="U50" i="1" l="1"/>
  <c r="U7" i="1"/>
  <c r="U56" i="1"/>
  <c r="U22" i="1"/>
  <c r="U11" i="1"/>
  <c r="U14" i="1"/>
  <c r="U3" i="1"/>
  <c r="V50" i="1"/>
  <c r="V7" i="1"/>
  <c r="V56" i="1"/>
  <c r="V22" i="1"/>
  <c r="V11" i="1"/>
  <c r="V14" i="1"/>
  <c r="V3" i="1"/>
  <c r="W50" i="1"/>
  <c r="S50" i="1" s="1"/>
  <c r="W7" i="1"/>
  <c r="S7" i="1" s="1"/>
  <c r="W56" i="1"/>
  <c r="S56" i="1" s="1"/>
  <c r="W22" i="1"/>
  <c r="S22" i="1" s="1"/>
  <c r="W11" i="1"/>
  <c r="T11" i="1" s="1"/>
  <c r="W14" i="1"/>
  <c r="S14" i="1" s="1"/>
  <c r="W3" i="1"/>
  <c r="S3" i="1" s="1"/>
  <c r="T3" i="1" l="1"/>
  <c r="T14" i="1"/>
  <c r="S11" i="1"/>
  <c r="T22" i="1"/>
  <c r="T56" i="1"/>
  <c r="T7" i="1"/>
  <c r="T50" i="1"/>
  <c r="V40" i="1"/>
  <c r="V29" i="1"/>
  <c r="W43" i="1"/>
  <c r="W6" i="1"/>
  <c r="S6" i="1" s="1"/>
  <c r="W18" i="1"/>
  <c r="S18" i="1" s="1"/>
  <c r="W15" i="1"/>
  <c r="T15" i="1" s="1"/>
  <c r="W45" i="1"/>
  <c r="T45" i="1" s="1"/>
  <c r="W27" i="1"/>
  <c r="T27" i="1" s="1"/>
  <c r="W29" i="1"/>
  <c r="T29" i="1" s="1"/>
  <c r="W54" i="1"/>
  <c r="S54" i="1" s="1"/>
  <c r="W58" i="1"/>
  <c r="S58" i="1" s="1"/>
  <c r="W60" i="1"/>
  <c r="T60" i="1" s="1"/>
  <c r="W19" i="1"/>
  <c r="S19" i="1" s="1"/>
  <c r="W41" i="1"/>
  <c r="S41" i="1" s="1"/>
  <c r="W28" i="1"/>
  <c r="T28" i="1" s="1"/>
  <c r="W46" i="1"/>
  <c r="S46" i="1" s="1"/>
  <c r="W63" i="1"/>
  <c r="S63" i="1" s="1"/>
  <c r="W62" i="1"/>
  <c r="S62" i="1" s="1"/>
  <c r="W37" i="1"/>
  <c r="T37" i="1" s="1"/>
  <c r="W4" i="1"/>
  <c r="S4" i="1" s="1"/>
  <c r="W48" i="1"/>
  <c r="T48" i="1" s="1"/>
  <c r="W25" i="1"/>
  <c r="S25" i="1" s="1"/>
  <c r="W51" i="1"/>
  <c r="S51" i="1" s="1"/>
  <c r="W65" i="1"/>
  <c r="S65" i="1" s="1"/>
  <c r="W31" i="1"/>
  <c r="S31" i="1" s="1"/>
  <c r="W13" i="1"/>
  <c r="S13" i="1" s="1"/>
  <c r="W40" i="1"/>
  <c r="T40" i="1" s="1"/>
  <c r="W49" i="1"/>
  <c r="T49" i="1" s="1"/>
  <c r="W34" i="1"/>
  <c r="S34" i="1" s="1"/>
  <c r="W52" i="1"/>
  <c r="T52" i="1" s="1"/>
  <c r="W32" i="1"/>
  <c r="S32" i="1" s="1"/>
  <c r="W12" i="1"/>
  <c r="S12" i="1" s="1"/>
  <c r="W35" i="1"/>
  <c r="S35" i="1" s="1"/>
  <c r="W57" i="1"/>
  <c r="T57" i="1" s="1"/>
  <c r="W39" i="1"/>
  <c r="T39" i="1" s="1"/>
  <c r="W66" i="1"/>
  <c r="T66" i="1" s="1"/>
  <c r="W26" i="1"/>
  <c r="T26" i="1" s="1"/>
  <c r="W9" i="1"/>
  <c r="S9" i="1" s="1"/>
  <c r="W33" i="1"/>
  <c r="S33" i="1" s="1"/>
  <c r="W55" i="1"/>
  <c r="S55" i="1" s="1"/>
  <c r="W59" i="1"/>
  <c r="T59" i="1" s="1"/>
  <c r="W17" i="1"/>
  <c r="T17" i="1" s="1"/>
  <c r="W23" i="1"/>
  <c r="S23" i="1" s="1"/>
  <c r="W21" i="1"/>
  <c r="T21" i="1" s="1"/>
  <c r="W38" i="1"/>
  <c r="S38" i="1" s="1"/>
  <c r="W24" i="1"/>
  <c r="S24" i="1" s="1"/>
  <c r="W61" i="1"/>
  <c r="T61" i="1" s="1"/>
  <c r="W8" i="1"/>
  <c r="T8" i="1" s="1"/>
  <c r="W47" i="1"/>
  <c r="T47" i="1" s="1"/>
  <c r="V43" i="1"/>
  <c r="V6" i="1"/>
  <c r="V18" i="1"/>
  <c r="V15" i="1"/>
  <c r="V45" i="1"/>
  <c r="V27" i="1"/>
  <c r="V58" i="1"/>
  <c r="V60" i="1"/>
  <c r="V19" i="1"/>
  <c r="V28" i="1"/>
  <c r="V46" i="1"/>
  <c r="V63" i="1"/>
  <c r="V62" i="1"/>
  <c r="V37" i="1"/>
  <c r="V4" i="1"/>
  <c r="V48" i="1"/>
  <c r="V25" i="1"/>
  <c r="V51" i="1"/>
  <c r="V65" i="1"/>
  <c r="V49" i="1"/>
  <c r="V52" i="1"/>
  <c r="V32" i="1"/>
  <c r="V12" i="1"/>
  <c r="V35" i="1"/>
  <c r="V57" i="1"/>
  <c r="V39" i="1"/>
  <c r="V66" i="1"/>
  <c r="V26" i="1"/>
  <c r="V9" i="1"/>
  <c r="V33" i="1"/>
  <c r="V55" i="1"/>
  <c r="V59" i="1"/>
  <c r="V17" i="1"/>
  <c r="V21" i="1"/>
  <c r="V38" i="1"/>
  <c r="V24" i="1"/>
  <c r="V61" i="1"/>
  <c r="V8" i="1"/>
  <c r="V47" i="1"/>
  <c r="U43" i="1"/>
  <c r="U6" i="1"/>
  <c r="U18" i="1"/>
  <c r="U15" i="1"/>
  <c r="U45" i="1"/>
  <c r="U27" i="1"/>
  <c r="U29" i="1"/>
  <c r="U58" i="1"/>
  <c r="U60" i="1"/>
  <c r="U19" i="1"/>
  <c r="U28" i="1"/>
  <c r="U46" i="1"/>
  <c r="U63" i="1"/>
  <c r="U62" i="1"/>
  <c r="U37" i="1"/>
  <c r="U4" i="1"/>
  <c r="U48" i="1"/>
  <c r="U25" i="1"/>
  <c r="U51" i="1"/>
  <c r="U65" i="1"/>
  <c r="U40" i="1"/>
  <c r="U49" i="1"/>
  <c r="U52" i="1"/>
  <c r="U32" i="1"/>
  <c r="U12" i="1"/>
  <c r="U35" i="1"/>
  <c r="U57" i="1"/>
  <c r="U39" i="1"/>
  <c r="U66" i="1"/>
  <c r="U26" i="1"/>
  <c r="U9" i="1"/>
  <c r="U33" i="1"/>
  <c r="U55" i="1"/>
  <c r="U59" i="1"/>
  <c r="U17" i="1"/>
  <c r="U21" i="1"/>
  <c r="U38" i="1"/>
  <c r="U24" i="1"/>
  <c r="U61" i="1"/>
  <c r="U8" i="1"/>
  <c r="U47" i="1"/>
  <c r="V23" i="1"/>
  <c r="V34" i="1"/>
  <c r="V13" i="1"/>
  <c r="U31" i="1"/>
  <c r="V41" i="1"/>
  <c r="D8" i="2"/>
  <c r="D9" i="2"/>
  <c r="J14" i="2"/>
  <c r="S27" i="1" l="1"/>
  <c r="T6" i="1"/>
  <c r="T43" i="1"/>
  <c r="S43" i="1"/>
  <c r="T58" i="1"/>
  <c r="I16" i="2"/>
  <c r="J16" i="2" s="1"/>
  <c r="T33" i="1"/>
  <c r="S60" i="1"/>
  <c r="S28" i="1"/>
  <c r="S57" i="1"/>
  <c r="S49" i="1"/>
  <c r="T35" i="1"/>
  <c r="S8" i="1"/>
  <c r="T46" i="1"/>
  <c r="T9" i="1"/>
  <c r="S45" i="1"/>
  <c r="S48" i="1"/>
  <c r="S47" i="1"/>
  <c r="S40" i="1"/>
  <c r="S29" i="1"/>
  <c r="T38" i="1"/>
  <c r="S66" i="1"/>
  <c r="T12" i="1"/>
  <c r="S37" i="1"/>
  <c r="T51" i="1"/>
  <c r="S15" i="1"/>
  <c r="S59" i="1"/>
  <c r="T54" i="1"/>
  <c r="S52" i="1"/>
  <c r="T62" i="1"/>
  <c r="T63" i="1"/>
  <c r="S26" i="1"/>
  <c r="T25" i="1"/>
  <c r="T32" i="1"/>
  <c r="T65" i="1"/>
  <c r="S61" i="1"/>
  <c r="S17" i="1"/>
  <c r="T19" i="1"/>
  <c r="T18" i="1"/>
  <c r="T55" i="1"/>
  <c r="S21" i="1"/>
  <c r="S39" i="1"/>
  <c r="T4" i="1"/>
  <c r="T24" i="1"/>
  <c r="D12" i="2"/>
  <c r="E12" i="2" s="1"/>
  <c r="F12" i="2" s="1"/>
  <c r="T13" i="1"/>
  <c r="T41" i="1"/>
  <c r="U54" i="1"/>
  <c r="V31" i="1"/>
  <c r="U23" i="1"/>
  <c r="T31" i="1"/>
  <c r="U34" i="1"/>
  <c r="V54" i="1"/>
  <c r="U13" i="1"/>
  <c r="U41" i="1"/>
  <c r="T23" i="1"/>
  <c r="T34" i="1"/>
</calcChain>
</file>

<file path=xl/sharedStrings.xml><?xml version="1.0" encoding="utf-8"?>
<sst xmlns="http://schemas.openxmlformats.org/spreadsheetml/2006/main" count="1170" uniqueCount="565">
  <si>
    <t>Contact ID</t>
  </si>
  <si>
    <t>Deal ID</t>
  </si>
  <si>
    <t>First Name</t>
  </si>
  <si>
    <t>Last Name</t>
  </si>
  <si>
    <t>Deal Name</t>
  </si>
  <si>
    <t>Deal Stage</t>
  </si>
  <si>
    <t>Ultima empresa</t>
  </si>
  <si>
    <t>Grupo CJ</t>
  </si>
  <si>
    <t>Pagado el proceso</t>
  </si>
  <si>
    <t>Fecha desempleo</t>
  </si>
  <si>
    <t>Fecha de entrada de outplacement</t>
  </si>
  <si>
    <t>Fecha recolocación</t>
  </si>
  <si>
    <t>Pipeline</t>
  </si>
  <si>
    <t>SI</t>
  </si>
  <si>
    <t/>
  </si>
  <si>
    <t>Congelado</t>
  </si>
  <si>
    <t>Sergio</t>
  </si>
  <si>
    <t>Derco</t>
  </si>
  <si>
    <t>M</t>
  </si>
  <si>
    <t>Patricio</t>
  </si>
  <si>
    <t>Javier</t>
  </si>
  <si>
    <t>Carolina</t>
  </si>
  <si>
    <t>Indumotora</t>
  </si>
  <si>
    <t>Claudia</t>
  </si>
  <si>
    <t>Jorge</t>
  </si>
  <si>
    <t>H</t>
  </si>
  <si>
    <t>Cuenta de Pagado el proceso</t>
  </si>
  <si>
    <t>Meses en LabLab</t>
  </si>
  <si>
    <t>Meses sin empleo</t>
  </si>
  <si>
    <t>Demora en entrar</t>
  </si>
  <si>
    <t>Tiempo de Observación</t>
  </si>
  <si>
    <t>Cuenta Recolocación</t>
  </si>
  <si>
    <t>Promedio de Tiempo de Observación</t>
  </si>
  <si>
    <t>Suma de Cuenta Recolocación</t>
  </si>
  <si>
    <t>LabLab</t>
  </si>
  <si>
    <t>Survival muestra</t>
  </si>
  <si>
    <t>Regresión</t>
  </si>
  <si>
    <t>Variación neta</t>
  </si>
  <si>
    <t>Variación %</t>
  </si>
  <si>
    <t>Survival Estudio</t>
  </si>
  <si>
    <t>Suma de % Recolocación</t>
  </si>
  <si>
    <t>T LabLab</t>
  </si>
  <si>
    <t>Surv. LabLab</t>
  </si>
  <si>
    <t>T Estudio</t>
  </si>
  <si>
    <t>Surv. Estudio</t>
  </si>
  <si>
    <t>T Meta LabLab</t>
  </si>
  <si>
    <t>Surv meta LabLab</t>
  </si>
  <si>
    <t>Edad</t>
  </si>
  <si>
    <t>(Todas)</t>
  </si>
  <si>
    <t>Survival Muestra</t>
  </si>
  <si>
    <t>Filtros</t>
  </si>
  <si>
    <t>Seleccionar Filtros</t>
  </si>
  <si>
    <t>Tiempo Observación</t>
  </si>
  <si>
    <t>Rango Edades</t>
  </si>
  <si>
    <t>Datos Estudio</t>
  </si>
  <si>
    <t>Datos LabLab</t>
  </si>
  <si>
    <t>1 Dats KM</t>
  </si>
  <si>
    <t>Alejandra</t>
  </si>
  <si>
    <t>Hernan</t>
  </si>
  <si>
    <t>RUT</t>
  </si>
  <si>
    <t>No adhiere Metodología</t>
  </si>
  <si>
    <t>Variación Neta</t>
  </si>
  <si>
    <t>Genero</t>
  </si>
  <si>
    <t>Marcelo Alberto</t>
  </si>
  <si>
    <t>Morales Ojeda</t>
  </si>
  <si>
    <t>Marcelo Alberto Morales Ojeda - CJP</t>
  </si>
  <si>
    <t>Con Trabajo</t>
  </si>
  <si>
    <t>P3</t>
  </si>
  <si>
    <t>CJ Profesionales</t>
  </si>
  <si>
    <t>15331266-4</t>
  </si>
  <si>
    <t>Plaza</t>
  </si>
  <si>
    <t>Alejandra Plaza - CJP</t>
  </si>
  <si>
    <t>CSAV</t>
  </si>
  <si>
    <t>P7</t>
  </si>
  <si>
    <t>11.471.990-0</t>
  </si>
  <si>
    <t>Estefania</t>
  </si>
  <si>
    <t>Valenzuela Araya</t>
  </si>
  <si>
    <t>Estefania Valenzuela - CJP</t>
  </si>
  <si>
    <t>P4</t>
  </si>
  <si>
    <t>17030879-4</t>
  </si>
  <si>
    <t>P5</t>
  </si>
  <si>
    <t>15.780.052-3</t>
  </si>
  <si>
    <t>Rodrigo Andrés</t>
  </si>
  <si>
    <t>Rodrigo Andrés Saldes Godoy - CJP</t>
  </si>
  <si>
    <t>Banmédica</t>
  </si>
  <si>
    <t>11613934-0</t>
  </si>
  <si>
    <t>Alex Mario</t>
  </si>
  <si>
    <t>Rodriguez Rocha</t>
  </si>
  <si>
    <t>Alex Mario Rodriguez Rocha - CJP</t>
  </si>
  <si>
    <t>Free Hunter Activo</t>
  </si>
  <si>
    <t>P1</t>
  </si>
  <si>
    <t>10783299-8</t>
  </si>
  <si>
    <t>Monica Gabriela Garcia Venegas - CJP</t>
  </si>
  <si>
    <t>P2</t>
  </si>
  <si>
    <t>9866821-7</t>
  </si>
  <si>
    <t>Aldunate</t>
  </si>
  <si>
    <t>Jorge Aldunate - CJP</t>
  </si>
  <si>
    <t>6.689.534-3</t>
  </si>
  <si>
    <t>David  Francisco</t>
  </si>
  <si>
    <t>Valenzuela Valeria</t>
  </si>
  <si>
    <t>David  Francisco Valenzuela Valeria - CJP</t>
  </si>
  <si>
    <t>12485533-0</t>
  </si>
  <si>
    <t>P6</t>
  </si>
  <si>
    <t>Luis Alberto</t>
  </si>
  <si>
    <t>Aravena Novoa</t>
  </si>
  <si>
    <t>Luis Alberto  Aravena Novoa - CJP</t>
  </si>
  <si>
    <t>13725170-1</t>
  </si>
  <si>
    <t>Reitze Herrera</t>
  </si>
  <si>
    <t>Patricio Reitze Herrera - CJP</t>
  </si>
  <si>
    <t>9918548-1</t>
  </si>
  <si>
    <t>Jazmine</t>
  </si>
  <si>
    <t>Huaman</t>
  </si>
  <si>
    <t>Jazmine Huaman - CJP</t>
  </si>
  <si>
    <t>22.841.967-2</t>
  </si>
  <si>
    <t>Héctor</t>
  </si>
  <si>
    <t>Alarcón Infante</t>
  </si>
  <si>
    <t>Hector Alarcon Infante - CJP</t>
  </si>
  <si>
    <t>13461753-5</t>
  </si>
  <si>
    <t>Priscilla</t>
  </si>
  <si>
    <t>Tapia</t>
  </si>
  <si>
    <t>Priscilla Tapia - CJP</t>
  </si>
  <si>
    <t>17.303.806-2</t>
  </si>
  <si>
    <t>Raúl Angel Sánchez López - CJP</t>
  </si>
  <si>
    <t>9138025-0</t>
  </si>
  <si>
    <t>Eduardo</t>
  </si>
  <si>
    <t>Cabello Orellana</t>
  </si>
  <si>
    <t>Eduardo  Cabello - CJP</t>
  </si>
  <si>
    <t>12492253-4</t>
  </si>
  <si>
    <t>Jesús Alberto</t>
  </si>
  <si>
    <t>Aravena Sandoval</t>
  </si>
  <si>
    <t>Jesus Aalberto Aravena Sandoval - CJP</t>
  </si>
  <si>
    <t>16391840-4</t>
  </si>
  <si>
    <t>Matías Ignacio</t>
  </si>
  <si>
    <t>Villar Brito</t>
  </si>
  <si>
    <t>Matías Ignacio  Villar Brito - CJP</t>
  </si>
  <si>
    <t>Programa Terminado</t>
  </si>
  <si>
    <t>16887202-K</t>
  </si>
  <si>
    <t>Javier Eduardo</t>
  </si>
  <si>
    <t>Mariangel Astudillo</t>
  </si>
  <si>
    <t>Javier Mariangel</t>
  </si>
  <si>
    <t>12.319.217-6</t>
  </si>
  <si>
    <t>Diego Alejandro</t>
  </si>
  <si>
    <t>Martínez Grez</t>
  </si>
  <si>
    <t>Diego Martínez - CJP</t>
  </si>
  <si>
    <t>13830539-2</t>
  </si>
  <si>
    <t>Nicolas Andres Poblete Arriagada - CJP</t>
  </si>
  <si>
    <t>17042568-5</t>
  </si>
  <si>
    <t>Jorge Retamal - CJP</t>
  </si>
  <si>
    <t>17.838.368-k</t>
  </si>
  <si>
    <t>Galleguillos</t>
  </si>
  <si>
    <t>Sergio Galleguillos - CJP</t>
  </si>
  <si>
    <t>9.060.474-0</t>
  </si>
  <si>
    <t>Cristina</t>
  </si>
  <si>
    <t>Flores Guevara</t>
  </si>
  <si>
    <t>Cristina Flores Guevara - CJP</t>
  </si>
  <si>
    <t>24047722-K</t>
  </si>
  <si>
    <t>Fabiola</t>
  </si>
  <si>
    <t>Catalán</t>
  </si>
  <si>
    <t>Fabiola Catalán - CJP</t>
  </si>
  <si>
    <t>Diego Nicolás López Tolosa - CJP</t>
  </si>
  <si>
    <t>21859968-0</t>
  </si>
  <si>
    <t>Rodrigo Ignacio</t>
  </si>
  <si>
    <t>Santana Gonzalez</t>
  </si>
  <si>
    <t>Rodrigo Ignacio Santana Gonzalez - CJP</t>
  </si>
  <si>
    <t>18840404-9</t>
  </si>
  <si>
    <t>Irma  Jeannette</t>
  </si>
  <si>
    <t>Beltran Bernal</t>
  </si>
  <si>
    <t>Irma  Jeannette Beltran Bernal - CJP</t>
  </si>
  <si>
    <t>8192259-4</t>
  </si>
  <si>
    <t>Valentina Danielle</t>
  </si>
  <si>
    <t>Flores Muñoz</t>
  </si>
  <si>
    <t>Valentina Danielle Flores Muñoz - CJP</t>
  </si>
  <si>
    <t>17317449-7</t>
  </si>
  <si>
    <t>María Ignacia Cruz - CJP</t>
  </si>
  <si>
    <t>19.296.440-7</t>
  </si>
  <si>
    <t>Benjamín</t>
  </si>
  <si>
    <t>Gallegos McDonald</t>
  </si>
  <si>
    <t>Benjamin Gallegos - CJP</t>
  </si>
  <si>
    <t>Fleishman</t>
  </si>
  <si>
    <t>16611876-k</t>
  </si>
  <si>
    <t>Bustamante</t>
  </si>
  <si>
    <t>Javier Bustamante Lemus - CJP</t>
  </si>
  <si>
    <t>15889827-6</t>
  </si>
  <si>
    <t>Roberto Andrés</t>
  </si>
  <si>
    <t>Muñoz Arraño</t>
  </si>
  <si>
    <t>Roberto Andrés Muñoz Arraño - CJP</t>
  </si>
  <si>
    <t>16607485-1</t>
  </si>
  <si>
    <t>Patricia Viviana</t>
  </si>
  <si>
    <t>Barra Salinas</t>
  </si>
  <si>
    <t>Patricia Viviana Barra Salinas - CJP</t>
  </si>
  <si>
    <t>11635881-6</t>
  </si>
  <si>
    <t>Iván Antonio</t>
  </si>
  <si>
    <t>Zúñiga Valenzuela</t>
  </si>
  <si>
    <t>Ivan Antonio Zuñiga Valenzuela - CJP</t>
  </si>
  <si>
    <t>8868588-1</t>
  </si>
  <si>
    <t>Vera</t>
  </si>
  <si>
    <t>Claudia Andrea Vera Droguett - CJP</t>
  </si>
  <si>
    <t>9489046-2</t>
  </si>
  <si>
    <t>Carolina Andrea</t>
  </si>
  <si>
    <t>Vidal Llanos</t>
  </si>
  <si>
    <t>Carolina Andrea Vidal Llanos - CJP</t>
  </si>
  <si>
    <t>15663601-0</t>
  </si>
  <si>
    <t>Hugo</t>
  </si>
  <si>
    <t>Sierra Meléndez</t>
  </si>
  <si>
    <t>Hugo Sierra Meléndez - CJP</t>
  </si>
  <si>
    <t>16094230-4</t>
  </si>
  <si>
    <t>Nathaly</t>
  </si>
  <si>
    <t>Zurita</t>
  </si>
  <si>
    <t>Nathaly Zurita - CJP</t>
  </si>
  <si>
    <t>16.043.322-1</t>
  </si>
  <si>
    <t>Evelyn Peña - CJP</t>
  </si>
  <si>
    <t>13057174-3</t>
  </si>
  <si>
    <t>Karla Ignacia</t>
  </si>
  <si>
    <t>Figueroa Soto</t>
  </si>
  <si>
    <t>Karla Ignacia Figueroa Soto - CJP</t>
  </si>
  <si>
    <t>17310704-8</t>
  </si>
  <si>
    <t>Antonio Raúl Sobrevilla Ghersi - CJP</t>
  </si>
  <si>
    <t>22405331-2</t>
  </si>
  <si>
    <t>Moyano</t>
  </si>
  <si>
    <t>Carolina Moyano - CJP</t>
  </si>
  <si>
    <t>16.819.195-2</t>
  </si>
  <si>
    <t>Mauricio Ramírez - CJP</t>
  </si>
  <si>
    <t>12.079.550-3</t>
  </si>
  <si>
    <t>David Isaac Varela González - CJP</t>
  </si>
  <si>
    <t>13072378-0</t>
  </si>
  <si>
    <t>Claudio Marcelo</t>
  </si>
  <si>
    <t>Elgueta Barrios</t>
  </si>
  <si>
    <t>Claudio Marcelo Elgueta Barrios - CJP</t>
  </si>
  <si>
    <t>13480946-9</t>
  </si>
  <si>
    <t>Maldonado</t>
  </si>
  <si>
    <t>María Eugenia Maldonado - CJP</t>
  </si>
  <si>
    <t>12.613.578-5</t>
  </si>
  <si>
    <t>Roxana</t>
  </si>
  <si>
    <t>Inostroza</t>
  </si>
  <si>
    <t>Roxana Inostroza</t>
  </si>
  <si>
    <t>14.023.640-3</t>
  </si>
  <si>
    <t>Bahamondes Pavéz</t>
  </si>
  <si>
    <t>Ricardo Javier Bahamondes Pavez - CJP</t>
  </si>
  <si>
    <t>13474416-2</t>
  </si>
  <si>
    <t>Camila</t>
  </si>
  <si>
    <t>Araos</t>
  </si>
  <si>
    <t>Camila Araos - CJP</t>
  </si>
  <si>
    <t>16.958.925-9</t>
  </si>
  <si>
    <t>Isaac</t>
  </si>
  <si>
    <t>Olave</t>
  </si>
  <si>
    <t>Isaac Olave - CJP</t>
  </si>
  <si>
    <t>18.095.586-0</t>
  </si>
  <si>
    <t>Alejandro</t>
  </si>
  <si>
    <t>Alejandro Cortez</t>
  </si>
  <si>
    <t>10.124.067-3</t>
  </si>
  <si>
    <t>González Bandera</t>
  </si>
  <si>
    <t>Rodrigo Andres Gonzalez Bandera - CJP</t>
  </si>
  <si>
    <t>13688657-6</t>
  </si>
  <si>
    <t>Martínez Fermandois</t>
  </si>
  <si>
    <t>Hernán Martínez</t>
  </si>
  <si>
    <t>14.243.645-0</t>
  </si>
  <si>
    <t>Marco Antonio</t>
  </si>
  <si>
    <t>Oviedo Avendaño</t>
  </si>
  <si>
    <t>Marco Antonio Oviedo Avendaño - CJP</t>
  </si>
  <si>
    <t>12855277-4</t>
  </si>
  <si>
    <t>Dashboard Profesionales</t>
  </si>
  <si>
    <t>Key Revisiones</t>
  </si>
  <si>
    <t>No existe en ningun caso</t>
  </si>
  <si>
    <t>No hay problema</t>
  </si>
  <si>
    <t>Crucial Revisar</t>
  </si>
  <si>
    <t>Para efectos de fechas de desempleo inexistentes, se utilizara el mismo valor que la entrada al outplacement</t>
  </si>
  <si>
    <t>Esto reduce ficticiamente el tiempo de observacion, la demora en entrar y meses sin empleo.</t>
  </si>
  <si>
    <t>El genero es agregado manualmente ya que no esta actualizado en el sistema de hubspot</t>
  </si>
  <si>
    <t>15.867.345-2</t>
  </si>
  <si>
    <t>Fecha Estimada</t>
  </si>
  <si>
    <t>Estimacion RUT</t>
  </si>
  <si>
    <t>John Pablo</t>
  </si>
  <si>
    <t>Jara Vargas</t>
  </si>
  <si>
    <t>John Pablo Jara Vargas - CJP</t>
  </si>
  <si>
    <t>P8</t>
  </si>
  <si>
    <t>Diego</t>
  </si>
  <si>
    <t>Lopez</t>
  </si>
  <si>
    <t>Hernandez Alfaro</t>
  </si>
  <si>
    <t>Mauricio</t>
  </si>
  <si>
    <t>Ramirez</t>
  </si>
  <si>
    <t>Evelyn</t>
  </si>
  <si>
    <t>Peña</t>
  </si>
  <si>
    <t>Maria Ignacia</t>
  </si>
  <si>
    <t>Carolina Frías Molina - CJP</t>
  </si>
  <si>
    <t>Orsan Cobranzas S.A.</t>
  </si>
  <si>
    <t>13072262-8</t>
  </si>
  <si>
    <t>15940846-9</t>
  </si>
  <si>
    <t>12456842-0</t>
  </si>
  <si>
    <t>Rodrigo</t>
  </si>
  <si>
    <t>Saldes</t>
  </si>
  <si>
    <t>Nicolas</t>
  </si>
  <si>
    <t>Poblete</t>
  </si>
  <si>
    <t>Cortez</t>
  </si>
  <si>
    <t>Grafico Empleabilidad Profesionales</t>
  </si>
  <si>
    <t>Mario</t>
  </si>
  <si>
    <t>Gonzalez Ahumada</t>
  </si>
  <si>
    <t>Mario Gonzalez - CJP</t>
  </si>
  <si>
    <t>13425327-4</t>
  </si>
  <si>
    <t>P9</t>
  </si>
  <si>
    <t>Juan Pablo</t>
  </si>
  <si>
    <t>Velásquez Mast</t>
  </si>
  <si>
    <t>Juan Pablo Velásquez - CJ Prof</t>
  </si>
  <si>
    <t>Emaresa</t>
  </si>
  <si>
    <t xml:space="preserve">Ricardo </t>
  </si>
  <si>
    <t>7037300-9</t>
  </si>
  <si>
    <t>Mónica</t>
  </si>
  <si>
    <t>García Venegas</t>
  </si>
  <si>
    <t>Varela</t>
  </si>
  <si>
    <t>Cruz Moser</t>
  </si>
  <si>
    <t>Change Date</t>
  </si>
  <si>
    <t>David</t>
  </si>
  <si>
    <t>Marcos</t>
  </si>
  <si>
    <t>Marcos Hernandez Alfaro - CJP</t>
  </si>
  <si>
    <t>María Eugenia</t>
  </si>
  <si>
    <t>Lilian Isabel</t>
  </si>
  <si>
    <t>Campos Villalobos</t>
  </si>
  <si>
    <t>Lilian Isabel Campos Villalobos - CJP</t>
  </si>
  <si>
    <t>UC Christus</t>
  </si>
  <si>
    <t>9974271-2</t>
  </si>
  <si>
    <t>1523620040</t>
  </si>
  <si>
    <t>1523620438</t>
  </si>
  <si>
    <t>1523272010</t>
  </si>
  <si>
    <t>1523154834</t>
  </si>
  <si>
    <t>1523271881</t>
  </si>
  <si>
    <t>1522555109</t>
  </si>
  <si>
    <t>1522555997</t>
  </si>
  <si>
    <t>1523635902</t>
  </si>
  <si>
    <t>1523619500</t>
  </si>
  <si>
    <t>1626748417</t>
  </si>
  <si>
    <t>1627507211</t>
  </si>
  <si>
    <t>1627507218</t>
  </si>
  <si>
    <t>1627560919</t>
  </si>
  <si>
    <t>1627507224</t>
  </si>
  <si>
    <t>1627560937</t>
  </si>
  <si>
    <t>1626748406</t>
  </si>
  <si>
    <t>1627560940</t>
  </si>
  <si>
    <t>1627560927</t>
  </si>
  <si>
    <t>1627476090</t>
  </si>
  <si>
    <t>1627560941</t>
  </si>
  <si>
    <t>1627560949</t>
  </si>
  <si>
    <t>1626233540</t>
  </si>
  <si>
    <t>1627507231</t>
  </si>
  <si>
    <t>1627533924</t>
  </si>
  <si>
    <t>1627476100</t>
  </si>
  <si>
    <t>1627533927</t>
  </si>
  <si>
    <t>1657684631</t>
  </si>
  <si>
    <t>1669806082</t>
  </si>
  <si>
    <t>1670198634</t>
  </si>
  <si>
    <t>1670126027</t>
  </si>
  <si>
    <t>1675037642</t>
  </si>
  <si>
    <t>1675290039</t>
  </si>
  <si>
    <t>1675493512</t>
  </si>
  <si>
    <t>1714346985</t>
  </si>
  <si>
    <t>1716574226</t>
  </si>
  <si>
    <t>1772303762</t>
  </si>
  <si>
    <t>1870887899</t>
  </si>
  <si>
    <t>1870869866</t>
  </si>
  <si>
    <t>1870877524</t>
  </si>
  <si>
    <t>1870894798</t>
  </si>
  <si>
    <t>1870713770</t>
  </si>
  <si>
    <t>1870894733</t>
  </si>
  <si>
    <t>1870428184</t>
  </si>
  <si>
    <t>1870898567</t>
  </si>
  <si>
    <t>1870780931</t>
  </si>
  <si>
    <t>1870385637</t>
  </si>
  <si>
    <t>1870780546</t>
  </si>
  <si>
    <t>1870720675</t>
  </si>
  <si>
    <t>1870686546</t>
  </si>
  <si>
    <t>1870673936</t>
  </si>
  <si>
    <t>1870696662</t>
  </si>
  <si>
    <t>1870387681</t>
  </si>
  <si>
    <t>1870695944</t>
  </si>
  <si>
    <t>1870695205</t>
  </si>
  <si>
    <t>1870686737</t>
  </si>
  <si>
    <t>1871059927</t>
  </si>
  <si>
    <t>1871081055</t>
  </si>
  <si>
    <t>2246751626</t>
  </si>
  <si>
    <t>2261069312</t>
  </si>
  <si>
    <t>2370787151</t>
  </si>
  <si>
    <t>2759381280</t>
  </si>
  <si>
    <t>1523033120</t>
  </si>
  <si>
    <t>Ivo Bastián</t>
  </si>
  <si>
    <t>Coloma Butrón</t>
  </si>
  <si>
    <t>Ivo Bastián Coloma Butron - CJP</t>
  </si>
  <si>
    <t>Proceso Activo</t>
  </si>
  <si>
    <t>16469157-8</t>
  </si>
  <si>
    <t>1626233554</t>
  </si>
  <si>
    <t>Jacqueline Crawford Steel Rivera - CJP</t>
  </si>
  <si>
    <t>13433093-7</t>
  </si>
  <si>
    <t>1626748384</t>
  </si>
  <si>
    <t>Rosario</t>
  </si>
  <si>
    <t>Toro</t>
  </si>
  <si>
    <t>Rosario Isabel Toro Rivera - CJP</t>
  </si>
  <si>
    <t>17071193-9</t>
  </si>
  <si>
    <t>1626748416</t>
  </si>
  <si>
    <t>Natalia</t>
  </si>
  <si>
    <t>Adriazola</t>
  </si>
  <si>
    <t>Natalia Nicolasa Adriazola Mellado - CJP</t>
  </si>
  <si>
    <t>15898287-0</t>
  </si>
  <si>
    <t>1870885848</t>
  </si>
  <si>
    <t>Bozidar</t>
  </si>
  <si>
    <t>Muñoz</t>
  </si>
  <si>
    <t>Bozidar Muñoz - CJP</t>
  </si>
  <si>
    <t>13761728-5</t>
  </si>
  <si>
    <t>1870225692</t>
  </si>
  <si>
    <t>Rosa Valeria</t>
  </si>
  <si>
    <t>Carrillo Lincopi</t>
  </si>
  <si>
    <t>Rosa Carrillo</t>
  </si>
  <si>
    <t>16511506-6</t>
  </si>
  <si>
    <t>1870720368</t>
  </si>
  <si>
    <t>Dennisse Solange</t>
  </si>
  <si>
    <t>Domínguez Llanquileo</t>
  </si>
  <si>
    <t>Denisse Dominguez</t>
  </si>
  <si>
    <t>16878257-8</t>
  </si>
  <si>
    <t>1870397162</t>
  </si>
  <si>
    <t>José</t>
  </si>
  <si>
    <t>Torres Aguirre</t>
  </si>
  <si>
    <t>José Torres - CJP</t>
  </si>
  <si>
    <t>13.225.721-3</t>
  </si>
  <si>
    <t>2372264958</t>
  </si>
  <si>
    <t>Elena</t>
  </si>
  <si>
    <t>Jimenez</t>
  </si>
  <si>
    <t>Elena Jimenez - CJ Prof</t>
  </si>
  <si>
    <t>Falabella Financiero</t>
  </si>
  <si>
    <t>2759808841</t>
  </si>
  <si>
    <t>Ronard Patricio</t>
  </si>
  <si>
    <t>Lagos Lavin</t>
  </si>
  <si>
    <t>Ronard Patricio Lagos Lavin - CJP</t>
  </si>
  <si>
    <t>P10</t>
  </si>
  <si>
    <t>10108478-7</t>
  </si>
  <si>
    <t>2759932338</t>
  </si>
  <si>
    <t>Claudia Alejandra</t>
  </si>
  <si>
    <t>Soto Nunez</t>
  </si>
  <si>
    <t>Claudia Alejandra Soto Nunez - CJP</t>
  </si>
  <si>
    <t>10964678-4</t>
  </si>
  <si>
    <t>2778958510</t>
  </si>
  <si>
    <t>Patricia</t>
  </si>
  <si>
    <t>Valech</t>
  </si>
  <si>
    <t>Patricia Valech - CJP</t>
  </si>
  <si>
    <t>Masisa</t>
  </si>
  <si>
    <t>6876360-6</t>
  </si>
  <si>
    <t>2838445378</t>
  </si>
  <si>
    <t>LORETO ISABEL VIDAL PLA - CJ</t>
  </si>
  <si>
    <t>ROCHE</t>
  </si>
  <si>
    <t>10675344-k</t>
  </si>
  <si>
    <t>2838703530</t>
  </si>
  <si>
    <t>CLAUDIA ALEJANDRA JARA SEPULVEDA - CJ</t>
  </si>
  <si>
    <t>12699399-4</t>
  </si>
  <si>
    <t>2838955381</t>
  </si>
  <si>
    <t>XIMENA PAULINA</t>
  </si>
  <si>
    <t>MUÑOZ HERRERA</t>
  </si>
  <si>
    <t>XIMENA PAULINA MUÑOZ HERRERA - CJ</t>
  </si>
  <si>
    <t>P1O</t>
  </si>
  <si>
    <t>13577841-9</t>
  </si>
  <si>
    <t>2851161305</t>
  </si>
  <si>
    <t>Angelica</t>
  </si>
  <si>
    <t>Bezanilla Mena</t>
  </si>
  <si>
    <t>Angelica Bezanilla Mena - CJP</t>
  </si>
  <si>
    <t>NO</t>
  </si>
  <si>
    <t>7033030-k</t>
  </si>
  <si>
    <t>2851154290</t>
  </si>
  <si>
    <t>Felipe</t>
  </si>
  <si>
    <t>Moreno</t>
  </si>
  <si>
    <t>Felipe Moreno - CJP</t>
  </si>
  <si>
    <t>16370348-3</t>
  </si>
  <si>
    <t>2887315681</t>
  </si>
  <si>
    <t>Alvaro</t>
  </si>
  <si>
    <t>García Sepúlveda</t>
  </si>
  <si>
    <t>Alvaro García Sepúlveda - CJP</t>
  </si>
  <si>
    <t>Skretting</t>
  </si>
  <si>
    <t>12589331-7</t>
  </si>
  <si>
    <t>Jacqueline</t>
  </si>
  <si>
    <t>Steel</t>
  </si>
  <si>
    <t>Antonio</t>
  </si>
  <si>
    <t>Sobrevilla</t>
  </si>
  <si>
    <t>Frias</t>
  </si>
  <si>
    <t>Loreto</t>
  </si>
  <si>
    <t>Vidal</t>
  </si>
  <si>
    <t>Jara</t>
  </si>
  <si>
    <t>2838445983</t>
  </si>
  <si>
    <t>CLAUDIO ALEJANDRO</t>
  </si>
  <si>
    <t>GUTIERREZ VALLEJOS</t>
  </si>
  <si>
    <t>CLAUDIO ALEJANDRO GUTIERREZ VALLEJOS - CJ</t>
  </si>
  <si>
    <t>P11</t>
  </si>
  <si>
    <t>10991578-5</t>
  </si>
  <si>
    <t>2838957628</t>
  </si>
  <si>
    <t>RICARDO ALBERTO</t>
  </si>
  <si>
    <t>FIGUEROA LEEFHELM</t>
  </si>
  <si>
    <t>RICARDO ALBERTO FIGUEROA LEEFHELM - CJ</t>
  </si>
  <si>
    <t>8926231-3</t>
  </si>
  <si>
    <t>2920627209</t>
  </si>
  <si>
    <t>Verónica</t>
  </si>
  <si>
    <t>Gutierrez Christ</t>
  </si>
  <si>
    <t>Verónica Gutierrez Christ - CJP</t>
  </si>
  <si>
    <t>Hortifrut</t>
  </si>
  <si>
    <t>8710322-6</t>
  </si>
  <si>
    <t>Raúl</t>
  </si>
  <si>
    <t>Sánchez</t>
  </si>
  <si>
    <t>3078100709</t>
  </si>
  <si>
    <t>Carlos</t>
  </si>
  <si>
    <t>Prieto Morales</t>
  </si>
  <si>
    <t>Carlos Prieto Morales - CJP</t>
  </si>
  <si>
    <t>AZA</t>
  </si>
  <si>
    <t>P12</t>
  </si>
  <si>
    <t>3078051921</t>
  </si>
  <si>
    <t>Bustos Ramírez</t>
  </si>
  <si>
    <t>Sergio Bustos Ramírez - CJP</t>
  </si>
  <si>
    <t>3093207684</t>
  </si>
  <si>
    <t>Contreras Zapata</t>
  </si>
  <si>
    <t>Eduardo Contreras Zapata - CJP</t>
  </si>
  <si>
    <t>Iansa</t>
  </si>
  <si>
    <t>15612699-3</t>
  </si>
  <si>
    <t>3092471259</t>
  </si>
  <si>
    <t>Adriana</t>
  </si>
  <si>
    <t>Muñoz Vasquez</t>
  </si>
  <si>
    <t>Adriana Muñoz Vasquez - CJP</t>
  </si>
  <si>
    <t>14066841-9</t>
  </si>
  <si>
    <t>3093183385</t>
  </si>
  <si>
    <t>Ingrid</t>
  </si>
  <si>
    <t>Rivas Ledesma</t>
  </si>
  <si>
    <t>Ingrid Rivas Ledesma - CJP</t>
  </si>
  <si>
    <t>12768609-2</t>
  </si>
  <si>
    <t>3092450409</t>
  </si>
  <si>
    <t>Valentina</t>
  </si>
  <si>
    <t>Pino Espinoza</t>
  </si>
  <si>
    <t>Valentina Pino Espinoza - CJP</t>
  </si>
  <si>
    <t>17060232-3</t>
  </si>
  <si>
    <t>2388883306</t>
  </si>
  <si>
    <t>Susana</t>
  </si>
  <si>
    <t>Susana Mendez - CJ Prof</t>
  </si>
  <si>
    <t>3078100710</t>
  </si>
  <si>
    <t>Mella Gayoso</t>
  </si>
  <si>
    <t>Susana Mella Gayoso - CJP</t>
  </si>
  <si>
    <t>3093199723</t>
  </si>
  <si>
    <t>Rindolfo Eduardo</t>
  </si>
  <si>
    <t>Barra Roa</t>
  </si>
  <si>
    <t>Rindolfo Eduardo Barra Roa - CJP</t>
  </si>
  <si>
    <t>P13</t>
  </si>
  <si>
    <t>19034355-3</t>
  </si>
  <si>
    <t>3152820939</t>
  </si>
  <si>
    <t>Karla</t>
  </si>
  <si>
    <t>Rayo Urzua</t>
  </si>
  <si>
    <t>Karla Rayo Urzua - CJP</t>
  </si>
  <si>
    <t>Cervecerías Chile</t>
  </si>
  <si>
    <t>14521683-4</t>
  </si>
  <si>
    <t>3092455597</t>
  </si>
  <si>
    <t>Diego Andres</t>
  </si>
  <si>
    <t>Enriquez Heredia</t>
  </si>
  <si>
    <t>Diego Andres Enriquez Heredia - CJP</t>
  </si>
  <si>
    <t>18405076-5</t>
  </si>
  <si>
    <t>3093199720</t>
  </si>
  <si>
    <t>Victor</t>
  </si>
  <si>
    <t>Bernal Santiago</t>
  </si>
  <si>
    <t>Victor Bernal Santiago - CJP</t>
  </si>
  <si>
    <t>15556877-1</t>
  </si>
  <si>
    <t>Falta informacion ?</t>
  </si>
  <si>
    <t>Barrera</t>
  </si>
  <si>
    <t>Felipe Maldonado - CJP</t>
  </si>
  <si>
    <t>9669818-6</t>
  </si>
  <si>
    <t>9703634-9</t>
  </si>
  <si>
    <t>13376730-4</t>
  </si>
  <si>
    <t>26669893-3</t>
  </si>
  <si>
    <t>16421581-4</t>
  </si>
  <si>
    <t>KGHM</t>
  </si>
  <si>
    <t>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</si>
</sst>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%"/>
    <numFmt numFmtId="167" formatCode="0.000"/>
    <numFmt numFmtId="168" formatCode="yyyy/mm/dd\ hh:mm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6"/>
      <color rgb="FF000000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6" xfId="1" applyNumberFormat="1" applyFont="1" applyBorder="1"/>
    <xf numFmtId="166" fontId="0" fillId="0" borderId="7" xfId="0" applyNumberFormat="1" applyBorder="1"/>
    <xf numFmtId="9" fontId="0" fillId="0" borderId="8" xfId="1" applyFont="1" applyBorder="1"/>
    <xf numFmtId="0" fontId="0" fillId="5" borderId="0" xfId="0" applyFill="1"/>
    <xf numFmtId="0" fontId="2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1" fontId="0" fillId="0" borderId="0" xfId="0" applyNumberFormat="1"/>
    <xf numFmtId="0" fontId="0" fillId="5" borderId="9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5" fillId="4" borderId="10" xfId="0" applyFont="1" applyFill="1" applyBorder="1"/>
    <xf numFmtId="0" fontId="3" fillId="0" borderId="0" xfId="0" applyFont="1"/>
    <xf numFmtId="0" fontId="3" fillId="0" borderId="0" xfId="0" applyNumberFormat="1" applyFont="1"/>
    <xf numFmtId="167" fontId="3" fillId="0" borderId="0" xfId="0" applyNumberFormat="1" applyFont="1"/>
    <xf numFmtId="9" fontId="3" fillId="0" borderId="0" xfId="0" applyNumberFormat="1" applyFont="1"/>
    <xf numFmtId="0" fontId="3" fillId="5" borderId="0" xfId="2" applyFill="1"/>
    <xf numFmtId="0" fontId="6" fillId="5" borderId="0" xfId="0" applyFont="1" applyFill="1"/>
    <xf numFmtId="0" fontId="4" fillId="5" borderId="0" xfId="0" applyFont="1" applyFill="1"/>
    <xf numFmtId="167" fontId="0" fillId="0" borderId="0" xfId="0" applyNumberFormat="1"/>
    <xf numFmtId="0" fontId="0" fillId="0" borderId="0" xfId="0" applyFill="1"/>
    <xf numFmtId="165" fontId="0" fillId="0" borderId="10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7" fillId="5" borderId="0" xfId="0" applyFont="1" applyFill="1"/>
    <xf numFmtId="0" fontId="0" fillId="0" borderId="11" xfId="0" applyBorder="1"/>
    <xf numFmtId="0" fontId="0" fillId="2" borderId="11" xfId="0" applyFill="1" applyBorder="1"/>
    <xf numFmtId="0" fontId="0" fillId="6" borderId="11" xfId="0" applyFill="1" applyBorder="1"/>
    <xf numFmtId="0" fontId="0" fillId="7" borderId="11" xfId="0" applyFill="1" applyBorder="1"/>
    <xf numFmtId="14" fontId="0" fillId="0" borderId="0" xfId="0" applyNumberFormat="1"/>
    <xf numFmtId="0" fontId="0" fillId="0" borderId="0" xfId="0" applyBorder="1"/>
    <xf numFmtId="0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/>
    <xf numFmtId="168" fontId="0" fillId="0" borderId="0" xfId="0" applyNumberFormat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11" xfId="0" applyFont="1" applyBorder="1" applyAlignment="1">
      <alignment horizontal="center"/>
    </xf>
  </cellXfs>
  <cellStyles count="3">
    <cellStyle name="Normal" xfId="0" builtinId="0"/>
    <cellStyle name="Normal 2" xfId="2" xr:uid="{69D72F5B-8ACA-B546-B32D-04C1B5E61641}"/>
    <cellStyle name="Porcentaje" xfId="1" builtinId="5"/>
  </cellStyles>
  <dxfs count="94">
    <dxf>
      <numFmt numFmtId="13" formatCode="0%"/>
    </dxf>
    <dxf>
      <numFmt numFmtId="167" formatCode="0.000"/>
    </dxf>
    <dxf>
      <font>
        <color theme="1"/>
      </font>
    </dxf>
    <dxf>
      <font>
        <color theme="1"/>
      </font>
    </dxf>
    <dxf>
      <font>
        <color theme="1"/>
      </font>
    </dxf>
    <dxf>
      <numFmt numFmtId="13" formatCode="0%"/>
    </dxf>
    <dxf>
      <numFmt numFmtId="165" formatCode="0.0"/>
    </dxf>
    <dxf>
      <fill>
        <patternFill>
          <bgColor rgb="FF002060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bottom"/>
    </dxf>
    <dxf>
      <alignment horizontal="center"/>
    </dxf>
    <dxf>
      <numFmt numFmtId="13" formatCode="0%"/>
    </dxf>
    <dxf>
      <numFmt numFmtId="167" formatCode="0.000"/>
    </dxf>
    <dxf>
      <font>
        <color theme="1"/>
      </font>
    </dxf>
    <dxf>
      <font>
        <color theme="1"/>
      </font>
    </dxf>
    <dxf>
      <font>
        <color theme="1"/>
      </font>
    </dxf>
    <dxf>
      <numFmt numFmtId="13" formatCode="0%"/>
    </dxf>
    <dxf>
      <numFmt numFmtId="165" formatCode="0.0"/>
    </dxf>
    <dxf>
      <fill>
        <patternFill>
          <bgColor rgb="FF002060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bottom"/>
    </dxf>
    <dxf>
      <alignment horizontal="center"/>
    </dxf>
    <dxf>
      <numFmt numFmtId="13" formatCode="0%"/>
    </dxf>
    <dxf>
      <numFmt numFmtId="167" formatCode="0.000"/>
    </dxf>
    <dxf>
      <font>
        <color theme="1"/>
      </font>
    </dxf>
    <dxf>
      <font>
        <color theme="1"/>
      </font>
    </dxf>
    <dxf>
      <font>
        <color theme="1"/>
      </font>
    </dxf>
    <dxf>
      <numFmt numFmtId="13" formatCode="0%"/>
    </dxf>
    <dxf>
      <numFmt numFmtId="165" formatCode="0.0"/>
    </dxf>
    <dxf>
      <fill>
        <patternFill>
          <bgColor rgb="FF002060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vertical="bottom"/>
    </dxf>
    <dxf>
      <alignment horizontal="center"/>
    </dxf>
    <dxf>
      <numFmt numFmtId="164" formatCode="yyyy\-mm\-dd"/>
    </dxf>
    <dxf>
      <font>
        <color theme="1"/>
      </font>
      <numFmt numFmtId="168" formatCode="yyyy/mm/dd\ hh:mm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</dxf>
    <dxf>
      <font>
        <color theme="1"/>
      </font>
    </dxf>
    <dxf>
      <font>
        <color theme="1"/>
      </font>
    </dxf>
    <dxf>
      <numFmt numFmtId="167" formatCode="0.000"/>
    </dxf>
    <dxf>
      <numFmt numFmtId="13" formatCode="0%"/>
    </dxf>
    <dxf>
      <numFmt numFmtId="0" formatCode="General"/>
    </dxf>
    <dxf>
      <numFmt numFmtId="1" formatCode="0"/>
    </dxf>
    <dxf>
      <numFmt numFmtId="0" formatCode="General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"/>
    </dxf>
    <dxf>
      <numFmt numFmtId="164" formatCode="yyyy\-mm\-dd"/>
      <fill>
        <patternFill patternType="solid">
          <fgColor indexed="64"/>
          <bgColor rgb="FFFF0000"/>
        </patternFill>
      </fill>
    </dxf>
    <dxf>
      <numFmt numFmtId="164" formatCode="yyyy\-mm\-dd"/>
    </dxf>
    <dxf>
      <alignment horizontal="center"/>
    </dxf>
    <dxf>
      <alignment vertical="bottom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>
          <bgColor rgb="FF002060"/>
        </patternFill>
      </fill>
    </dxf>
    <dxf>
      <numFmt numFmtId="165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28726433116123E-2"/>
          <c:y val="3.4628087744276226E-2"/>
          <c:w val="0.95718437523244815"/>
          <c:h val="0.82139627869456189"/>
        </c:manualLayout>
      </c:layout>
      <c:scatterChart>
        <c:scatterStyle val="lineMarker"/>
        <c:varyColors val="0"/>
        <c:ser>
          <c:idx val="1"/>
          <c:order val="0"/>
          <c:tx>
            <c:v>Estudio</c:v>
          </c:tx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Data!$D$4:$D$33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38</c:v>
                </c:pt>
              </c:numCache>
            </c:numRef>
          </c:xVal>
          <c:yVal>
            <c:numRef>
              <c:f>Data!$E$4:$E$33</c:f>
              <c:numCache>
                <c:formatCode>General</c:formatCode>
                <c:ptCount val="30"/>
                <c:pt idx="0">
                  <c:v>0.9556</c:v>
                </c:pt>
                <c:pt idx="1">
                  <c:v>0.9133</c:v>
                </c:pt>
                <c:pt idx="2">
                  <c:v>0.87739999999999996</c:v>
                </c:pt>
                <c:pt idx="3">
                  <c:v>0.80549999999999999</c:v>
                </c:pt>
                <c:pt idx="4">
                  <c:v>0.74209999999999998</c:v>
                </c:pt>
                <c:pt idx="5">
                  <c:v>0.68920000000000003</c:v>
                </c:pt>
                <c:pt idx="6">
                  <c:v>0.63639999999999997</c:v>
                </c:pt>
                <c:pt idx="7">
                  <c:v>0.58350000000000002</c:v>
                </c:pt>
                <c:pt idx="8">
                  <c:v>0.54290000000000005</c:v>
                </c:pt>
                <c:pt idx="9">
                  <c:v>0.49980000000000002</c:v>
                </c:pt>
                <c:pt idx="10">
                  <c:v>0.48010000000000003</c:v>
                </c:pt>
                <c:pt idx="11">
                  <c:v>0.4466</c:v>
                </c:pt>
                <c:pt idx="12">
                  <c:v>0.39250000000000002</c:v>
                </c:pt>
                <c:pt idx="13">
                  <c:v>0.36499999999999999</c:v>
                </c:pt>
                <c:pt idx="14">
                  <c:v>0.34139999999999998</c:v>
                </c:pt>
                <c:pt idx="15">
                  <c:v>0.32719999999999999</c:v>
                </c:pt>
                <c:pt idx="16">
                  <c:v>0.3049</c:v>
                </c:pt>
                <c:pt idx="17">
                  <c:v>0.29089999999999999</c:v>
                </c:pt>
                <c:pt idx="18">
                  <c:v>0.27560000000000001</c:v>
                </c:pt>
                <c:pt idx="19">
                  <c:v>0.26179999999999998</c:v>
                </c:pt>
                <c:pt idx="20">
                  <c:v>0.2404</c:v>
                </c:pt>
                <c:pt idx="21">
                  <c:v>0.2298</c:v>
                </c:pt>
                <c:pt idx="22">
                  <c:v>0.21879999999999999</c:v>
                </c:pt>
                <c:pt idx="23">
                  <c:v>0.21310000000000001</c:v>
                </c:pt>
                <c:pt idx="24">
                  <c:v>0.20150000000000001</c:v>
                </c:pt>
                <c:pt idx="25">
                  <c:v>0.1885</c:v>
                </c:pt>
                <c:pt idx="26">
                  <c:v>0.18</c:v>
                </c:pt>
                <c:pt idx="27">
                  <c:v>0.17</c:v>
                </c:pt>
                <c:pt idx="28">
                  <c:v>0.1457</c:v>
                </c:pt>
                <c:pt idx="29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D-0444-9192-E8D857BA9E5F}"/>
            </c:ext>
          </c:extLst>
        </c:ser>
        <c:ser>
          <c:idx val="5"/>
          <c:order val="1"/>
          <c:tx>
            <c:strRef>
              <c:f>'Dashboard Profesionales LabLab'!$D$7</c:f>
              <c:strCache>
                <c:ptCount val="1"/>
                <c:pt idx="0">
                  <c:v>LabLab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8.202441286430788E-2"/>
                  <c:y val="4.8176580789655317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Profesionales LabLab'!$D$8</c:f>
              <c:numCache>
                <c:formatCode>0.0</c:formatCode>
                <c:ptCount val="1"/>
                <c:pt idx="0">
                  <c:v>6.681205673758873</c:v>
                </c:pt>
              </c:numCache>
            </c:numRef>
          </c:xVal>
          <c:yVal>
            <c:numRef>
              <c:f>'Dashboard Profesionales LabLab'!$D$9</c:f>
              <c:numCache>
                <c:formatCode>0.0%</c:formatCode>
                <c:ptCount val="1"/>
                <c:pt idx="0">
                  <c:v>0.67021276595744683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2D-0444-9192-E8D857BA9E5F}"/>
            </c:ext>
          </c:extLst>
        </c:ser>
        <c:ser>
          <c:idx val="6"/>
          <c:order val="2"/>
          <c:tx>
            <c:strRef>
              <c:f>'Dashboard Profesionales LabLab'!$H$6</c:f>
              <c:strCache>
                <c:ptCount val="1"/>
                <c:pt idx="0">
                  <c:v>Filtros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0596764743746366E-2"/>
                  <c:y val="3.37420590762469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Profesionales LabLab'!$H$14</c:f>
              <c:numCache>
                <c:formatCode>0.0</c:formatCode>
                <c:ptCount val="1"/>
                <c:pt idx="0">
                  <c:v>6.681205673758873</c:v>
                </c:pt>
              </c:numCache>
            </c:numRef>
          </c:xVal>
          <c:yVal>
            <c:numRef>
              <c:f>'Dashboard Profesionales LabLab'!$J$14</c:f>
              <c:numCache>
                <c:formatCode>0.0%</c:formatCode>
                <c:ptCount val="1"/>
                <c:pt idx="0">
                  <c:v>0.67021276595744683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2D-0444-9192-E8D857BA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7136"/>
        <c:axId val="158147712"/>
        <c:extLst/>
      </c:scatterChart>
      <c:valAx>
        <c:axId val="15814713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147712"/>
        <c:crosses val="autoZero"/>
        <c:crossBetween val="midCat"/>
        <c:majorUnit val="2"/>
      </c:valAx>
      <c:valAx>
        <c:axId val="15814771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crossAx val="158147136"/>
        <c:crosses val="autoZero"/>
        <c:crossBetween val="midCat"/>
        <c:majorUnit val="0.1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675105784090073"/>
          <c:y val="0.92814127632709609"/>
          <c:w val="0.26497875119582015"/>
          <c:h val="5.626848921922143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17</xdr:row>
      <xdr:rowOff>240952</xdr:rowOff>
    </xdr:from>
    <xdr:to>
      <xdr:col>10</xdr:col>
      <xdr:colOff>723900</xdr:colOff>
      <xdr:row>48</xdr:row>
      <xdr:rowOff>40361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284B9B45-76C5-524B-8CC1-50A4F75A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173972</xdr:colOff>
      <xdr:row>0</xdr:row>
      <xdr:rowOff>173970</xdr:rowOff>
    </xdr:from>
    <xdr:to>
      <xdr:col>1</xdr:col>
      <xdr:colOff>356074</xdr:colOff>
      <xdr:row>5</xdr:row>
      <xdr:rowOff>52190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938DDA-1FC8-C347-B618-CE9C2C741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72" y="173970"/>
          <a:ext cx="999773" cy="9916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tavio Vera Tornero" refreshedDate="44189.651041203702" createdVersion="6" refreshedVersion="6" minRefreshableVersion="3" recordCount="94" xr:uid="{A9BECCE2-FDC3-8D43-9D35-6C4F4F258A4D}">
  <cacheSource type="worksheet">
    <worksheetSource name="Tabla1"/>
  </cacheSource>
  <cacheFields count="25">
    <cacheField name="Contact ID" numFmtId="0">
      <sharedItems containsSemiMixedTypes="0" containsString="0" containsNumber="1" containsInteger="1" minValue="607701" maxValue="1568751"/>
    </cacheField>
    <cacheField name="Deal ID" numFmtId="0">
      <sharedItems/>
    </cacheField>
    <cacheField name="First Name" numFmtId="0">
      <sharedItems/>
    </cacheField>
    <cacheField name="Last Name" numFmtId="0">
      <sharedItems/>
    </cacheField>
    <cacheField name="Deal Name" numFmtId="0">
      <sharedItems/>
    </cacheField>
    <cacheField name="Deal Stage" numFmtId="0">
      <sharedItems/>
    </cacheField>
    <cacheField name="Change Date" numFmtId="168">
      <sharedItems containsSemiMixedTypes="0" containsNonDate="0" containsDate="1" containsString="0" minDate="2020-04-07T03:43:00" maxDate="2020-12-23T20:33:00"/>
    </cacheField>
    <cacheField name="Ultima empresa" numFmtId="0">
      <sharedItems count="67">
        <s v="Banmédica"/>
        <s v="Derco"/>
        <s v="Indumotora"/>
        <s v="Fleishman"/>
        <s v="CSAV"/>
        <s v="Orsan Cobranzas S.A."/>
        <s v="KGHM"/>
        <s v="Falabella Financiero"/>
        <s v="Emaresa"/>
        <s v="Masisa"/>
        <s v="UC Christus"/>
        <s v="ROCHE"/>
        <s v=""/>
        <s v="Skretting"/>
        <s v="Hortifrut"/>
        <s v="AZA"/>
        <s v="Iansa"/>
        <s v="Cervecerías Chile"/>
        <s v="Grunenthal" u="1"/>
        <s v="Banco Santander " u="1"/>
        <s v="Abastible" u="1"/>
        <s v="BanChile" u="1"/>
        <s v="KGHM Chile" u="1"/>
        <s v="Redbanc" u="1"/>
        <s v="Enex" u="1"/>
        <s v="Bemaq" u="1"/>
        <s v="Alcea" u="1"/>
        <s v="Clínica Bupa" u="1"/>
        <s v="Blanco Viajes" u="1"/>
        <s v="Arriendos OK SpA" u="1"/>
        <s v="Deloite" u="1"/>
        <s v="ACHS" u="1"/>
        <s v="Sura" u="1"/>
        <s v="Embonor" u="1"/>
        <s v="Masisa " u="1"/>
        <s v="Unicard" u="1"/>
        <s v="Banco Falabella" u="1"/>
        <s v="Albemarle Ltda" u="1"/>
        <s v="Walmart" u="1"/>
        <s v="Gasco" u="1"/>
        <s v="Banmedica" u="1"/>
        <s v="VTR" u="1"/>
        <s v="Transbank" u="1"/>
        <s v="PN" u="1"/>
        <s v="NYK" u="1"/>
        <s v="Claro" u="1"/>
        <s v="Banco de Chile" u="1"/>
        <s v="P/N" u="1"/>
        <s v="M" u="1"/>
        <s v="Ditalcar S.A." u="1"/>
        <s v="cencosud" u="1"/>
        <s v="CSVA" u="1"/>
        <s v="Sodimac" u="1"/>
        <s v="CCU" u="1"/>
        <s v="Off Road" u="1"/>
        <s v="Lipigas" u="1"/>
        <s v="Empresas Minardi S.A." u="1"/>
        <s v="Explora" u="1"/>
        <s v="Banco Chile" u="1"/>
        <s v="Atento Chile" u="1"/>
        <s v="CMPC Tissue" u="1"/>
        <s v="Sernameg" u="1"/>
        <s v="Kinross" u="1"/>
        <s v="Tres60 (Ex Larraín y Asociados)" u="1"/>
        <s v="Telefónica Chile" u="1"/>
        <s v="J.P. Morgan" u="1"/>
        <s v="Laboratorio Ballerina" u="1"/>
      </sharedItems>
    </cacheField>
    <cacheField name="Grupo CJ" numFmtId="0">
      <sharedItems containsBlank="1" count="34">
        <s v="P1"/>
        <s v="P5"/>
        <s v="P2"/>
        <s v="P8"/>
        <s v="P4"/>
        <s v="P3"/>
        <s v="P6"/>
        <s v="P7"/>
        <s v="P9"/>
        <s v="P12"/>
        <s v="P10"/>
        <s v="P11"/>
        <s v="P1O"/>
        <s v="P13"/>
        <s v="" u="1"/>
        <m u="1"/>
        <s v="9" u="1"/>
        <s v="2" u="1"/>
        <s v="7" u="1"/>
        <s v="24" u="1"/>
        <s v="11" u="1"/>
        <s v="13" u="1"/>
        <s v="15" u="1"/>
        <s v="17" u="1"/>
        <s v="5" u="1"/>
        <s v="3" u="1"/>
        <s v="8" u="1"/>
        <s v="1" u="1"/>
        <s v="10" u="1"/>
        <s v="12" u="1"/>
        <s v="6" u="1"/>
        <s v="14" u="1"/>
        <s v="16" u="1"/>
        <s v="4" u="1"/>
      </sharedItems>
    </cacheField>
    <cacheField name="Pagado el proceso" numFmtId="0">
      <sharedItems count="3">
        <s v="SI"/>
        <s v=""/>
        <s v="NO"/>
      </sharedItems>
    </cacheField>
    <cacheField name="Fecha desempleo" numFmtId="164">
      <sharedItems containsSemiMixedTypes="0" containsNonDate="0" containsDate="1" containsString="0" minDate="2020-01-16T00:00:00" maxDate="2020-10-29T00:00:00"/>
    </cacheField>
    <cacheField name="Fecha de entrada de outplacement" numFmtId="164">
      <sharedItems containsSemiMixedTypes="0" containsNonDate="0" containsDate="1" containsString="0" minDate="2020-02-24T00:00:00" maxDate="2020-11-03T00:00:00"/>
    </cacheField>
    <cacheField name="Fecha recolocación" numFmtId="0">
      <sharedItems containsDate="1" containsMixedTypes="1" minDate="2020-03-17T00:00:00" maxDate="2020-12-02T00:00:00"/>
    </cacheField>
    <cacheField name="Pipeline" numFmtId="0">
      <sharedItems/>
    </cacheField>
    <cacheField name="RUT" numFmtId="0">
      <sharedItems/>
    </cacheField>
    <cacheField name="Fecha Estimada" numFmtId="14">
      <sharedItems containsSemiMixedTypes="0" containsNonDate="0" containsDate="1" containsString="0" minDate="1899-12-30T00:00:00" maxDate="1996-08-02T00:00:00"/>
    </cacheField>
    <cacheField name="Estimacion RUT" numFmtId="0">
      <sharedItems containsSemiMixedTypes="0" containsString="0" containsNumber="1" minValue="1954.5761441765528" maxValue="2021.2380096775569"/>
    </cacheField>
    <cacheField name="Genero" numFmtId="0">
      <sharedItems containsBlank="1" count="3">
        <s v="H"/>
        <s v="M"/>
        <m u="1"/>
      </sharedItems>
    </cacheField>
    <cacheField name="Meses en LabLab" numFmtId="167">
      <sharedItems containsSemiMixedTypes="0" containsString="0" containsNumber="1" minValue="0.26666666666666666" maxValue="10.133333333333333"/>
    </cacheField>
    <cacheField name="Meses sin empleo" numFmtId="167">
      <sharedItems containsSemiMixedTypes="0" containsString="0" containsNumber="1" minValue="-2.1666666666666665" maxValue="10.733333333333333"/>
    </cacheField>
    <cacheField name="Demora en entrar" numFmtId="167">
      <sharedItems containsSemiMixedTypes="0" containsString="0" containsNumber="1" minValue="-3.6" maxValue="4.1333333333333337"/>
    </cacheField>
    <cacheField name="Tiempo de Observación" numFmtId="2">
      <sharedItems containsSemiMixedTypes="0" containsString="0" containsNumber="1" minValue="1.9" maxValue="11.433333333333334"/>
    </cacheField>
    <cacheField name="Cuenta Recolocación" numFmtId="0">
      <sharedItems containsSemiMixedTypes="0" containsString="0" containsNumber="1" containsInteger="1" minValue="0" maxValue="1"/>
    </cacheField>
    <cacheField name="Edad" numFmtId="1">
      <sharedItems containsSemiMixedTypes="0" containsString="0" containsNumber="1" containsInteger="1" minValue="24" maxValue="120"/>
    </cacheField>
    <cacheField name="Rango Edades" numFmtId="0">
      <sharedItems count="8">
        <s v="30-40"/>
        <s v="40-50"/>
        <s v="50-60"/>
        <s v="20-30"/>
        <s v="Unidentified"/>
        <s v="60-70"/>
        <e v="#VALUE!" u="1"/>
        <s v="Miss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n v="607701"/>
    <s v="1523033120"/>
    <s v="Ivo Bastián"/>
    <s v="Coloma Butrón"/>
    <s v="Ivo Bastián Coloma Butron - CJP"/>
    <s v="Free Hunter Activo"/>
    <d v="2020-11-02T18:29:00"/>
    <x v="0"/>
    <x v="0"/>
    <x v="0"/>
    <d v="2020-02-06T00:00:00"/>
    <d v="2020-02-24T00:00:00"/>
    <s v=""/>
    <s v="CJ Profesionales"/>
    <s v="16469157-8"/>
    <d v="1987-02-01T00:00:00"/>
    <n v="1987.2045825883213"/>
    <x v="0"/>
    <n v="10.133333333333333"/>
    <n v="10.733333333333333"/>
    <n v="0.6"/>
    <n v="10.733333333333333"/>
    <n v="0"/>
    <n v="33"/>
    <x v="0"/>
  </r>
  <r>
    <n v="607851"/>
    <s v="1523620040"/>
    <s v="Roberto Andrés"/>
    <s v="Muñoz Arraño"/>
    <s v="Roberto Andrés Muñoz Arraño - CJP"/>
    <s v="Free Hunter Activo"/>
    <d v="2020-12-03T16:06:00"/>
    <x v="0"/>
    <x v="0"/>
    <x v="0"/>
    <d v="2020-02-06T00:00:00"/>
    <d v="2020-02-24T00:00:00"/>
    <s v=""/>
    <s v="CJ Profesionales"/>
    <s v="16607485-1"/>
    <d v="1987-08-01T00:00:00"/>
    <n v="1987.6660959440635"/>
    <x v="0"/>
    <n v="10.133333333333333"/>
    <n v="10.733333333333333"/>
    <n v="0.6"/>
    <n v="10.733333333333333"/>
    <n v="0"/>
    <n v="33"/>
    <x v="0"/>
  </r>
  <r>
    <n v="607951"/>
    <s v="1523620438"/>
    <s v="Marco Antonio"/>
    <s v="Oviedo Avendaño"/>
    <s v="Marco Antonio Oviedo Avendaño - CJP"/>
    <s v="No adhiere Metodología"/>
    <d v="2020-05-28T16:14:00"/>
    <x v="0"/>
    <x v="0"/>
    <x v="0"/>
    <d v="2020-02-06T00:00:00"/>
    <d v="2020-02-24T00:00:00"/>
    <s v=""/>
    <s v="CJ Profesionales"/>
    <s v="12855277-4"/>
    <d v="1975-02-01T00:00:00"/>
    <n v="1975.1473426510024"/>
    <x v="0"/>
    <n v="10.133333333333333"/>
    <n v="10.733333333333333"/>
    <n v="0.6"/>
    <n v="10.733333333333333"/>
    <n v="0"/>
    <n v="45"/>
    <x v="1"/>
  </r>
  <r>
    <n v="608001"/>
    <s v="1523272010"/>
    <s v="Alex Mario"/>
    <s v="Rodriguez Rocha"/>
    <s v="Alex Mario Rodriguez Rocha - CJP"/>
    <s v="Free Hunter Activo"/>
    <d v="2020-04-22T22:20:00"/>
    <x v="0"/>
    <x v="0"/>
    <x v="0"/>
    <d v="2020-02-06T00:00:00"/>
    <d v="2020-02-24T00:00:00"/>
    <s v=""/>
    <s v="CJ Profesionales"/>
    <s v="10783299-8"/>
    <d v="1968-03-01T00:00:00"/>
    <n v="1968.2344579146952"/>
    <x v="0"/>
    <n v="10.133333333333333"/>
    <n v="10.733333333333333"/>
    <n v="0.6"/>
    <n v="10.733333333333333"/>
    <n v="0"/>
    <n v="52"/>
    <x v="2"/>
  </r>
  <r>
    <n v="608051"/>
    <s v="1523154834"/>
    <s v="Rodrigo"/>
    <s v="Saldes"/>
    <s v="Rodrigo Andrés Saldes Godoy - CJP"/>
    <s v="Con Trabajo"/>
    <d v="2020-12-10T14:11:00"/>
    <x v="0"/>
    <x v="1"/>
    <x v="0"/>
    <d v="2020-02-06T00:00:00"/>
    <d v="2020-04-14T00:00:00"/>
    <s v=""/>
    <s v="CJ Profesionales"/>
    <s v="11613934-0"/>
    <d v="1970-12-01T00:00:00"/>
    <n v="1971.0057634077759"/>
    <x v="0"/>
    <n v="8.4666666666666668"/>
    <n v="10.733333333333333"/>
    <n v="2.2666666666666666"/>
    <n v="10.733333333333333"/>
    <n v="0"/>
    <n v="50"/>
    <x v="2"/>
  </r>
  <r>
    <n v="608201"/>
    <s v="1523271881"/>
    <s v="Carolina Andrea"/>
    <s v="Vidal Llanos"/>
    <s v="Carolina Andrea Vidal Llanos - CJP"/>
    <s v="Con Trabajo"/>
    <d v="2020-04-21T21:28:00"/>
    <x v="0"/>
    <x v="2"/>
    <x v="0"/>
    <d v="2020-02-06T00:00:00"/>
    <d v="2020-03-09T00:00:00"/>
    <d v="2020-04-21T00:00:00"/>
    <s v="CJ Profesionales"/>
    <s v="15663601-0"/>
    <d v="1984-06-01T00:00:00"/>
    <n v="1984.5169499123756"/>
    <x v="1"/>
    <n v="1.4333333333333333"/>
    <n v="2.5"/>
    <n v="1.0666666666666667"/>
    <n v="10.733333333333333"/>
    <n v="1"/>
    <n v="36"/>
    <x v="0"/>
  </r>
  <r>
    <n v="608251"/>
    <s v="1522555109"/>
    <s v="Iván Antonio"/>
    <s v="Zúñiga Valenzuela"/>
    <s v="Ivan Antonio Zuñiga Valenzuela - CJP"/>
    <s v="Free Hunter Activo"/>
    <d v="2020-04-28T15:40:00"/>
    <x v="0"/>
    <x v="2"/>
    <x v="0"/>
    <d v="2020-02-06T00:00:00"/>
    <d v="2020-03-09T00:00:00"/>
    <s v=""/>
    <s v="CJ Profesionales"/>
    <s v="8868588-1"/>
    <d v="1961-10-01T00:00:00"/>
    <n v="1961.8462740409575"/>
    <x v="0"/>
    <n v="9.6666666666666661"/>
    <n v="10.733333333333333"/>
    <n v="1.0666666666666667"/>
    <n v="10.733333333333333"/>
    <n v="0"/>
    <n v="59"/>
    <x v="2"/>
  </r>
  <r>
    <n v="608301"/>
    <s v="1522555997"/>
    <s v="Javier"/>
    <s v="Bustamante"/>
    <s v="Javier Bustamante Lemus - CJP"/>
    <s v="No adhiere Metodología"/>
    <d v="2020-05-28T16:13:00"/>
    <x v="0"/>
    <x v="0"/>
    <x v="0"/>
    <d v="2020-02-06T00:00:00"/>
    <d v="2020-02-24T00:00:00"/>
    <s v=""/>
    <s v="CJ Profesionales"/>
    <s v="15889827-6"/>
    <d v="1985-03-01T00:00:00"/>
    <n v="1985.271723497016"/>
    <x v="0"/>
    <n v="10.133333333333333"/>
    <n v="10.733333333333333"/>
    <n v="0.6"/>
    <n v="10.733333333333333"/>
    <n v="0"/>
    <n v="35"/>
    <x v="0"/>
  </r>
  <r>
    <n v="608351"/>
    <s v="1523635902"/>
    <s v="John Pablo"/>
    <s v="Jara Vargas"/>
    <s v="John Pablo Jara Vargas - CJP"/>
    <s v="No adhiere Metodología"/>
    <d v="2020-11-13T15:47:00"/>
    <x v="0"/>
    <x v="3"/>
    <x v="0"/>
    <d v="2020-02-06T00:00:00"/>
    <d v="2020-06-09T00:00:00"/>
    <s v=""/>
    <s v="CJ Profesionales"/>
    <s v="13072262-8"/>
    <d v="1975-10-01T00:00:00"/>
    <n v="1975.8712848427185"/>
    <x v="0"/>
    <n v="6.6"/>
    <n v="10.733333333333333"/>
    <n v="4.1333333333333337"/>
    <n v="10.733333333333333"/>
    <n v="0"/>
    <n v="45"/>
    <x v="1"/>
  </r>
  <r>
    <n v="650501"/>
    <s v="1523619500"/>
    <s v="Claudia"/>
    <s v="Vera"/>
    <s v="Claudia Andrea Vera Droguett - CJP"/>
    <s v="Con Trabajo"/>
    <d v="2020-11-20T18:48:00"/>
    <x v="0"/>
    <x v="0"/>
    <x v="0"/>
    <d v="2020-02-06T00:00:00"/>
    <d v="2020-02-24T00:00:00"/>
    <d v="2020-11-18T00:00:00"/>
    <s v="CJ Profesionales"/>
    <s v="9489046-2"/>
    <d v="1963-11-01T00:00:00"/>
    <n v="1963.9163513476276"/>
    <x v="1"/>
    <n v="8.9333333333333336"/>
    <n v="9.5333333333333332"/>
    <n v="0.6"/>
    <n v="10.733333333333333"/>
    <n v="1"/>
    <n v="57"/>
    <x v="2"/>
  </r>
  <r>
    <n v="666005"/>
    <s v="1626748417"/>
    <s v="Luis Alberto"/>
    <s v="Aravena Novoa"/>
    <s v="Luis Alberto  Aravena Novoa - CJP"/>
    <s v="Con Trabajo"/>
    <d v="2020-07-30T22:04:00"/>
    <x v="1"/>
    <x v="2"/>
    <x v="0"/>
    <d v="2020-03-03T00:00:00"/>
    <d v="2020-03-09T00:00:00"/>
    <d v="2020-08-03T00:00:00"/>
    <s v="CJ Profesionales"/>
    <s v="13725170-1"/>
    <d v="1978-01-01T00:00:00"/>
    <n v="1978.0496273480023"/>
    <x v="0"/>
    <n v="4.9000000000000004"/>
    <n v="5.0999999999999996"/>
    <n v="0.2"/>
    <n v="9.8666666666666671"/>
    <n v="1"/>
    <n v="42"/>
    <x v="1"/>
  </r>
  <r>
    <n v="666006"/>
    <s v="1627507211"/>
    <s v="Ricardo "/>
    <s v="Bahamondes Pavéz"/>
    <s v="Ricardo Javier Bahamondes Pavez - CJP"/>
    <s v="No adhiere Metodología"/>
    <d v="2020-12-21T15:49:00"/>
    <x v="1"/>
    <x v="2"/>
    <x v="0"/>
    <d v="2020-02-27T00:00:00"/>
    <d v="2020-03-09T00:00:00"/>
    <s v=""/>
    <s v="CJ Profesionales"/>
    <s v="13474416-2"/>
    <d v="1977-03-01T00:00:00"/>
    <n v="1977.2130192859631"/>
    <x v="0"/>
    <n v="9.6666666666666661"/>
    <n v="10.033333333333333"/>
    <n v="0.36666666666666664"/>
    <n v="10.033333333333333"/>
    <n v="0"/>
    <n v="43"/>
    <x v="1"/>
  </r>
  <r>
    <n v="666054"/>
    <s v="1627507218"/>
    <s v="Rodrigo Ignacio"/>
    <s v="Santana Gonzalez"/>
    <s v="Rodrigo Ignacio Santana Gonzalez - CJP"/>
    <s v="Con Trabajo"/>
    <d v="2020-08-27T17:16:00"/>
    <x v="1"/>
    <x v="2"/>
    <x v="0"/>
    <d v="2020-02-27T00:00:00"/>
    <d v="2020-03-09T00:00:00"/>
    <d v="2020-08-24T00:00:00"/>
    <s v="CJ Profesionales"/>
    <s v="18840404-9"/>
    <d v="1995-01-01T00:00:00"/>
    <n v="1995.1159393654273"/>
    <x v="0"/>
    <n v="5.6"/>
    <n v="5.9666666666666668"/>
    <n v="0.36666666666666664"/>
    <n v="10.033333333333333"/>
    <n v="1"/>
    <n v="25"/>
    <x v="3"/>
  </r>
  <r>
    <n v="666102"/>
    <s v="1627560919"/>
    <s v="Estefania"/>
    <s v="Valenzuela Araya"/>
    <s v="Estefania Valenzuela - CJP"/>
    <s v="Con Trabajo"/>
    <d v="2020-04-16T12:47:00"/>
    <x v="1"/>
    <x v="4"/>
    <x v="0"/>
    <d v="2020-02-27T00:00:00"/>
    <d v="2020-03-25T00:00:00"/>
    <d v="2020-04-16T00:00:00"/>
    <s v="CJ Profesionales"/>
    <s v="17030879-4"/>
    <d v="1989-01-01T00:00:00"/>
    <n v="1989.0786948809462"/>
    <x v="1"/>
    <n v="0.73333333333333328"/>
    <n v="1.6333333333333333"/>
    <n v="0.9"/>
    <n v="10.033333333333333"/>
    <n v="1"/>
    <n v="31"/>
    <x v="0"/>
  </r>
  <r>
    <n v="666251"/>
    <s v="1626233554"/>
    <s v="Jacqueline"/>
    <s v="Steel"/>
    <s v="Jacqueline Crawford Steel Rivera - CJP"/>
    <s v="Con Trabajo"/>
    <d v="2020-10-05T14:28:00"/>
    <x v="1"/>
    <x v="5"/>
    <x v="0"/>
    <d v="2020-02-27T00:00:00"/>
    <d v="2020-03-11T00:00:00"/>
    <d v="2020-10-05T00:00:00"/>
    <s v="CJ Profesionales"/>
    <s v="13433093-7"/>
    <d v="1977-01-01T00:00:00"/>
    <n v="1977.075150478496"/>
    <x v="1"/>
    <n v="6.9333333333333336"/>
    <n v="7.3666666666666663"/>
    <n v="0.43333333333333335"/>
    <n v="10.033333333333333"/>
    <n v="1"/>
    <n v="43"/>
    <x v="1"/>
  </r>
  <r>
    <n v="666501"/>
    <s v="1627507224"/>
    <s v="Patricio"/>
    <s v="Reitze Herrera"/>
    <s v="Patricio Reitze Herrera - CJP"/>
    <s v="Con Trabajo"/>
    <d v="2020-04-07T03:43:00"/>
    <x v="1"/>
    <x v="2"/>
    <x v="0"/>
    <d v="2020-02-27T00:00:00"/>
    <d v="2020-03-09T00:00:00"/>
    <d v="2020-03-17T00:00:00"/>
    <s v="CJ Profesionales"/>
    <s v="9918548-1"/>
    <d v="1965-04-01T00:00:00"/>
    <n v="1965.3493288309855"/>
    <x v="0"/>
    <n v="0.26666666666666666"/>
    <n v="0.6333333333333333"/>
    <n v="0.36666666666666664"/>
    <n v="10.033333333333333"/>
    <n v="1"/>
    <n v="55"/>
    <x v="2"/>
  </r>
  <r>
    <n v="666751"/>
    <s v="1627560937"/>
    <s v="Mónica"/>
    <s v="García Venegas"/>
    <s v="Monica Gabriela Garcia Venegas - CJP"/>
    <s v="Free Hunter Activo"/>
    <d v="2020-04-21T14:50:00"/>
    <x v="1"/>
    <x v="2"/>
    <x v="0"/>
    <d v="2020-02-27T00:00:00"/>
    <d v="2020-03-09T00:00:00"/>
    <s v=""/>
    <s v="CJ Profesionales"/>
    <s v="9866821-7"/>
    <d v="1965-02-01T00:00:00"/>
    <n v="1965.1767484325669"/>
    <x v="1"/>
    <n v="9.6666666666666661"/>
    <n v="10.033333333333333"/>
    <n v="0.36666666666666664"/>
    <n v="10.033333333333333"/>
    <n v="0"/>
    <n v="55"/>
    <x v="2"/>
  </r>
  <r>
    <n v="667110"/>
    <s v="1626748406"/>
    <s v="Eduardo"/>
    <s v="Cabello Orellana"/>
    <s v="Eduardo  Cabello - CJP"/>
    <s v="Con Trabajo"/>
    <d v="2020-12-10T14:20:00"/>
    <x v="1"/>
    <x v="2"/>
    <x v="0"/>
    <d v="2020-02-27T00:00:00"/>
    <d v="2020-03-09T00:00:00"/>
    <s v=""/>
    <s v="CJ Profesionales"/>
    <s v="12492253-4"/>
    <d v="1973-11-01T00:00:00"/>
    <n v="1973.9361603563482"/>
    <x v="0"/>
    <n v="9.6666666666666661"/>
    <n v="10.033333333333333"/>
    <n v="0.36666666666666664"/>
    <n v="10.033333333333333"/>
    <n v="0"/>
    <n v="47"/>
    <x v="1"/>
  </r>
  <r>
    <n v="667259"/>
    <s v="1626748384"/>
    <s v="Rosario"/>
    <s v="Toro"/>
    <s v="Rosario Isabel Toro Rivera - CJP"/>
    <s v="Con Trabajo"/>
    <d v="2020-09-11T12:39:00"/>
    <x v="1"/>
    <x v="2"/>
    <x v="0"/>
    <d v="2020-02-27T00:00:00"/>
    <d v="2020-03-09T00:00:00"/>
    <s v=""/>
    <s v="CJ Profesionales"/>
    <s v="17071193-9"/>
    <d v="1989-03-01T00:00:00"/>
    <n v="1989.2131972913285"/>
    <x v="1"/>
    <n v="9.6666666666666661"/>
    <n v="10.033333333333333"/>
    <n v="0.36666666666666664"/>
    <n v="10.033333333333333"/>
    <n v="0"/>
    <n v="31"/>
    <x v="0"/>
  </r>
  <r>
    <n v="667353"/>
    <s v="1627560940"/>
    <s v="Valentina Danielle"/>
    <s v="Flores Muñoz"/>
    <s v="Valentina Danielle Flores Muñoz - CJP"/>
    <s v="Free Hunter Activo"/>
    <d v="2020-12-17T15:16:00"/>
    <x v="1"/>
    <x v="2"/>
    <x v="0"/>
    <d v="2020-02-27T00:00:00"/>
    <d v="2020-03-09T00:00:00"/>
    <s v=""/>
    <s v="CJ Profesionales"/>
    <s v="17317449-7"/>
    <d v="1989-12-01T00:00:00"/>
    <n v="1990.0347983622009"/>
    <x v="1"/>
    <n v="9.6666666666666661"/>
    <n v="10.033333333333333"/>
    <n v="0.36666666666666664"/>
    <n v="10.033333333333333"/>
    <n v="0"/>
    <n v="31"/>
    <x v="0"/>
  </r>
  <r>
    <n v="667354"/>
    <s v="1627560927"/>
    <s v="Raúl"/>
    <s v="Sánchez"/>
    <s v="Raúl Angel Sánchez López - CJP"/>
    <s v="Free Hunter Activo"/>
    <d v="2020-04-27T16:51:00"/>
    <x v="1"/>
    <x v="2"/>
    <x v="0"/>
    <d v="2020-02-27T00:00:00"/>
    <d v="2020-03-09T00:00:00"/>
    <s v=""/>
    <s v="CJ Profesionales"/>
    <s v="9138025-0"/>
    <d v="1962-09-01T00:00:00"/>
    <n v="1962.7452154991661"/>
    <x v="1"/>
    <n v="9.6666666666666661"/>
    <n v="10.033333333333333"/>
    <n v="0.36666666666666664"/>
    <n v="10.033333333333333"/>
    <n v="0"/>
    <n v="58"/>
    <x v="2"/>
  </r>
  <r>
    <n v="667603"/>
    <s v="1627476090"/>
    <s v="Karla Ignacia"/>
    <s v="Figueroa Soto"/>
    <s v="Karla Ignacia Figueroa Soto - CJP"/>
    <s v="Con Trabajo"/>
    <d v="2020-04-22T22:17:00"/>
    <x v="1"/>
    <x v="2"/>
    <x v="0"/>
    <d v="2020-02-27T00:00:00"/>
    <d v="2020-03-09T00:00:00"/>
    <d v="2020-04-30T00:00:00"/>
    <s v="CJ Profesionales"/>
    <s v="17310704-8"/>
    <d v="1989-12-01T00:00:00"/>
    <n v="1990.0122945481903"/>
    <x v="0"/>
    <n v="1.7333333333333334"/>
    <n v="2.1"/>
    <n v="0.36666666666666664"/>
    <n v="10.033333333333333"/>
    <n v="1"/>
    <n v="31"/>
    <x v="0"/>
  </r>
  <r>
    <n v="667653"/>
    <s v="1627560941"/>
    <s v="Rodrigo Andrés"/>
    <s v="González Bandera"/>
    <s v="Rodrigo Andres Gonzalez Bandera - CJP"/>
    <s v="Con Trabajo"/>
    <d v="2020-11-17T18:28:00"/>
    <x v="1"/>
    <x v="2"/>
    <x v="0"/>
    <d v="2020-02-27T00:00:00"/>
    <d v="2020-03-09T00:00:00"/>
    <s v=""/>
    <s v="CJ Profesionales"/>
    <s v="13688657-6"/>
    <d v="1977-11-01T00:00:00"/>
    <n v="1977.9278064790662"/>
    <x v="1"/>
    <n v="9.6666666666666661"/>
    <n v="10.033333333333333"/>
    <n v="0.36666666666666664"/>
    <n v="10.033333333333333"/>
    <n v="0"/>
    <n v="43"/>
    <x v="1"/>
  </r>
  <r>
    <n v="667755"/>
    <s v="1627560949"/>
    <s v="David"/>
    <s v="Varela"/>
    <s v="David Isaac Varela González - CJP"/>
    <s v="No adhiere Metodología"/>
    <d v="2020-12-21T15:51:00"/>
    <x v="1"/>
    <x v="2"/>
    <x v="0"/>
    <d v="2020-02-27T00:00:00"/>
    <d v="2020-03-09T00:00:00"/>
    <s v=""/>
    <s v="CJ Profesionales"/>
    <s v="13072378-0"/>
    <d v="1975-10-01T00:00:00"/>
    <n v="1975.8716718616104"/>
    <x v="0"/>
    <n v="9.6666666666666661"/>
    <n v="10.033333333333333"/>
    <n v="0.36666666666666664"/>
    <n v="10.033333333333333"/>
    <n v="0"/>
    <n v="45"/>
    <x v="1"/>
  </r>
  <r>
    <n v="667952"/>
    <s v="1626233540"/>
    <s v="Nicolas"/>
    <s v="Poblete"/>
    <s v="Nicolas Andres Poblete Arriagada - CJP"/>
    <s v="Con Trabajo"/>
    <d v="2020-10-08T01:52:00"/>
    <x v="1"/>
    <x v="4"/>
    <x v="0"/>
    <d v="2020-02-27T00:00:00"/>
    <d v="2020-03-25T00:00:00"/>
    <d v="2020-10-19T00:00:00"/>
    <s v="CJ Profesionales"/>
    <s v="17042568-5"/>
    <d v="1989-01-01T00:00:00"/>
    <n v="1989.1176937070352"/>
    <x v="0"/>
    <n v="6.9333333333333336"/>
    <n v="7.833333333333333"/>
    <n v="0.9"/>
    <n v="10.033333333333333"/>
    <n v="1"/>
    <n v="31"/>
    <x v="0"/>
  </r>
  <r>
    <n v="668155"/>
    <s v="1627507231"/>
    <s v="Marcelo Alberto"/>
    <s v="Morales Ojeda"/>
    <s v="Marcelo Alberto Morales Ojeda - CJP"/>
    <s v="Con Trabajo"/>
    <d v="2020-04-28T14:48:00"/>
    <x v="1"/>
    <x v="5"/>
    <x v="0"/>
    <d v="2020-02-27T00:00:00"/>
    <d v="2020-03-11T00:00:00"/>
    <d v="2020-04-28T00:00:00"/>
    <s v="CJ Profesionales"/>
    <s v="15331266-4"/>
    <d v="1983-05-01T00:00:00"/>
    <n v="1983.4081574691929"/>
    <x v="0"/>
    <n v="1.6"/>
    <n v="2.0333333333333332"/>
    <n v="0.43333333333333335"/>
    <n v="10.033333333333333"/>
    <n v="1"/>
    <n v="37"/>
    <x v="0"/>
  </r>
  <r>
    <n v="668351"/>
    <s v="1627533924"/>
    <s v="Patricia Viviana"/>
    <s v="Barra Salinas"/>
    <s v="Patricia Viviana Barra Salinas - CJP"/>
    <s v="Con Trabajo"/>
    <d v="2020-04-28T20:55:00"/>
    <x v="1"/>
    <x v="2"/>
    <x v="0"/>
    <d v="2020-02-27T00:00:00"/>
    <d v="2020-03-09T00:00:00"/>
    <d v="2020-04-28T00:00:00"/>
    <s v="CJ Profesionales"/>
    <s v="11635881-6"/>
    <d v="1971-01-01T00:00:00"/>
    <n v="1971.0789867148324"/>
    <x v="1"/>
    <n v="1.6666666666666667"/>
    <n v="2.0333333333333332"/>
    <n v="0.36666666666666664"/>
    <n v="10.033333333333333"/>
    <n v="1"/>
    <n v="49"/>
    <x v="1"/>
  </r>
  <r>
    <n v="668353"/>
    <s v="1627476100"/>
    <s v="Matías Ignacio"/>
    <s v="Villar Brito"/>
    <s v="Matías Ignacio  Villar Brito - CJP"/>
    <s v="Con Trabajo"/>
    <d v="2020-10-05T14:29:00"/>
    <x v="1"/>
    <x v="2"/>
    <x v="0"/>
    <d v="2020-02-27T00:00:00"/>
    <d v="2020-03-09T00:00:00"/>
    <d v="2020-10-01T00:00:00"/>
    <s v="CJ Profesionales"/>
    <s v="16887202-K"/>
    <d v="1988-07-01T00:00:00"/>
    <n v="1988.5993352833739"/>
    <x v="0"/>
    <n v="6.8666666666666663"/>
    <n v="7.2333333333333334"/>
    <n v="0.36666666666666664"/>
    <n v="10.033333333333333"/>
    <n v="1"/>
    <n v="32"/>
    <x v="0"/>
  </r>
  <r>
    <n v="668455"/>
    <s v="1626748416"/>
    <s v="Natalia"/>
    <s v="Adriazola"/>
    <s v="Natalia Nicolasa Adriazola Mellado - CJP"/>
    <s v="Con Trabajo"/>
    <d v="2020-10-05T14:27:00"/>
    <x v="1"/>
    <x v="5"/>
    <x v="0"/>
    <d v="2020-02-27T00:00:00"/>
    <d v="2020-03-11T00:00:00"/>
    <d v="2020-10-01T00:00:00"/>
    <s v="CJ Profesionales"/>
    <s v="15898287-0"/>
    <d v="1985-04-01T00:00:00"/>
    <n v="1985.2999491851599"/>
    <x v="1"/>
    <n v="6.8"/>
    <n v="7.2333333333333334"/>
    <n v="0.43333333333333335"/>
    <n v="10.033333333333333"/>
    <n v="1"/>
    <n v="35"/>
    <x v="0"/>
  </r>
  <r>
    <n v="668652"/>
    <s v="1627533927"/>
    <s v="Claudio Marcelo"/>
    <s v="Elgueta Barrios"/>
    <s v="Claudio Marcelo Elgueta Barrios - CJP"/>
    <s v="No adhiere Metodología"/>
    <d v="2020-06-24T17:58:00"/>
    <x v="1"/>
    <x v="2"/>
    <x v="0"/>
    <d v="2020-02-27T00:00:00"/>
    <d v="2020-03-09T00:00:00"/>
    <s v=""/>
    <s v="CJ Profesionales"/>
    <s v="13480946-9"/>
    <d v="1977-03-01T00:00:00"/>
    <n v="1977.2348057804761"/>
    <x v="0"/>
    <n v="9.6666666666666661"/>
    <n v="10.033333333333333"/>
    <n v="0.36666666666666664"/>
    <n v="10.033333333333333"/>
    <n v="0"/>
    <n v="43"/>
    <x v="1"/>
  </r>
  <r>
    <n v="684201"/>
    <s v="1657684631"/>
    <s v="Cristina"/>
    <s v="Flores Guevara"/>
    <s v="Cristina Flores Guevara - CJP"/>
    <s v="Con Trabajo"/>
    <d v="2020-06-10T15:09:00"/>
    <x v="2"/>
    <x v="5"/>
    <x v="0"/>
    <d v="2020-02-27T00:00:00"/>
    <d v="2020-03-11T00:00:00"/>
    <d v="2020-06-08T00:00:00"/>
    <s v="CJ Profesionales"/>
    <s v="24047722-K"/>
    <d v="1899-12-30T00:00:00"/>
    <n v="2012.4894776555529"/>
    <x v="1"/>
    <n v="2.9666666666666668"/>
    <n v="3.4"/>
    <n v="0.43333333333333335"/>
    <n v="10.033333333333333"/>
    <n v="1"/>
    <n v="120"/>
    <x v="4"/>
  </r>
  <r>
    <n v="692751"/>
    <s v="1669806082"/>
    <s v="Irma  Jeannette"/>
    <s v="Beltran Bernal"/>
    <s v="Irma  Jeannette Beltran Bernal - CJP"/>
    <s v="No adhiere Metodología"/>
    <d v="2020-04-28T21:23:00"/>
    <x v="2"/>
    <x v="4"/>
    <x v="0"/>
    <d v="2020-02-27T00:00:00"/>
    <d v="2020-03-25T00:00:00"/>
    <s v=""/>
    <s v="CJ Profesionales"/>
    <s v="8192259-4"/>
    <d v="1959-07-01T00:00:00"/>
    <n v="1959.5897904195956"/>
    <x v="1"/>
    <n v="9.1333333333333329"/>
    <n v="10.033333333333333"/>
    <n v="0.9"/>
    <n v="10.033333333333333"/>
    <n v="0"/>
    <n v="61"/>
    <x v="5"/>
  </r>
  <r>
    <n v="692801"/>
    <s v="1670198634"/>
    <s v="Héctor"/>
    <s v="Alarcón Infante"/>
    <s v="Hector Alarcon Infante - CJP"/>
    <s v="No adhiere Metodología"/>
    <d v="2020-11-16T12:56:00"/>
    <x v="2"/>
    <x v="2"/>
    <x v="0"/>
    <d v="2020-02-27T00:00:00"/>
    <d v="2020-03-09T00:00:00"/>
    <s v=""/>
    <s v="CJ Profesionales"/>
    <s v="13461753-5"/>
    <d v="1977-02-01T00:00:00"/>
    <n v="1977.1707708357305"/>
    <x v="0"/>
    <n v="9.6666666666666661"/>
    <n v="10.033333333333333"/>
    <n v="0.36666666666666664"/>
    <n v="10.033333333333333"/>
    <n v="0"/>
    <n v="43"/>
    <x v="1"/>
  </r>
  <r>
    <n v="692951"/>
    <s v="1670126027"/>
    <s v="Diego"/>
    <s v="Lopez"/>
    <s v="Diego Nicolás López Tolosa - CJP"/>
    <s v="Free Hunter Activo"/>
    <d v="2020-04-22T17:51:00"/>
    <x v="2"/>
    <x v="5"/>
    <x v="0"/>
    <d v="2020-02-27T00:00:00"/>
    <d v="2020-03-11T00:00:00"/>
    <s v=""/>
    <s v="CJ Profesionales"/>
    <s v="21859968-0"/>
    <d v="1899-12-30T00:00:00"/>
    <n v="2005.1903213742628"/>
    <x v="0"/>
    <n v="9.6"/>
    <n v="10.033333333333333"/>
    <n v="0.43333333333333335"/>
    <n v="10.033333333333333"/>
    <n v="0"/>
    <n v="120"/>
    <x v="4"/>
  </r>
  <r>
    <n v="696551"/>
    <s v="1675037642"/>
    <s v="Marcos"/>
    <s v="Hernandez Alfaro"/>
    <s v="Marcos Hernandez Alfaro - CJP"/>
    <s v="Free Hunter Activo"/>
    <d v="2020-10-21T16:17:00"/>
    <x v="2"/>
    <x v="3"/>
    <x v="0"/>
    <d v="2020-03-16T00:00:00"/>
    <d v="2020-06-09T00:00:00"/>
    <s v=""/>
    <s v="CJ Profesionales"/>
    <s v="15940846-9"/>
    <d v="1985-05-01T00:00:00"/>
    <n v="1985.4419417456468"/>
    <x v="0"/>
    <n v="6.6"/>
    <n v="9.4333333333333336"/>
    <n v="2.8333333333333335"/>
    <n v="9.4333333333333336"/>
    <n v="0"/>
    <n v="35"/>
    <x v="0"/>
  </r>
  <r>
    <n v="696801"/>
    <s v="1675290039"/>
    <s v="Jesús Alberto"/>
    <s v="Aravena Sandoval"/>
    <s v="Jesus Aalberto Aravena Sandoval - CJP"/>
    <s v="Free Hunter Activo"/>
    <d v="2020-12-03T14:53:00"/>
    <x v="2"/>
    <x v="5"/>
    <x v="0"/>
    <d v="2020-02-27T00:00:00"/>
    <d v="2020-03-11T00:00:00"/>
    <s v=""/>
    <s v="CJ Profesionales"/>
    <s v="16391840-4"/>
    <d v="1986-11-01T00:00:00"/>
    <n v="1986.9466244878217"/>
    <x v="0"/>
    <n v="9.6"/>
    <n v="10.033333333333333"/>
    <n v="0.43333333333333335"/>
    <n v="10.033333333333333"/>
    <n v="0"/>
    <n v="34"/>
    <x v="0"/>
  </r>
  <r>
    <n v="696851"/>
    <s v="1675493512"/>
    <s v="David  Francisco"/>
    <s v="Valenzuela Valeria"/>
    <s v="David  Francisco Valenzuela Valeria - CJP"/>
    <s v="Con Trabajo"/>
    <d v="2020-06-16T16:55:00"/>
    <x v="2"/>
    <x v="5"/>
    <x v="0"/>
    <d v="2020-02-27T00:00:00"/>
    <d v="2020-03-11T00:00:00"/>
    <d v="2020-06-15T00:00:00"/>
    <s v="CJ Profesionales"/>
    <s v="12485533-0"/>
    <d v="1973-11-01T00:00:00"/>
    <n v="1973.9137399515814"/>
    <x v="0"/>
    <n v="3.2"/>
    <n v="3.6333333333333333"/>
    <n v="0.43333333333333335"/>
    <n v="10.033333333333333"/>
    <n v="1"/>
    <n v="47"/>
    <x v="1"/>
  </r>
  <r>
    <n v="711801"/>
    <s v="1714346985"/>
    <s v="Hugo"/>
    <s v="Sierra Meléndez"/>
    <s v="Hugo Sierra Meléndez - CJP"/>
    <s v="Con Trabajo"/>
    <d v="2020-10-21T18:32:00"/>
    <x v="2"/>
    <x v="5"/>
    <x v="0"/>
    <d v="2020-02-27T00:00:00"/>
    <d v="2020-03-11T00:00:00"/>
    <d v="2020-10-19T00:00:00"/>
    <s v="CJ Profesionales"/>
    <s v="16094230-4"/>
    <d v="1985-11-01T00:00:00"/>
    <n v="1985.9536874844498"/>
    <x v="0"/>
    <n v="7.4"/>
    <n v="7.833333333333333"/>
    <n v="0.43333333333333335"/>
    <n v="10.033333333333333"/>
    <n v="1"/>
    <n v="35"/>
    <x v="0"/>
  </r>
  <r>
    <n v="721301"/>
    <s v="1716574226"/>
    <s v="Benjamín"/>
    <s v="Gallegos McDonald"/>
    <s v="Benjamin Gallegos - CJP"/>
    <s v="Con Trabajo"/>
    <d v="2020-08-07T15:05:00"/>
    <x v="3"/>
    <x v="6"/>
    <x v="0"/>
    <d v="2020-01-16T00:00:00"/>
    <d v="2020-04-16T00:00:00"/>
    <d v="2020-08-07T00:00:00"/>
    <s v="CJ Profesionales"/>
    <s v="16611876-k"/>
    <d v="1987-08-01T00:00:00"/>
    <n v="1987.6807459436664"/>
    <x v="0"/>
    <n v="3.7666666666666666"/>
    <n v="6.8"/>
    <n v="3.0333333333333332"/>
    <n v="11.433333333333334"/>
    <n v="1"/>
    <n v="33"/>
    <x v="0"/>
  </r>
  <r>
    <n v="753001"/>
    <s v="1772303762"/>
    <s v="Antonio"/>
    <s v="Sobrevilla"/>
    <s v="Antonio Raúl Sobrevilla Ghersi - CJP"/>
    <s v="Free Hunter Activo"/>
    <d v="2020-04-20T16:15:00"/>
    <x v="2"/>
    <x v="4"/>
    <x v="0"/>
    <d v="2020-02-27T00:00:00"/>
    <d v="2020-03-25T00:00:00"/>
    <s v=""/>
    <s v="CJ Profesionales"/>
    <s v="22405331-2"/>
    <d v="1899-12-30T00:00:00"/>
    <n v="2007.0098539940332"/>
    <x v="0"/>
    <n v="9.1333333333333329"/>
    <n v="10.033333333333333"/>
    <n v="0.9"/>
    <n v="10.033333333333333"/>
    <n v="0"/>
    <n v="120"/>
    <x v="4"/>
  </r>
  <r>
    <n v="782701"/>
    <s v="1870885848"/>
    <s v="Bozidar"/>
    <s v="Muñoz"/>
    <s v="Bozidar Muñoz - CJP"/>
    <s v="Proceso Activo"/>
    <d v="2020-09-02T19:20:00"/>
    <x v="4"/>
    <x v="6"/>
    <x v="0"/>
    <d v="2020-07-31T00:00:00"/>
    <d v="2020-04-16T00:00:00"/>
    <s v=""/>
    <s v="CJ Profesionales"/>
    <s v="13761728-5"/>
    <d v="1978-02-01T00:00:00"/>
    <n v="1978.1715983535778"/>
    <x v="0"/>
    <n v="8.4"/>
    <n v="4.8666666666666663"/>
    <n v="-3.5333333333333332"/>
    <n v="4.8666666666666663"/>
    <n v="0"/>
    <n v="42"/>
    <x v="1"/>
  </r>
  <r>
    <n v="782801"/>
    <s v="1870887899"/>
    <s v="Mauricio"/>
    <s v="Ramirez"/>
    <s v="Mauricio Ramírez - CJP"/>
    <s v="Con Trabajo"/>
    <d v="2020-09-10T14:36:00"/>
    <x v="4"/>
    <x v="6"/>
    <x v="0"/>
    <d v="2020-07-31T00:00:00"/>
    <d v="2020-04-16T00:00:00"/>
    <d v="2020-09-10T00:00:00"/>
    <s v="CJ Profesionales"/>
    <s v="12.079.550-3"/>
    <d v="1972-07-01T00:00:00"/>
    <n v="1972.5592305485375"/>
    <x v="0"/>
    <n v="4.9000000000000004"/>
    <n v="1.3666666666666667"/>
    <n v="-3.5333333333333332"/>
    <n v="4.8666666666666663"/>
    <n v="1"/>
    <n v="48"/>
    <x v="1"/>
  </r>
  <r>
    <n v="782851"/>
    <s v="1870225692"/>
    <s v="Rosa Valeria"/>
    <s v="Carrillo Lincopi"/>
    <s v="Rosa Carrillo"/>
    <s v="Con Trabajo"/>
    <d v="2020-12-10T15:17:00"/>
    <x v="4"/>
    <x v="6"/>
    <x v="0"/>
    <d v="2020-07-31T00:00:00"/>
    <d v="2020-04-16T00:00:00"/>
    <s v=""/>
    <s v="CJ Profesionales"/>
    <s v="16511506-6"/>
    <d v="1987-04-01T00:00:00"/>
    <n v="1987.3458745111593"/>
    <x v="1"/>
    <n v="8.4"/>
    <n v="4.8666666666666663"/>
    <n v="-3.5333333333333332"/>
    <n v="4.8666666666666663"/>
    <n v="0"/>
    <n v="33"/>
    <x v="0"/>
  </r>
  <r>
    <n v="782902"/>
    <s v="1870869866"/>
    <s v="Alejandra"/>
    <s v="Plaza"/>
    <s v="Alejandra Plaza - CJP"/>
    <s v="Con Trabajo"/>
    <d v="2020-07-31T14:20:00"/>
    <x v="4"/>
    <x v="7"/>
    <x v="0"/>
    <d v="2020-07-31T00:00:00"/>
    <d v="2020-04-21T00:00:00"/>
    <d v="2020-09-01T00:00:00"/>
    <s v="CJ Profesionales"/>
    <s v="11.471.990-0"/>
    <d v="1970-06-01T00:00:00"/>
    <n v="1970.5321857389927"/>
    <x v="1"/>
    <n v="4.4333333333333336"/>
    <n v="1.0666666666666667"/>
    <n v="-3.3666666666666667"/>
    <n v="4.8666666666666663"/>
    <n v="1"/>
    <n v="50"/>
    <x v="2"/>
  </r>
  <r>
    <n v="782951"/>
    <s v="1870877524"/>
    <s v="Hernan"/>
    <s v="Martínez Fermandois"/>
    <s v="Hernán Martínez"/>
    <s v="Proceso Activo"/>
    <d v="2020-10-30T14:53:00"/>
    <x v="4"/>
    <x v="6"/>
    <x v="0"/>
    <d v="2020-07-31T00:00:00"/>
    <d v="2020-04-16T00:00:00"/>
    <s v=""/>
    <s v="CJ Profesionales"/>
    <s v="14.243.645-0"/>
    <d v="1979-09-01T00:00:00"/>
    <n v="1979.7794516577474"/>
    <x v="0"/>
    <n v="8.4"/>
    <n v="4.8666666666666663"/>
    <n v="-3.5333333333333332"/>
    <n v="4.8666666666666663"/>
    <n v="0"/>
    <n v="41"/>
    <x v="1"/>
  </r>
  <r>
    <n v="783101"/>
    <s v="1870894798"/>
    <s v="Diego Alejandro"/>
    <s v="Martínez Grez"/>
    <s v="Diego Martínez - CJP"/>
    <s v="Congelado"/>
    <d v="2020-07-02T16:09:00"/>
    <x v="4"/>
    <x v="6"/>
    <x v="0"/>
    <d v="2020-07-31T00:00:00"/>
    <d v="2020-04-16T00:00:00"/>
    <s v=""/>
    <s v="CJ Profesionales"/>
    <s v="13830539-2"/>
    <d v="1978-05-01T00:00:00"/>
    <n v="1978.4011772929246"/>
    <x v="0"/>
    <n v="8.4"/>
    <n v="4.8666666666666663"/>
    <n v="-3.5333333333333332"/>
    <n v="4.8666666666666663"/>
    <n v="0"/>
    <n v="42"/>
    <x v="1"/>
  </r>
  <r>
    <n v="783151"/>
    <s v="1870713770"/>
    <s v="Camila"/>
    <s v="Araos"/>
    <s v="Camila Araos - CJP"/>
    <s v="Con Trabajo"/>
    <d v="2020-08-11T16:51:00"/>
    <x v="4"/>
    <x v="7"/>
    <x v="0"/>
    <d v="2020-07-31T00:00:00"/>
    <d v="2020-04-21T00:00:00"/>
    <d v="2020-08-11T00:00:00"/>
    <s v="CJ Profesionales"/>
    <s v="16.958.925-9"/>
    <d v="1988-10-01T00:00:00"/>
    <n v="1988.838629731453"/>
    <x v="1"/>
    <n v="3.7333333333333334"/>
    <n v="0.36666666666666664"/>
    <n v="-3.3666666666666667"/>
    <n v="4.8666666666666663"/>
    <n v="1"/>
    <n v="32"/>
    <x v="0"/>
  </r>
  <r>
    <n v="783251"/>
    <s v="1870894733"/>
    <s v="Javier Eduardo"/>
    <s v="Mariangel Astudillo"/>
    <s v="Javier Mariangel"/>
    <s v="Con Trabajo"/>
    <d v="2020-07-02T16:07:00"/>
    <x v="4"/>
    <x v="6"/>
    <x v="0"/>
    <d v="2020-07-31T00:00:00"/>
    <d v="2020-04-16T00:00:00"/>
    <d v="2020-07-13T00:00:00"/>
    <s v="CJ Profesionales"/>
    <s v="12.319.217-6"/>
    <d v="1973-04-01T00:00:00"/>
    <n v="1973.358848279081"/>
    <x v="0"/>
    <n v="2.9333333333333331"/>
    <n v="-0.6"/>
    <n v="-3.5333333333333332"/>
    <n v="4.8666666666666663"/>
    <n v="1"/>
    <n v="47"/>
    <x v="1"/>
  </r>
  <r>
    <n v="783301"/>
    <s v="1870428184"/>
    <s v="Fabiola"/>
    <s v="Catalán"/>
    <s v="Fabiola Catalán - CJP"/>
    <s v="Congelado"/>
    <d v="2020-05-08T14:18:00"/>
    <x v="4"/>
    <x v="7"/>
    <x v="0"/>
    <d v="2020-07-31T00:00:00"/>
    <d v="2020-04-21T00:00:00"/>
    <s v=""/>
    <s v="CJ Profesionales"/>
    <s v="15.867.345-2"/>
    <d v="1985-02-01T00:00:00"/>
    <n v="1985.1967152321397"/>
    <x v="1"/>
    <n v="8.2333333333333325"/>
    <n v="4.8666666666666663"/>
    <n v="-3.3666666666666667"/>
    <n v="4.8666666666666663"/>
    <n v="0"/>
    <n v="35"/>
    <x v="0"/>
  </r>
  <r>
    <n v="783352"/>
    <s v="1870898567"/>
    <s v="Evelyn"/>
    <s v="Peña"/>
    <s v="Evelyn Peña - CJP"/>
    <s v="Proceso Activo"/>
    <d v="2020-12-22T21:13:00"/>
    <x v="4"/>
    <x v="6"/>
    <x v="0"/>
    <d v="2020-07-31T00:00:00"/>
    <d v="2020-04-16T00:00:00"/>
    <s v=""/>
    <s v="CJ Profesionales"/>
    <s v="13057174-3"/>
    <d v="1975-10-01T00:00:00"/>
    <n v="1975.8209456958255"/>
    <x v="1"/>
    <n v="8.4"/>
    <n v="4.8666666666666663"/>
    <n v="-3.5333333333333332"/>
    <n v="4.8666666666666663"/>
    <n v="0"/>
    <n v="45"/>
    <x v="1"/>
  </r>
  <r>
    <n v="783401"/>
    <s v="1870780931"/>
    <s v="Priscilla"/>
    <s v="Tapia"/>
    <s v="Priscilla Tapia - CJP"/>
    <s v="Con Trabajo"/>
    <d v="2020-09-25T02:07:00"/>
    <x v="4"/>
    <x v="7"/>
    <x v="0"/>
    <d v="2020-07-31T00:00:00"/>
    <d v="2020-04-21T00:00:00"/>
    <d v="2020-09-24T00:00:00"/>
    <s v="CJ Profesionales"/>
    <s v="17.303.806-2"/>
    <d v="1989-12-01T00:00:00"/>
    <n v="1989.9892802696065"/>
    <x v="1"/>
    <n v="5.2"/>
    <n v="1.8333333333333333"/>
    <n v="-3.3666666666666667"/>
    <n v="4.8666666666666663"/>
    <n v="1"/>
    <n v="31"/>
    <x v="0"/>
  </r>
  <r>
    <n v="783451"/>
    <s v="1870720368"/>
    <s v="Dennisse Solange"/>
    <s v="Domínguez Llanquileo"/>
    <s v="Denisse Dominguez"/>
    <s v="Con Trabajo"/>
    <d v="2020-12-23T20:33:00"/>
    <x v="4"/>
    <x v="6"/>
    <x v="0"/>
    <d v="2020-07-31T00:00:00"/>
    <d v="2020-04-16T00:00:00"/>
    <s v=""/>
    <s v="CJ Profesionales"/>
    <s v="16878257-8"/>
    <d v="1988-07-01T00:00:00"/>
    <n v="1988.5694914558978"/>
    <x v="1"/>
    <n v="8.4"/>
    <n v="4.8666666666666663"/>
    <n v="-3.5333333333333332"/>
    <n v="4.8666666666666663"/>
    <n v="0"/>
    <n v="32"/>
    <x v="0"/>
  </r>
  <r>
    <n v="783452"/>
    <s v="1870385637"/>
    <s v="Jorge"/>
    <s v="Aldunate"/>
    <s v="Jorge Aldunate - CJP"/>
    <s v="No adhiere Metodología"/>
    <d v="2020-06-24T15:59:00"/>
    <x v="4"/>
    <x v="1"/>
    <x v="0"/>
    <d v="2020-07-31T00:00:00"/>
    <d v="2020-04-14T00:00:00"/>
    <s v=""/>
    <s v="CJ Profesionales"/>
    <s v="6.689.534-3"/>
    <d v="1954-07-01T00:00:00"/>
    <n v="1954.5761441765528"/>
    <x v="0"/>
    <n v="8.4666666666666668"/>
    <n v="4.8666666666666663"/>
    <n v="-3.6"/>
    <n v="4.8666666666666663"/>
    <n v="0"/>
    <n v="66"/>
    <x v="5"/>
  </r>
  <r>
    <n v="783551"/>
    <s v="1870780546"/>
    <s v="Jorge"/>
    <s v="Barrera"/>
    <s v="Jorge Retamal - CJP"/>
    <s v="Proceso Activo"/>
    <d v="2020-12-03T15:07:00"/>
    <x v="4"/>
    <x v="6"/>
    <x v="0"/>
    <d v="2020-07-31T00:00:00"/>
    <d v="2020-04-16T00:00:00"/>
    <s v=""/>
    <s v="CJ Profesionales"/>
    <s v="17.838.368-k"/>
    <d v="1991-09-01T00:00:00"/>
    <n v="1991.7727767596321"/>
    <x v="0"/>
    <n v="8.4"/>
    <n v="4.8666666666666663"/>
    <n v="-3.5333333333333332"/>
    <n v="4.8666666666666663"/>
    <n v="0"/>
    <n v="29"/>
    <x v="3"/>
  </r>
  <r>
    <n v="792401"/>
    <s v="1870720675"/>
    <s v="Jazmine"/>
    <s v="Huaman"/>
    <s v="Jazmine Huaman - CJP"/>
    <s v="Congelado"/>
    <d v="2020-08-10T14:18:00"/>
    <x v="4"/>
    <x v="7"/>
    <x v="0"/>
    <d v="2020-07-31T00:00:00"/>
    <d v="2020-04-21T00:00:00"/>
    <s v=""/>
    <s v="CJ Profesionales"/>
    <s v="22.841.967-2"/>
    <d v="1899-12-30T00:00:00"/>
    <n v="2008.4666331392375"/>
    <x v="1"/>
    <n v="8.2333333333333325"/>
    <n v="4.8666666666666663"/>
    <n v="-3.3666666666666667"/>
    <n v="4.8666666666666663"/>
    <n v="0"/>
    <n v="120"/>
    <x v="4"/>
  </r>
  <r>
    <n v="807851"/>
    <s v="1870686546"/>
    <s v="Isaac"/>
    <s v="Olave"/>
    <s v="Isaac Olave - CJP"/>
    <s v="Free Hunter Activo"/>
    <d v="2020-06-25T14:59:00"/>
    <x v="4"/>
    <x v="1"/>
    <x v="0"/>
    <d v="2020-07-31T00:00:00"/>
    <d v="2020-04-14T00:00:00"/>
    <s v=""/>
    <s v="CJ Profesionales"/>
    <s v="18.095.586-0"/>
    <d v="1992-08-01T00:00:00"/>
    <n v="1992.6309511157804"/>
    <x v="0"/>
    <n v="8.4666666666666668"/>
    <n v="4.8666666666666663"/>
    <n v="-3.6"/>
    <n v="4.8666666666666663"/>
    <n v="0"/>
    <n v="28"/>
    <x v="3"/>
  </r>
  <r>
    <n v="809901"/>
    <s v="1870673936"/>
    <s v="Maria Ignacia"/>
    <s v="Cruz Moser"/>
    <s v="María Ignacia Cruz - CJP"/>
    <s v="Con Trabajo"/>
    <d v="2020-11-02T12:37:00"/>
    <x v="4"/>
    <x v="1"/>
    <x v="0"/>
    <d v="2020-07-31T00:00:00"/>
    <d v="2020-04-14T00:00:00"/>
    <d v="2020-11-02T00:00:00"/>
    <s v="CJ Profesionales"/>
    <s v="19.296.440-7"/>
    <d v="1996-08-01T00:00:00"/>
    <n v="1996.6374440839168"/>
    <x v="1"/>
    <n v="6.7333333333333334"/>
    <n v="3.1333333333333333"/>
    <n v="-3.6"/>
    <n v="4.8666666666666663"/>
    <n v="1"/>
    <n v="24"/>
    <x v="3"/>
  </r>
  <r>
    <n v="811401"/>
    <s v="1870696662"/>
    <s v="Felipe"/>
    <s v="Maldonado"/>
    <s v="Felipe Maldonado - CJP"/>
    <s v="Proceso Activo"/>
    <d v="2020-12-02T20:20:00"/>
    <x v="4"/>
    <x v="1"/>
    <x v="0"/>
    <d v="2020-07-31T00:00:00"/>
    <d v="2020-04-14T00:00:00"/>
    <s v=""/>
    <s v="CJ Profesionales"/>
    <s v="15.780.052-3"/>
    <d v="1984-11-01T00:00:00"/>
    <n v="1984.9054735069444"/>
    <x v="0"/>
    <n v="8.4666666666666668"/>
    <n v="4.8666666666666663"/>
    <n v="-3.6"/>
    <n v="4.8666666666666663"/>
    <n v="0"/>
    <n v="36"/>
    <x v="0"/>
  </r>
  <r>
    <n v="816551"/>
    <s v="1870387681"/>
    <s v="Sergio"/>
    <s v="Galleguillos"/>
    <s v="Sergio Galleguillos - CJP"/>
    <s v="Con Trabajo"/>
    <d v="2020-08-04T16:49:00"/>
    <x v="4"/>
    <x v="1"/>
    <x v="0"/>
    <d v="2020-07-31T00:00:00"/>
    <d v="2020-04-14T00:00:00"/>
    <d v="2020-08-03T00:00:00"/>
    <s v="CJ Profesionales"/>
    <s v="9.060.474-0"/>
    <d v="1962-06-01T00:00:00"/>
    <n v="1962.4864766881433"/>
    <x v="0"/>
    <n v="3.7"/>
    <n v="0.1"/>
    <n v="-3.6"/>
    <n v="4.8666666666666663"/>
    <n v="1"/>
    <n v="58"/>
    <x v="2"/>
  </r>
  <r>
    <n v="819501"/>
    <s v="1870695944"/>
    <s v="Roxana"/>
    <s v="Inostroza"/>
    <s v="Roxana Inostroza"/>
    <s v="Proceso Activo"/>
    <d v="2020-12-16T21:50:00"/>
    <x v="4"/>
    <x v="1"/>
    <x v="0"/>
    <d v="2020-07-31T00:00:00"/>
    <d v="2020-04-14T00:00:00"/>
    <s v=""/>
    <s v="CJ Profesionales"/>
    <s v="14.023.640-3"/>
    <d v="1979-01-01T00:00:00"/>
    <n v="1979.0454336293653"/>
    <x v="1"/>
    <n v="8.4666666666666668"/>
    <n v="4.8666666666666663"/>
    <n v="-3.6"/>
    <n v="4.8666666666666663"/>
    <n v="0"/>
    <n v="41"/>
    <x v="1"/>
  </r>
  <r>
    <n v="819601"/>
    <s v="1870695205"/>
    <s v="Alejandro"/>
    <s v="Cortez"/>
    <s v="Alejandro Cortez"/>
    <s v="Free Hunter Activo"/>
    <d v="2020-12-17T16:03:00"/>
    <x v="4"/>
    <x v="1"/>
    <x v="0"/>
    <d v="2020-07-31T00:00:00"/>
    <d v="2020-04-14T00:00:00"/>
    <s v=""/>
    <s v="CJ Profesionales"/>
    <s v="10.124.067-3"/>
    <d v="1965-12-01T00:00:00"/>
    <n v="1966.0350162070683"/>
    <x v="0"/>
    <n v="8.4666666666666668"/>
    <n v="4.8666666666666663"/>
    <n v="-3.6"/>
    <n v="4.8666666666666663"/>
    <n v="0"/>
    <n v="55"/>
    <x v="2"/>
  </r>
  <r>
    <n v="820101"/>
    <s v="1870686737"/>
    <s v="María Eugenia"/>
    <s v="Maldonado"/>
    <s v="María Eugenia Maldonado - CJP"/>
    <s v="Proceso Activo"/>
    <d v="2020-11-19T16:31:00"/>
    <x v="4"/>
    <x v="1"/>
    <x v="0"/>
    <d v="2020-07-31T00:00:00"/>
    <d v="2020-04-14T00:00:00"/>
    <s v=""/>
    <s v="CJ Profesionales"/>
    <s v="12.613.578-5"/>
    <d v="1974-04-01T00:00:00"/>
    <n v="1974.3409454171126"/>
    <x v="1"/>
    <n v="8.4666666666666668"/>
    <n v="4.8666666666666663"/>
    <n v="-3.6"/>
    <n v="4.8666666666666663"/>
    <n v="0"/>
    <n v="46"/>
    <x v="1"/>
  </r>
  <r>
    <n v="837601"/>
    <s v="1870397162"/>
    <s v="José"/>
    <s v="Torres Aguirre"/>
    <s v="José Torres - CJP"/>
    <s v="Con Trabajo"/>
    <d v="2020-11-26T19:36:00"/>
    <x v="4"/>
    <x v="1"/>
    <x v="0"/>
    <d v="2020-07-31T00:00:00"/>
    <d v="2020-04-14T00:00:00"/>
    <d v="2020-11-26T00:00:00"/>
    <s v="CJ Profesionales"/>
    <s v="13.225.721-3"/>
    <d v="1976-05-01T00:00:00"/>
    <n v="1976.3832808092534"/>
    <x v="0"/>
    <n v="7.5333333333333332"/>
    <n v="3.9333333333333331"/>
    <n v="-3.6"/>
    <n v="4.8666666666666663"/>
    <n v="1"/>
    <n v="44"/>
    <x v="1"/>
  </r>
  <r>
    <n v="842251"/>
    <s v="1871059927"/>
    <s v="Carolina"/>
    <s v="Moyano"/>
    <s v="Carolina Moyano - CJP"/>
    <s v="Con Trabajo"/>
    <d v="2020-05-27T19:14:00"/>
    <x v="4"/>
    <x v="7"/>
    <x v="0"/>
    <d v="2020-07-31T00:00:00"/>
    <d v="2020-04-21T00:00:00"/>
    <d v="2020-05-27T00:00:00"/>
    <s v="CJ Profesionales"/>
    <s v="16.819.195-2"/>
    <d v="1988-04-01T00:00:00"/>
    <n v="1988.3724387853117"/>
    <x v="1"/>
    <n v="1.2"/>
    <n v="-2.1666666666666665"/>
    <n v="-3.3666666666666667"/>
    <n v="4.8666666666666663"/>
    <n v="1"/>
    <n v="32"/>
    <x v="0"/>
  </r>
  <r>
    <n v="875601"/>
    <s v="1871081055"/>
    <s v="Nathaly"/>
    <s v="Zurita"/>
    <s v="Nathaly Zurita - CJP"/>
    <s v="Free Hunter Activo"/>
    <d v="2020-12-16T21:56:00"/>
    <x v="4"/>
    <x v="7"/>
    <x v="0"/>
    <d v="2020-07-31T00:00:00"/>
    <d v="2020-04-21T00:00:00"/>
    <s v=""/>
    <s v="CJ Profesionales"/>
    <s v="16.043.322-1"/>
    <d v="1985-09-01T00:00:00"/>
    <n v="1985.783839572862"/>
    <x v="1"/>
    <n v="8.2333333333333325"/>
    <n v="4.8666666666666663"/>
    <n v="-3.3666666666666667"/>
    <n v="4.8666666666666663"/>
    <n v="0"/>
    <n v="35"/>
    <x v="0"/>
  </r>
  <r>
    <n v="988551"/>
    <s v="2246751626"/>
    <s v="Carolina"/>
    <s v="Frias"/>
    <s v="Carolina Frías Molina - CJP"/>
    <s v="Free Hunter Activo"/>
    <d v="2020-08-04T17:16:00"/>
    <x v="5"/>
    <x v="3"/>
    <x v="0"/>
    <d v="2020-06-09T00:00:00"/>
    <d v="2020-06-09T00:00:00"/>
    <s v=""/>
    <s v="CJ Profesionales"/>
    <s v="12456842-0"/>
    <d v="1973-10-01T00:00:00"/>
    <n v="1973.818016166884"/>
    <x v="1"/>
    <n v="6.6"/>
    <n v="6.6"/>
    <n v="0"/>
    <n v="6.6"/>
    <n v="0"/>
    <n v="47"/>
    <x v="1"/>
  </r>
  <r>
    <n v="1042251"/>
    <s v="2261069312"/>
    <s v="Mario"/>
    <s v="Gonzalez Ahumada"/>
    <s v="Mario Gonzalez - CJP"/>
    <s v="Con Trabajo"/>
    <d v="2020-08-05T22:09:00"/>
    <x v="6"/>
    <x v="3"/>
    <x v="0"/>
    <d v="2020-06-09T00:00:00"/>
    <d v="2020-06-09T00:00:00"/>
    <d v="2020-08-05T00:00:00"/>
    <s v="CJ Profesionales"/>
    <s v="13425327-4"/>
    <d v="1977-01-01T00:00:00"/>
    <n v="1977.0492402309633"/>
    <x v="0"/>
    <n v="1.9"/>
    <n v="1.9"/>
    <n v="0"/>
    <n v="6.6"/>
    <n v="1"/>
    <n v="43"/>
    <x v="1"/>
  </r>
  <r>
    <n v="1186451"/>
    <s v="2372264958"/>
    <s v="Elena"/>
    <s v="Jimenez"/>
    <s v="Elena Jimenez - CJ Prof"/>
    <s v="Proceso Activo"/>
    <d v="2020-08-31T15:46:00"/>
    <x v="7"/>
    <x v="8"/>
    <x v="0"/>
    <d v="2020-07-13T00:00:00"/>
    <d v="2020-07-13T00:00:00"/>
    <s v=""/>
    <s v="CJ Profesionales"/>
    <s v="9669818-6"/>
    <d v="1964-06-01T00:00:00"/>
    <n v="1964.5194735813345"/>
    <x v="1"/>
    <n v="5.4666666666666668"/>
    <n v="5.4666666666666668"/>
    <n v="0"/>
    <n v="5.4666666666666668"/>
    <n v="0"/>
    <n v="56"/>
    <x v="2"/>
  </r>
  <r>
    <n v="1186601"/>
    <s v="2370787151"/>
    <s v="Juan Pablo"/>
    <s v="Velásquez Mast"/>
    <s v="Juan Pablo Velásquez - CJ Prof"/>
    <s v="Con Trabajo"/>
    <d v="2020-09-03T17:53:00"/>
    <x v="8"/>
    <x v="8"/>
    <x v="1"/>
    <d v="2020-07-10T00:00:00"/>
    <d v="2020-07-10T00:00:00"/>
    <d v="2020-09-03T00:00:00"/>
    <s v="CJ Profesionales"/>
    <s v="7037300-9"/>
    <d v="1955-09-01T00:00:00"/>
    <n v="1955.7364201414553"/>
    <x v="0"/>
    <n v="1.8333333333333333"/>
    <n v="1.8333333333333333"/>
    <n v="0"/>
    <n v="5.5666666666666664"/>
    <n v="1"/>
    <n v="65"/>
    <x v="5"/>
  </r>
  <r>
    <n v="1206701"/>
    <s v="2388883306"/>
    <s v="Susana"/>
    <s v="Mendez"/>
    <s v="Susana Mendez - CJ Prof"/>
    <s v="Free Hunter Activo"/>
    <d v="2020-11-26T12:22:00"/>
    <x v="9"/>
    <x v="9"/>
    <x v="1"/>
    <d v="2020-10-19T00:00:00"/>
    <d v="2020-10-19T00:00:00"/>
    <s v=""/>
    <s v="CJ Profesionales"/>
    <s v="9703634-9"/>
    <d v="1964-08-01T00:00:00"/>
    <n v="1964.6322962610361"/>
    <x v="1"/>
    <n v="2.2000000000000002"/>
    <n v="2.2000000000000002"/>
    <n v="0"/>
    <n v="2.2000000000000002"/>
    <n v="0"/>
    <n v="56"/>
    <x v="2"/>
  </r>
  <r>
    <n v="1315201"/>
    <s v="2759381280"/>
    <s v="Lilian Isabel"/>
    <s v="Campos Villalobos"/>
    <s v="Lilian Isabel Campos Villalobos - CJP"/>
    <s v="Programa Terminado"/>
    <d v="2020-11-20T15:20:00"/>
    <x v="10"/>
    <x v="3"/>
    <x v="0"/>
    <d v="2020-08-10T00:00:00"/>
    <d v="2020-08-10T00:00:00"/>
    <s v=""/>
    <s v="CJ Profesionales"/>
    <s v="9974271-2"/>
    <d v="1965-06-01T00:00:00"/>
    <n v="1965.5352413629532"/>
    <x v="1"/>
    <n v="4.5333333333333332"/>
    <n v="4.5333333333333332"/>
    <n v="0"/>
    <n v="4.5333333333333332"/>
    <n v="0"/>
    <n v="55"/>
    <x v="2"/>
  </r>
  <r>
    <n v="1317001"/>
    <s v="2759808841"/>
    <s v="Ronard Patricio"/>
    <s v="Lagos Lavin"/>
    <s v="Ronard Patricio Lagos Lavin - CJP"/>
    <s v="Proceso Activo"/>
    <d v="2020-10-27T11:42:00"/>
    <x v="10"/>
    <x v="10"/>
    <x v="0"/>
    <d v="2020-09-07T00:00:00"/>
    <d v="2020-09-07T00:00:00"/>
    <s v=""/>
    <s v="CJ Profesionales"/>
    <s v="10108478-7"/>
    <d v="1965-12-01T00:00:00"/>
    <n v="1965.983005538927"/>
    <x v="0"/>
    <n v="3.6"/>
    <n v="3.6"/>
    <n v="0"/>
    <n v="3.6"/>
    <n v="0"/>
    <n v="55"/>
    <x v="2"/>
  </r>
  <r>
    <n v="1317151"/>
    <s v="2759932338"/>
    <s v="Claudia Alejandra"/>
    <s v="Soto Nunez"/>
    <s v="Claudia Alejandra Soto Nunez - CJP"/>
    <s v="Programa Terminado"/>
    <d v="2020-10-07T21:09:00"/>
    <x v="10"/>
    <x v="10"/>
    <x v="0"/>
    <d v="2020-09-07T00:00:00"/>
    <d v="2020-09-07T00:00:00"/>
    <s v=""/>
    <s v="CJ Profesionales"/>
    <s v="10964678-4"/>
    <d v="1968-10-01T00:00:00"/>
    <n v="1968.8396053248448"/>
    <x v="1"/>
    <n v="3.6"/>
    <n v="3.6"/>
    <n v="0"/>
    <n v="3.6"/>
    <n v="0"/>
    <n v="52"/>
    <x v="2"/>
  </r>
  <r>
    <n v="1332001"/>
    <s v="2778958510"/>
    <s v="Patricia"/>
    <s v="Valech"/>
    <s v="Patricia Valech - CJP"/>
    <s v="Free Hunter Activo"/>
    <d v="2020-12-16T21:47:00"/>
    <x v="9"/>
    <x v="10"/>
    <x v="0"/>
    <d v="2020-09-07T00:00:00"/>
    <d v="2020-09-07T00:00:00"/>
    <s v=""/>
    <s v="CJ Profesionales"/>
    <s v="6876360-6"/>
    <d v="1955-02-01T00:00:00"/>
    <n v="1955.1994647927686"/>
    <x v="1"/>
    <n v="3.6"/>
    <n v="3.6"/>
    <n v="0"/>
    <n v="3.6"/>
    <n v="0"/>
    <n v="65"/>
    <x v="5"/>
  </r>
  <r>
    <n v="1367851"/>
    <s v="2838445378"/>
    <s v="Loreto"/>
    <s v="Vidal"/>
    <s v="LORETO ISABEL VIDAL PLA - CJ"/>
    <s v="Con Trabajo"/>
    <d v="2020-11-23T18:51:00"/>
    <x v="11"/>
    <x v="10"/>
    <x v="0"/>
    <d v="2020-09-07T00:00:00"/>
    <d v="2020-09-07T00:00:00"/>
    <d v="2020-12-01T00:00:00"/>
    <s v="CJ Profesionales"/>
    <s v="10675344-k"/>
    <d v="1967-10-01T00:00:00"/>
    <n v="1967.8742801175815"/>
    <x v="1"/>
    <n v="2.8333333333333335"/>
    <n v="2.8333333333333335"/>
    <n v="0"/>
    <n v="3.6"/>
    <n v="1"/>
    <n v="53"/>
    <x v="2"/>
  </r>
  <r>
    <n v="1367901"/>
    <s v="2838445983"/>
    <s v="CLAUDIO ALEJANDRO"/>
    <s v="GUTIERREZ VALLEJOS"/>
    <s v="CLAUDIO ALEJANDRO GUTIERREZ VALLEJOS - CJ"/>
    <s v="Programa Terminado"/>
    <d v="2020-10-19T14:40:00"/>
    <x v="11"/>
    <x v="11"/>
    <x v="0"/>
    <d v="2020-09-21T00:00:00"/>
    <d v="2020-09-21T00:00:00"/>
    <s v=""/>
    <s v="CJ Profesionales"/>
    <s v="10991578-5"/>
    <d v="1968-11-01T00:00:00"/>
    <n v="1968.9293536713071"/>
    <x v="0"/>
    <n v="3.1333333333333333"/>
    <n v="3.1333333333333333"/>
    <n v="0"/>
    <n v="3.1333333333333333"/>
    <n v="0"/>
    <n v="52"/>
    <x v="2"/>
  </r>
  <r>
    <n v="1368051"/>
    <s v="2838703530"/>
    <s v="Claudia"/>
    <s v="Jara"/>
    <s v="CLAUDIA ALEJANDRA JARA SEPULVEDA - CJ"/>
    <s v="Proceso Activo"/>
    <d v="2020-10-08T16:49:00"/>
    <x v="11"/>
    <x v="10"/>
    <x v="0"/>
    <d v="2020-09-07T00:00:00"/>
    <d v="2020-09-07T00:00:00"/>
    <s v=""/>
    <s v="CJ Profesionales"/>
    <s v="12699399-4"/>
    <d v="1974-08-01T00:00:00"/>
    <n v="1974.6272760060256"/>
    <x v="1"/>
    <n v="3.6"/>
    <n v="3.6"/>
    <n v="0"/>
    <n v="3.6"/>
    <n v="0"/>
    <n v="46"/>
    <x v="1"/>
  </r>
  <r>
    <n v="1368801"/>
    <s v="2838957628"/>
    <s v="RICARDO ALBERTO"/>
    <s v="FIGUEROA LEEFHELM"/>
    <s v="RICARDO ALBERTO FIGUEROA LEEFHELM - CJ"/>
    <s v="No adhiere Metodología"/>
    <d v="2020-10-30T17:35:00"/>
    <x v="11"/>
    <x v="11"/>
    <x v="0"/>
    <d v="2020-09-21T00:00:00"/>
    <d v="2020-09-21T00:00:00"/>
    <s v=""/>
    <s v="CJ Profesionales"/>
    <s v="8926231-3"/>
    <d v="1961-12-01T00:00:00"/>
    <n v="1962.0385924028585"/>
    <x v="1"/>
    <n v="3.1333333333333333"/>
    <n v="3.1333333333333333"/>
    <n v="0"/>
    <n v="3.1333333333333333"/>
    <n v="0"/>
    <n v="59"/>
    <x v="2"/>
  </r>
  <r>
    <n v="1368951"/>
    <s v="2838955381"/>
    <s v="XIMENA PAULINA"/>
    <s v="MUÑOZ HERRERA"/>
    <s v="XIMENA PAULINA MUÑOZ HERRERA - CJ"/>
    <s v="Proceso Activo"/>
    <d v="2020-10-08T16:49:00"/>
    <x v="11"/>
    <x v="12"/>
    <x v="0"/>
    <d v="2020-09-07T00:00:00"/>
    <d v="2020-09-07T00:00:00"/>
    <s v=""/>
    <s v="CJ Profesionales"/>
    <s v="13577841-9"/>
    <d v="1977-07-01T00:00:00"/>
    <n v="1977.5580833280778"/>
    <x v="1"/>
    <n v="3.6"/>
    <n v="3.6"/>
    <n v="0"/>
    <n v="3.6"/>
    <n v="0"/>
    <n v="43"/>
    <x v="1"/>
  </r>
  <r>
    <n v="1373601"/>
    <s v="2851161305"/>
    <s v="Angelica"/>
    <s v="Bezanilla Mena"/>
    <s v="Angelica Bezanilla Mena - CJP"/>
    <s v="Free Hunter Activo"/>
    <d v="2020-10-23T12:31:00"/>
    <x v="12"/>
    <x v="10"/>
    <x v="2"/>
    <d v="2020-09-07T00:00:00"/>
    <d v="2020-09-07T00:00:00"/>
    <s v=""/>
    <s v="CJ Profesionales"/>
    <s v="7033030-k"/>
    <d v="1955-09-01T00:00:00"/>
    <n v="1955.7221738425931"/>
    <x v="1"/>
    <n v="3.6"/>
    <n v="3.6"/>
    <n v="0"/>
    <n v="3.6"/>
    <n v="0"/>
    <n v="65"/>
    <x v="5"/>
  </r>
  <r>
    <n v="1373651"/>
    <s v="2851154290"/>
    <s v="Felipe"/>
    <s v="Moreno"/>
    <s v="Felipe Moreno - CJP"/>
    <s v="Con Trabajo"/>
    <d v="2020-09-16T15:25:00"/>
    <x v="12"/>
    <x v="10"/>
    <x v="2"/>
    <d v="2020-09-07T00:00:00"/>
    <d v="2020-09-07T00:00:00"/>
    <d v="2020-09-16T00:00:00"/>
    <s v="CJ Profesionales"/>
    <s v="16370348-3"/>
    <d v="1986-10-01T00:00:00"/>
    <n v="1986.8749192290049"/>
    <x v="0"/>
    <n v="0.3"/>
    <n v="0.3"/>
    <n v="0"/>
    <n v="3.6"/>
    <n v="1"/>
    <n v="34"/>
    <x v="0"/>
  </r>
  <r>
    <n v="1392251"/>
    <s v="2887315681"/>
    <s v="Alvaro"/>
    <s v="García Sepúlveda"/>
    <s v="Alvaro García Sepúlveda - CJP"/>
    <s v="Proceso Activo"/>
    <d v="2020-11-26T12:52:00"/>
    <x v="13"/>
    <x v="10"/>
    <x v="0"/>
    <d v="2020-09-07T00:00:00"/>
    <d v="2020-09-07T00:00:00"/>
    <s v=""/>
    <s v="CJ Profesionales"/>
    <s v="12589331-7"/>
    <d v="1974-03-01T00:00:00"/>
    <n v="1974.2600484596153"/>
    <x v="0"/>
    <n v="3.6"/>
    <n v="3.6"/>
    <n v="0"/>
    <n v="3.6"/>
    <n v="0"/>
    <n v="46"/>
    <x v="1"/>
  </r>
  <r>
    <n v="1419401"/>
    <s v="2920627209"/>
    <s v="Verónica"/>
    <s v="Gutierrez Christ"/>
    <s v="Verónica Gutierrez Christ - CJP"/>
    <s v="Con Trabajo"/>
    <d v="2020-10-08T18:01:00"/>
    <x v="14"/>
    <x v="11"/>
    <x v="1"/>
    <d v="2020-09-21T00:00:00"/>
    <d v="2020-09-21T00:00:00"/>
    <d v="2020-10-08T00:00:00"/>
    <s v="CJ Profesionales"/>
    <s v="8710322-6"/>
    <d v="1961-04-01T00:00:00"/>
    <n v="1961.3182401450008"/>
    <x v="1"/>
    <n v="0.56666666666666665"/>
    <n v="0.56666666666666665"/>
    <n v="0"/>
    <n v="3.1333333333333333"/>
    <n v="1"/>
    <n v="59"/>
    <x v="2"/>
  </r>
  <r>
    <n v="1494601"/>
    <s v="3078100710"/>
    <s v="Susana"/>
    <s v="Mella Gayoso"/>
    <s v="Susana Mella Gayoso - CJP"/>
    <s v="Free Hunter Activo"/>
    <d v="2020-11-13T01:37:00"/>
    <x v="15"/>
    <x v="13"/>
    <x v="0"/>
    <d v="2020-10-28T00:00:00"/>
    <d v="2020-10-28T00:00:00"/>
    <s v=""/>
    <s v="CJ Profesionales"/>
    <s v="13376730-4"/>
    <d v="1976-11-01T00:00:00"/>
    <n v="1976.8871026698837"/>
    <x v="1"/>
    <n v="1.9"/>
    <n v="1.9"/>
    <n v="0"/>
    <n v="1.9"/>
    <n v="0"/>
    <n v="44"/>
    <x v="1"/>
  </r>
  <r>
    <n v="1494651"/>
    <s v="3078100709"/>
    <s v="Carlos"/>
    <s v="Prieto Morales"/>
    <s v="Carlos Prieto Morales - CJP"/>
    <s v="Proceso Activo"/>
    <d v="2020-12-03T15:48:00"/>
    <x v="15"/>
    <x v="9"/>
    <x v="0"/>
    <d v="2020-10-14T00:00:00"/>
    <d v="2020-10-14T00:00:00"/>
    <s v=""/>
    <s v="CJ Profesionales"/>
    <s v="26669893-3"/>
    <d v="1899-12-30T00:00:00"/>
    <n v="2021.2380096775569"/>
    <x v="0"/>
    <n v="2.3666666666666667"/>
    <n v="2.3666666666666667"/>
    <n v="0"/>
    <n v="2.3666666666666667"/>
    <n v="0"/>
    <n v="120"/>
    <x v="4"/>
  </r>
  <r>
    <n v="1494701"/>
    <s v="3078051921"/>
    <s v="Sergio"/>
    <s v="Bustos Ramírez"/>
    <s v="Sergio Bustos Ramírez - CJP"/>
    <s v="Free Hunter Activo"/>
    <d v="2020-11-13T01:34:00"/>
    <x v="15"/>
    <x v="9"/>
    <x v="0"/>
    <d v="2020-10-14T00:00:00"/>
    <d v="2020-10-14T00:00:00"/>
    <s v=""/>
    <s v="CJ Profesionales"/>
    <s v="16421581-4"/>
    <d v="1987-01-01T00:00:00"/>
    <n v="1987.0458514607637"/>
    <x v="0"/>
    <n v="2.3666666666666667"/>
    <n v="2.3666666666666667"/>
    <n v="0"/>
    <n v="2.3666666666666667"/>
    <n v="0"/>
    <n v="33"/>
    <x v="0"/>
  </r>
  <r>
    <n v="1500706"/>
    <s v="3093199723"/>
    <s v="Rindolfo Eduardo"/>
    <s v="Barra Roa"/>
    <s v="Rindolfo Eduardo Barra Roa - CJP"/>
    <s v="Proceso Activo"/>
    <d v="2020-11-26T12:32:00"/>
    <x v="16"/>
    <x v="13"/>
    <x v="0"/>
    <d v="2020-10-28T00:00:00"/>
    <d v="2020-10-28T00:00:00"/>
    <s v=""/>
    <s v="CJ Profesionales"/>
    <s v="19034355-3"/>
    <d v="1995-09-01T00:00:00"/>
    <n v="1995.7630316161612"/>
    <x v="0"/>
    <n v="1.9"/>
    <n v="1.9"/>
    <n v="0"/>
    <n v="1.9"/>
    <n v="0"/>
    <n v="25"/>
    <x v="3"/>
  </r>
  <r>
    <n v="1500707"/>
    <s v="3093207684"/>
    <s v="Eduardo"/>
    <s v="Contreras Zapata"/>
    <s v="Eduardo Contreras Zapata - CJP"/>
    <s v="Proceso Activo"/>
    <d v="2020-11-26T13:04:00"/>
    <x v="16"/>
    <x v="9"/>
    <x v="1"/>
    <d v="2020-10-14T00:00:00"/>
    <d v="2020-10-14T00:00:00"/>
    <s v=""/>
    <s v="CJ Profesionales"/>
    <s v="15612699-3"/>
    <d v="1984-04-01T00:00:00"/>
    <n v="1984.3471220190063"/>
    <x v="0"/>
    <n v="2.3666666666666667"/>
    <n v="2.3666666666666667"/>
    <n v="0"/>
    <n v="2.3666666666666667"/>
    <n v="0"/>
    <n v="36"/>
    <x v="0"/>
  </r>
  <r>
    <n v="1501051"/>
    <s v="3092471259"/>
    <s v="Adriana"/>
    <s v="Muñoz Vasquez"/>
    <s v="Adriana Muñoz Vasquez - CJP"/>
    <s v="Congelado"/>
    <d v="2020-12-21T19:41:00"/>
    <x v="16"/>
    <x v="9"/>
    <x v="1"/>
    <d v="2020-10-14T00:00:00"/>
    <d v="2020-10-14T00:00:00"/>
    <s v=""/>
    <s v="CJ Profesionales"/>
    <s v="14066841-9"/>
    <d v="1979-02-01T00:00:00"/>
    <n v="1979.1895681392361"/>
    <x v="1"/>
    <n v="2.3666666666666667"/>
    <n v="2.3666666666666667"/>
    <n v="0"/>
    <n v="2.3666666666666667"/>
    <n v="0"/>
    <n v="41"/>
    <x v="1"/>
  </r>
  <r>
    <n v="1501055"/>
    <s v="3093183385"/>
    <s v="Ingrid"/>
    <s v="Rivas Ledesma"/>
    <s v="Ingrid Rivas Ledesma - CJP"/>
    <s v="Programa Terminado"/>
    <d v="2020-10-29T13:25:00"/>
    <x v="16"/>
    <x v="9"/>
    <x v="1"/>
    <d v="2020-10-14T00:00:00"/>
    <d v="2020-10-14T00:00:00"/>
    <s v=""/>
    <s v="CJ Profesionales"/>
    <s v="12768609-2"/>
    <d v="1974-10-01T00:00:00"/>
    <n v="1974.8581861569055"/>
    <x v="1"/>
    <n v="2.3666666666666667"/>
    <n v="2.3666666666666667"/>
    <n v="0"/>
    <n v="2.3666666666666667"/>
    <n v="0"/>
    <n v="46"/>
    <x v="1"/>
  </r>
  <r>
    <n v="1501301"/>
    <s v="3092450409"/>
    <s v="Valentina"/>
    <s v="Pino Espinoza"/>
    <s v="Valentina Pino Espinoza - CJP"/>
    <s v="Programa Terminado"/>
    <d v="2020-10-28T19:22:00"/>
    <x v="16"/>
    <x v="9"/>
    <x v="1"/>
    <d v="2020-10-14T00:00:00"/>
    <d v="2020-10-14T00:00:00"/>
    <s v=""/>
    <s v="CJ Profesionales"/>
    <s v="17060232-3"/>
    <d v="1989-02-01T00:00:00"/>
    <n v="1989.1766273424223"/>
    <x v="1"/>
    <n v="2.3666666666666667"/>
    <n v="2.3666666666666667"/>
    <n v="0"/>
    <n v="2.3666666666666667"/>
    <n v="0"/>
    <n v="31"/>
    <x v="0"/>
  </r>
  <r>
    <n v="1513201"/>
    <s v="3152820939"/>
    <s v="Karla"/>
    <s v="Rayo Urzua"/>
    <s v="Karla Rayo Urzua - CJP"/>
    <s v="Proceso Activo"/>
    <d v="2020-11-09T18:21:00"/>
    <x v="17"/>
    <x v="13"/>
    <x v="0"/>
    <d v="2020-09-30T00:00:00"/>
    <d v="2020-11-02T00:00:00"/>
    <s v=""/>
    <s v="CJ Profesionales"/>
    <s v="14521683-4"/>
    <d v="1980-08-01T00:00:00"/>
    <n v="1980.7070892322358"/>
    <x v="1"/>
    <n v="1.7333333333333334"/>
    <n v="2.8333333333333335"/>
    <n v="1.1000000000000001"/>
    <n v="2.8333333333333335"/>
    <n v="0"/>
    <n v="40"/>
    <x v="1"/>
  </r>
  <r>
    <n v="1561251"/>
    <s v="3092455597"/>
    <s v="Diego Andres"/>
    <s v="Enriquez Heredia"/>
    <s v="Diego Andres Enriquez Heredia - CJP"/>
    <s v="Con Trabajo"/>
    <d v="2020-12-21T14:25:00"/>
    <x v="16"/>
    <x v="13"/>
    <x v="0"/>
    <d v="2020-10-28T00:00:00"/>
    <d v="2020-10-28T00:00:00"/>
    <s v=""/>
    <s v="CJ Profesionales"/>
    <s v="18405076-5"/>
    <d v="1993-08-01T00:00:00"/>
    <n v="1993.663524191865"/>
    <x v="0"/>
    <n v="1.9"/>
    <n v="1.9"/>
    <n v="0"/>
    <n v="1.9"/>
    <n v="0"/>
    <n v="27"/>
    <x v="3"/>
  </r>
  <r>
    <n v="1568751"/>
    <s v="3093199720"/>
    <s v="Victor"/>
    <s v="Bernal Santiago"/>
    <s v="Victor Bernal Santiago - CJP"/>
    <s v="Proceso Activo"/>
    <d v="2020-12-16T20:28:00"/>
    <x v="16"/>
    <x v="13"/>
    <x v="0"/>
    <d v="2020-10-28T00:00:00"/>
    <d v="2020-10-28T00:00:00"/>
    <s v=""/>
    <s v="CJ Profesionales"/>
    <s v="15556877-1"/>
    <d v="1984-02-01T00:00:00"/>
    <n v="1984.1608791864328"/>
    <x v="0"/>
    <n v="1.9"/>
    <n v="1.9"/>
    <n v="0"/>
    <n v="1.9"/>
    <n v="0"/>
    <n v="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5FD28-639F-DC43-98EB-FCD2812A70B3}" name="TablaDinámica4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3:I14" firstHeaderRow="0" firstDataRow="1" firstDataCol="0" rowPageCount="5" colPageCount="1"/>
  <pivotFields count="25">
    <pivotField showAll="0"/>
    <pivotField showAll="0"/>
    <pivotField showAll="0"/>
    <pivotField showAll="0"/>
    <pivotField showAll="0"/>
    <pivotField showAll="0"/>
    <pivotField numFmtId="22" showAll="0"/>
    <pivotField axis="axisPage" showAll="0">
      <items count="68">
        <item x="12"/>
        <item m="1" x="20"/>
        <item m="1" x="31"/>
        <item m="1" x="37"/>
        <item m="1" x="26"/>
        <item m="1" x="59"/>
        <item m="1" x="21"/>
        <item m="1" x="58"/>
        <item m="1" x="46"/>
        <item m="1" x="36"/>
        <item m="1" x="19"/>
        <item m="1" x="40"/>
        <item m="1" x="25"/>
        <item m="1" x="28"/>
        <item m="1" x="53"/>
        <item m="1" x="50"/>
        <item m="1" x="45"/>
        <item m="1" x="27"/>
        <item m="1" x="60"/>
        <item m="1" x="30"/>
        <item x="1"/>
        <item m="1" x="49"/>
        <item m="1" x="33"/>
        <item m="1" x="56"/>
        <item m="1" x="24"/>
        <item m="1" x="57"/>
        <item m="1" x="39"/>
        <item m="1" x="18"/>
        <item x="2"/>
        <item m="1" x="65"/>
        <item x="6"/>
        <item m="1" x="62"/>
        <item m="1" x="66"/>
        <item m="1" x="55"/>
        <item m="1" x="48"/>
        <item m="1" x="44"/>
        <item m="1" x="54"/>
        <item m="1" x="47"/>
        <item m="1" x="43"/>
        <item m="1" x="23"/>
        <item x="11"/>
        <item m="1" x="61"/>
        <item m="1" x="52"/>
        <item m="1" x="32"/>
        <item m="1" x="64"/>
        <item m="1" x="42"/>
        <item m="1" x="63"/>
        <item m="1" x="35"/>
        <item m="1" x="41"/>
        <item m="1" x="38"/>
        <item m="1" x="29"/>
        <item x="4"/>
        <item x="0"/>
        <item m="1" x="51"/>
        <item x="3"/>
        <item x="5"/>
        <item m="1" x="22"/>
        <item x="7"/>
        <item x="8"/>
        <item x="10"/>
        <item x="9"/>
        <item x="13"/>
        <item x="14"/>
        <item x="15"/>
        <item x="16"/>
        <item x="17"/>
        <item m="1" x="34"/>
        <item t="default"/>
      </items>
    </pivotField>
    <pivotField axis="axisPage" showAll="0">
      <items count="35">
        <item m="1" x="14"/>
        <item m="1" x="27"/>
        <item m="1" x="28"/>
        <item m="1" x="20"/>
        <item m="1" x="29"/>
        <item m="1" x="21"/>
        <item m="1" x="31"/>
        <item m="1" x="22"/>
        <item m="1" x="32"/>
        <item m="1" x="17"/>
        <item m="1" x="25"/>
        <item m="1" x="33"/>
        <item m="1" x="24"/>
        <item m="1" x="30"/>
        <item m="1" x="18"/>
        <item m="1" x="26"/>
        <item m="1" x="16"/>
        <item m="1" x="15"/>
        <item m="1" x="23"/>
        <item x="5"/>
        <item x="7"/>
        <item x="4"/>
        <item x="1"/>
        <item x="0"/>
        <item x="2"/>
        <item x="6"/>
        <item x="3"/>
        <item x="8"/>
        <item x="10"/>
        <item x="12"/>
        <item x="11"/>
        <item x="9"/>
        <item x="13"/>
        <item m="1" x="19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numFmtId="14" showAll="0"/>
    <pivotField showAll="0"/>
    <pivotField axis="axisPage" showAll="0">
      <items count="4">
        <item x="0"/>
        <item x="1"/>
        <item m="1" x="2"/>
        <item t="default"/>
      </items>
    </pivotField>
    <pivotField showAll="0"/>
    <pivotField showAll="0"/>
    <pivotField showAll="0"/>
    <pivotField dataField="1" numFmtId="2" showAll="0"/>
    <pivotField dataField="1" showAll="0"/>
    <pivotField numFmtId="1" showAll="0"/>
    <pivotField axis="axisPage" showAll="0">
      <items count="9">
        <item x="1"/>
        <item x="2"/>
        <item x="5"/>
        <item m="1" x="7"/>
        <item x="0"/>
        <item m="1" x="6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5">
    <pageField fld="17" hier="-1"/>
    <pageField fld="7" hier="-1"/>
    <pageField fld="24" hier="-1"/>
    <pageField fld="9" hier="-1"/>
    <pageField fld="8" hier="-1"/>
  </pageFields>
  <dataFields count="2">
    <dataField name="Promedio de Tiempo de Observación" fld="21" subtotal="average" baseField="0" baseItem="0" numFmtId="165"/>
    <dataField name="Suma de % Recolocación" fld="22" subtotal="average" baseField="19" baseItem="1" numFmtId="9"/>
  </dataFields>
  <formats count="15"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outline="0" collapsedLevelsAreSubtotals="1" fieldPosition="0"/>
    </format>
    <format dxfId="7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48812-AD4A-CE4F-A56F-D197B2AA8DF2}" name="TablaDinámica5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3:N4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numFmtId="2" showAll="0"/>
    <pivotField dataField="1" showAll="0"/>
    <pivotField numFmtI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Pagado el proceso" fld="9" subtotal="count" baseField="0" baseItem="0"/>
    <dataField name="Promedio de Tiempo de Observación" fld="21" subtotal="average" baseField="0" baseItem="0" numFmtId="167"/>
    <dataField name="Suma de Cuenta Recolocación" fld="22" baseField="0" baseItem="0"/>
    <dataField name="Suma de % Recolocación" fld="22" subtotal="average" baseField="19" baseItem="1" numFmtId="9"/>
  </dataFields>
  <formats count="5"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62D2-5A71-E849-99EE-822343196018}" name="Tabla1" displayName="Tabla1" ref="A1:Y95" totalsRowShown="0">
  <autoFilter ref="A1:Y95" xr:uid="{79017437-A7FB-DC48-BAD9-D305A8374A2B}"/>
  <sortState xmlns:xlrd2="http://schemas.microsoft.com/office/spreadsheetml/2017/richdata2" ref="A2:Y67">
    <sortCondition ref="A3:A67"/>
  </sortState>
  <tableColumns count="25">
    <tableColumn id="1" xr3:uid="{5B97E65C-7E8D-9D43-9A45-6047FE53F722}" name="Contact ID"/>
    <tableColumn id="2" xr3:uid="{3DD5876E-F6D6-DD43-98D7-F5BC4978018F}" name="Deal ID"/>
    <tableColumn id="3" xr3:uid="{F135F20D-357F-BC45-A780-DDFF796AEFF4}" name="First Name"/>
    <tableColumn id="4" xr3:uid="{6CBF8B73-4E20-664B-9545-6D403199A06C}" name="Last Name"/>
    <tableColumn id="5" xr3:uid="{15CB1251-DA49-AC48-A26C-ADB058C9321E}" name="Deal Name"/>
    <tableColumn id="6" xr3:uid="{C13A5155-9184-4C46-8DFC-1559032E4B11}" name="Deal Stage"/>
    <tableColumn id="23" xr3:uid="{932DA785-D78F-4744-AACF-0A6F0DF0178C}" name="Change Date" dataDxfId="61"/>
    <tableColumn id="7" xr3:uid="{86110BD4-F366-A54E-B101-610551AD4B6A}" name="Ultima empresa"/>
    <tableColumn id="8" xr3:uid="{BF432E3A-F909-B546-A4C2-1AD5DDB76AF1}" name="Grupo CJ"/>
    <tableColumn id="9" xr3:uid="{CBE049B6-1AEC-E643-AAE5-19534163551A}" name="Pagado el proceso"/>
    <tableColumn id="10" xr3:uid="{FB0470DF-1B01-E94E-B0D6-7B985980108D}" name="Fecha desempleo" dataDxfId="78"/>
    <tableColumn id="11" xr3:uid="{E92DF129-9A33-E544-A9E3-6F48F3FFAF9F}" name="Fecha de entrada de outplacement" dataDxfId="60"/>
    <tableColumn id="12" xr3:uid="{4813CBCB-87DB-0B42-ABDB-9912A3BB2A2C}" name="Fecha recolocación" dataDxfId="77"/>
    <tableColumn id="13" xr3:uid="{34A21E15-A55E-BD47-8976-B613DD48EFB0}" name="Pipeline"/>
    <tableColumn id="25" xr3:uid="{ACF06FA5-F521-D04C-9B1B-49463755CC8B}" name="RUT"/>
    <tableColumn id="24" xr3:uid="{AB52A611-C0E3-0840-968F-BBF8A176D6E4}" name="Fecha Estimada" dataDxfId="76">
      <calculatedColumnFormula>IF(Tabla1[[#This Row],[Estimacion RUT]]&gt;2005,0,DATE(FLOOR(Tabla1[[#This Row],[Estimacion RUT]],1),ROUND((Tabla1[[#This Row],[Estimacion RUT]]-FLOOR(Tabla1[[#This Row],[Estimacion RUT]],1))*12,0),1))</calculatedColumnFormula>
    </tableColumn>
    <tableColumn id="14" xr3:uid="{07D4658F-D8EB-AA40-915D-44C40973603A}" name="Estimacion RUT" dataDxfId="75">
      <calculatedColumnFormula>(VALUE(MID(SUBSTITUTE(Tabla1[[#This Row],[RUT]],".",""),1,LEN(SUBSTITUTE(Tabla1[[#This Row],[RUT]],".",""))-2))*3.33636975697003E-06)+1932.25738525073</calculatedColumnFormula>
    </tableColumn>
    <tableColumn id="15" xr3:uid="{F37D0047-DB47-FD44-8F7D-A2B23D7341C8}" name="Genero" dataDxfId="74"/>
    <tableColumn id="16" xr3:uid="{0AE98021-526B-B94C-B74C-E9DDC26F84B2}" name="Meses en LabLab" dataDxfId="73">
      <calculatedColumnFormula>IF(Tabla1[[#This Row],[Cuenta Recolocación]]=1,(Tabla1[[#This Row],[Fecha recolocación]]-Tabla1[[#This Row],[Fecha de entrada de outplacement]])/30,(TODAY()-Tabla1[[#This Row],[Fecha de entrada de outplacement]])/30)</calculatedColumnFormula>
    </tableColumn>
    <tableColumn id="17" xr3:uid="{758F52CC-3A4F-1544-8658-037675D2830D}" name="Meses sin empleo" dataDxfId="72">
      <calculatedColumnFormula>IF(Tabla1[[#This Row],[Cuenta Recolocación]]=1,(Tabla1[[#This Row],[Fecha recolocación]]-Tabla1[[#This Row],[Fecha desempleo]])/30,(TODAY()-Tabla1[[#This Row],[Fecha desempleo]])/30)</calculatedColumnFormula>
    </tableColumn>
    <tableColumn id="18" xr3:uid="{9642AC5D-565A-C54C-8AC3-2ADCCE6BA4DE}" name="Demora en entrar" dataDxfId="71">
      <calculatedColumnFormula>(Tabla1[[#This Row],[Fecha de entrada de outplacement]]-Tabla1[[#This Row],[Fecha desempleo]])/30</calculatedColumnFormula>
    </tableColumn>
    <tableColumn id="19" xr3:uid="{9D6D99D1-44BE-7F4F-9D97-5448C2E2A6DF}" name="Tiempo de Observación" dataDxfId="70">
      <calculatedColumnFormula>(TODAY()-Tabla1[[#This Row],[Fecha desempleo]])/30</calculatedColumnFormula>
    </tableColumn>
    <tableColumn id="20" xr3:uid="{5280DCFD-AC59-4545-81CB-1F4809370C58}" name="Cuenta Recolocación" dataDxfId="69">
      <calculatedColumnFormula>IF(Tabla1[[#This Row],[Fecha recolocación]]&lt;&gt;"",1,0)</calculatedColumnFormula>
    </tableColumn>
    <tableColumn id="21" xr3:uid="{9620E62D-EEF5-7442-8467-1509D4285535}" name="Edad" dataDxfId="68">
      <calculatedColumnFormula>INT((TODAY()-Tabla1[[#This Row],[Fecha Estimada]])/365.25)</calculatedColumnFormula>
    </tableColumn>
    <tableColumn id="22" xr3:uid="{40DE511B-1C0F-CE47-9E28-D24D5631541E}" name="Rango Edades" dataDxfId="67">
      <calculatedColumnFormula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B08B-7F7F-8D43-86D9-65FB6FC5AEB8}">
  <sheetPr codeName="Hoja1"/>
  <dimension ref="C4:J18"/>
  <sheetViews>
    <sheetView tabSelected="1" zoomScale="88" zoomScaleNormal="88" workbookViewId="0">
      <selection activeCell="N17" sqref="N17"/>
    </sheetView>
  </sheetViews>
  <sheetFormatPr baseColWidth="10" defaultColWidth="10.83203125" defaultRowHeight="15" x14ac:dyDescent="0.2"/>
  <cols>
    <col min="1" max="2" width="10.83203125" style="12"/>
    <col min="3" max="3" width="21.83203125" style="12" customWidth="1"/>
    <col min="4" max="4" width="11" style="12" customWidth="1"/>
    <col min="5" max="5" width="13.33203125" style="12" customWidth="1"/>
    <col min="6" max="7" width="10.83203125" style="12"/>
    <col min="8" max="8" width="31.1640625" style="12" bestFit="1" customWidth="1"/>
    <col min="9" max="9" width="21" style="12" bestFit="1" customWidth="1"/>
    <col min="10" max="10" width="20" style="12" bestFit="1" customWidth="1"/>
    <col min="11" max="16384" width="10.83203125" style="12"/>
  </cols>
  <sheetData>
    <row r="4" spans="3:10" ht="26" x14ac:dyDescent="0.3">
      <c r="C4" s="42" t="s">
        <v>260</v>
      </c>
    </row>
    <row r="5" spans="3:10" ht="16" thickBot="1" x14ac:dyDescent="0.25"/>
    <row r="6" spans="3:10" ht="16" thickBot="1" x14ac:dyDescent="0.25">
      <c r="H6" s="18" t="s">
        <v>50</v>
      </c>
      <c r="I6" s="18" t="s">
        <v>51</v>
      </c>
    </row>
    <row r="7" spans="3:10" ht="16" thickBot="1" x14ac:dyDescent="0.25">
      <c r="C7" s="23"/>
      <c r="D7" s="20" t="s">
        <v>34</v>
      </c>
      <c r="E7" s="13"/>
      <c r="H7" s="40" t="s">
        <v>62</v>
      </c>
      <c r="I7" s="41" t="s">
        <v>48</v>
      </c>
    </row>
    <row r="8" spans="3:10" ht="16" thickBot="1" x14ac:dyDescent="0.25">
      <c r="C8" s="19" t="s">
        <v>52</v>
      </c>
      <c r="D8" s="21">
        <f>GETPIVOTDATA("Promedio de Tiempo de Observación",Data!$K$3)</f>
        <v>6.681205673758873</v>
      </c>
      <c r="E8" s="14"/>
      <c r="H8" s="40" t="s">
        <v>6</v>
      </c>
      <c r="I8" s="41" t="s">
        <v>48</v>
      </c>
    </row>
    <row r="9" spans="3:10" ht="16" thickBot="1" x14ac:dyDescent="0.25">
      <c r="C9" s="19" t="s">
        <v>35</v>
      </c>
      <c r="D9" s="22">
        <f>1-GETPIVOTDATA("Suma de % Recolocación",Data!$K$3)</f>
        <v>0.67021276595744683</v>
      </c>
      <c r="E9" s="15"/>
      <c r="H9" s="40" t="s">
        <v>53</v>
      </c>
      <c r="I9" s="41" t="s">
        <v>48</v>
      </c>
    </row>
    <row r="10" spans="3:10" ht="16" thickBot="1" x14ac:dyDescent="0.25">
      <c r="H10" s="40" t="s">
        <v>8</v>
      </c>
      <c r="I10" s="41" t="s">
        <v>48</v>
      </c>
    </row>
    <row r="11" spans="3:10" ht="16" thickBot="1" x14ac:dyDescent="0.25">
      <c r="C11" s="4"/>
      <c r="D11" s="5" t="s">
        <v>36</v>
      </c>
      <c r="E11" s="6" t="s">
        <v>37</v>
      </c>
      <c r="F11" s="7" t="s">
        <v>38</v>
      </c>
      <c r="H11" s="40" t="s">
        <v>7</v>
      </c>
      <c r="I11" s="41" t="s">
        <v>48</v>
      </c>
    </row>
    <row r="12" spans="3:10" ht="16" thickBot="1" x14ac:dyDescent="0.25">
      <c r="C12" s="8" t="s">
        <v>39</v>
      </c>
      <c r="D12" s="9">
        <f>-0.00003*$D$8^3+0.0024*$D$8^2-0.0772*$D$8+1.0635</f>
        <v>0.64589617235888452</v>
      </c>
      <c r="E12" s="10">
        <f>+D12-D9</f>
        <v>-2.4316593598562308E-2</v>
      </c>
      <c r="F12" s="11">
        <f>+E12/D12</f>
        <v>-3.7647836663523504E-2</v>
      </c>
      <c r="H12" s="17"/>
      <c r="I12" s="17"/>
      <c r="J12" s="17"/>
    </row>
    <row r="13" spans="3:10" ht="16" thickBot="1" x14ac:dyDescent="0.25">
      <c r="H13" s="24" t="s">
        <v>32</v>
      </c>
      <c r="I13" s="24" t="s">
        <v>40</v>
      </c>
      <c r="J13" s="18" t="s">
        <v>49</v>
      </c>
    </row>
    <row r="14" spans="3:10" ht="16" thickBot="1" x14ac:dyDescent="0.25">
      <c r="H14" s="34">
        <v>6.681205673758873</v>
      </c>
      <c r="I14" s="35">
        <v>0.32978723404255317</v>
      </c>
      <c r="J14" s="36">
        <f>1-GETPIVOTDATA("Suma de % Recolocación",$H$13)</f>
        <v>0.67021276595744683</v>
      </c>
    </row>
    <row r="15" spans="3:10" ht="16" thickBot="1" x14ac:dyDescent="0.25">
      <c r="H15" s="5" t="s">
        <v>36</v>
      </c>
      <c r="I15" s="6" t="s">
        <v>61</v>
      </c>
      <c r="J15" s="7" t="s">
        <v>38</v>
      </c>
    </row>
    <row r="16" spans="3:10" ht="16" thickBot="1" x14ac:dyDescent="0.25">
      <c r="H16" s="37">
        <f>-0.00003*$H$14^3+0.0024*$H$14^2-0.0772*$H$14+1.0635</f>
        <v>0.64589617235888452</v>
      </c>
      <c r="I16" s="38">
        <f>+H16-J14</f>
        <v>-2.4316593598562308E-2</v>
      </c>
      <c r="J16" s="39">
        <f>+I16/H16</f>
        <v>-3.7647836663523504E-2</v>
      </c>
    </row>
    <row r="18" spans="6:9" ht="21" x14ac:dyDescent="0.25">
      <c r="F18" s="54" t="s">
        <v>293</v>
      </c>
      <c r="G18" s="55"/>
      <c r="H18" s="55"/>
      <c r="I18" s="55"/>
    </row>
  </sheetData>
  <mergeCells count="1">
    <mergeCell ref="F18:I18"/>
  </mergeCells>
  <dataValidations disablePrompts="1" count="1">
    <dataValidation type="list" allowBlank="1" showInputMessage="1" showErrorMessage="1" sqref="E7" xr:uid="{7EBCCA6B-1A1C-1448-BAAA-E0B4D79F8177}">
      <formula1>#REF!</formula1>
    </dataValidation>
  </dataValidation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C95"/>
  <sheetViews>
    <sheetView zoomScale="87" workbookViewId="0">
      <selection activeCell="F78" sqref="F78"/>
    </sheetView>
  </sheetViews>
  <sheetFormatPr baseColWidth="10" defaultColWidth="8.83203125" defaultRowHeight="15" x14ac:dyDescent="0.2"/>
  <cols>
    <col min="1" max="1" width="11.5" customWidth="1"/>
    <col min="2" max="2" width="11.1640625" customWidth="1"/>
    <col min="3" max="3" width="15.6640625" customWidth="1"/>
    <col min="4" max="4" width="20.33203125" customWidth="1"/>
    <col min="5" max="5" width="33.5" customWidth="1"/>
    <col min="6" max="6" width="27.33203125" customWidth="1"/>
    <col min="7" max="7" width="19.1640625" customWidth="1"/>
    <col min="8" max="8" width="23" customWidth="1"/>
    <col min="9" max="9" width="11.33203125" customWidth="1"/>
    <col min="10" max="10" width="17.33203125" customWidth="1"/>
    <col min="11" max="11" width="17" customWidth="1"/>
    <col min="12" max="12" width="30.33203125" customWidth="1"/>
    <col min="13" max="13" width="18.33203125" style="33" customWidth="1"/>
    <col min="14" max="15" width="13.83203125" customWidth="1"/>
    <col min="16" max="16" width="18.33203125" customWidth="1"/>
    <col min="17" max="17" width="19.33203125" style="33" customWidth="1"/>
    <col min="18" max="18" width="9.33203125" customWidth="1"/>
    <col min="19" max="19" width="16.6640625" customWidth="1"/>
    <col min="20" max="20" width="17.5" customWidth="1"/>
    <col min="21" max="21" width="17.6640625" customWidth="1"/>
    <col min="22" max="22" width="22" customWidth="1"/>
    <col min="23" max="23" width="19.1640625" customWidth="1"/>
    <col min="25" max="25" width="14.5" customWidth="1"/>
    <col min="29" max="29" width="19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59</v>
      </c>
      <c r="P1" t="s">
        <v>269</v>
      </c>
      <c r="Q1" t="s">
        <v>270</v>
      </c>
      <c r="R1" t="s">
        <v>62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47</v>
      </c>
      <c r="Y1" t="s">
        <v>53</v>
      </c>
    </row>
    <row r="2" spans="1:29" x14ac:dyDescent="0.2">
      <c r="A2">
        <v>607701</v>
      </c>
      <c r="B2" t="s">
        <v>380</v>
      </c>
      <c r="C2" t="s">
        <v>381</v>
      </c>
      <c r="D2" t="s">
        <v>382</v>
      </c>
      <c r="E2" t="s">
        <v>383</v>
      </c>
      <c r="F2" t="s">
        <v>89</v>
      </c>
      <c r="G2" s="53">
        <v>44137.770138888889</v>
      </c>
      <c r="H2" t="s">
        <v>84</v>
      </c>
      <c r="I2" t="s">
        <v>90</v>
      </c>
      <c r="J2" t="s">
        <v>13</v>
      </c>
      <c r="K2" s="1">
        <v>43867</v>
      </c>
      <c r="L2" s="1">
        <v>43885</v>
      </c>
      <c r="M2" t="s">
        <v>14</v>
      </c>
      <c r="N2" t="s">
        <v>68</v>
      </c>
      <c r="O2" t="s">
        <v>385</v>
      </c>
      <c r="P2" s="47">
        <f>IF(Tabla1[[#This Row],[Estimacion RUT]]&gt;2005,0,DATE(FLOOR(Tabla1[[#This Row],[Estimacion RUT]],1),ROUND((Tabla1[[#This Row],[Estimacion RUT]]-FLOOR(Tabla1[[#This Row],[Estimacion RUT]],1))*12,0),1))</f>
        <v>31809</v>
      </c>
      <c r="Q2" s="49">
        <f>(VALUE(MID(SUBSTITUTE(Tabla1[[#This Row],[RUT]],".",""),1,LEN(SUBSTITUTE(Tabla1[[#This Row],[RUT]],".",""))-2))*3.33636975697003E-06)+1932.25738525073</f>
        <v>1987.2045825883213</v>
      </c>
      <c r="R2" s="33" t="s">
        <v>25</v>
      </c>
      <c r="S2" s="32">
        <f ca="1">IF(Tabla1[[#This Row],[Cuenta Recolocación]]=1,(Tabla1[[#This Row],[Fecha recolocación]]-Tabla1[[#This Row],[Fecha de entrada de outplacement]])/30,(TODAY()-Tabla1[[#This Row],[Fecha de entrada de outplacement]])/30)</f>
        <v>10.133333333333333</v>
      </c>
      <c r="T2" s="32">
        <f ca="1">IF(Tabla1[[#This Row],[Cuenta Recolocación]]=1,(Tabla1[[#This Row],[Fecha recolocación]]-Tabla1[[#This Row],[Fecha desempleo]])/30,(TODAY()-Tabla1[[#This Row],[Fecha desempleo]])/30)</f>
        <v>10.733333333333333</v>
      </c>
      <c r="U2" s="32">
        <f>(Tabla1[[#This Row],[Fecha de entrada de outplacement]]-Tabla1[[#This Row],[Fecha desempleo]])/30</f>
        <v>0.6</v>
      </c>
      <c r="V2" s="3">
        <f ca="1">(TODAY()-Tabla1[[#This Row],[Fecha desempleo]])/30</f>
        <v>10.733333333333333</v>
      </c>
      <c r="W2" s="2">
        <f>IF(Tabla1[[#This Row],[Fecha recolocación]]&lt;&gt;"",1,0)</f>
        <v>0</v>
      </c>
      <c r="X2" s="16">
        <f ca="1">INT((TODAY()-Tabla1[[#This Row],[Fecha Estimada]])/365.25)</f>
        <v>33</v>
      </c>
      <c r="Y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3" spans="1:29" x14ac:dyDescent="0.2">
      <c r="A3">
        <v>607851</v>
      </c>
      <c r="B3" t="s">
        <v>319</v>
      </c>
      <c r="C3" t="s">
        <v>183</v>
      </c>
      <c r="D3" t="s">
        <v>184</v>
      </c>
      <c r="E3" t="s">
        <v>185</v>
      </c>
      <c r="F3" t="s">
        <v>89</v>
      </c>
      <c r="G3" s="53">
        <v>44168.67083333333</v>
      </c>
      <c r="H3" t="s">
        <v>84</v>
      </c>
      <c r="I3" t="s">
        <v>90</v>
      </c>
      <c r="J3" t="s">
        <v>13</v>
      </c>
      <c r="K3" s="1">
        <v>43867</v>
      </c>
      <c r="L3" s="1">
        <v>43885</v>
      </c>
      <c r="M3" t="s">
        <v>14</v>
      </c>
      <c r="N3" t="s">
        <v>68</v>
      </c>
      <c r="O3" t="s">
        <v>186</v>
      </c>
      <c r="P3" s="47">
        <f>IF(Tabla1[[#This Row],[Estimacion RUT]]&gt;2005,0,DATE(FLOOR(Tabla1[[#This Row],[Estimacion RUT]],1),ROUND((Tabla1[[#This Row],[Estimacion RUT]]-FLOOR(Tabla1[[#This Row],[Estimacion RUT]],1))*12,0),1))</f>
        <v>31990</v>
      </c>
      <c r="Q3" s="33">
        <f>(VALUE(MID(SUBSTITUTE(Tabla1[[#This Row],[RUT]],".",""),1,LEN(SUBSTITUTE(Tabla1[[#This Row],[RUT]],".",""))-2))*3.33636975697003E-06)+1932.25738525073</f>
        <v>1987.6660959440635</v>
      </c>
      <c r="R3" s="33" t="s">
        <v>25</v>
      </c>
      <c r="S3" s="32">
        <f ca="1">IF(Tabla1[[#This Row],[Cuenta Recolocación]]=1,(Tabla1[[#This Row],[Fecha recolocación]]-Tabla1[[#This Row],[Fecha de entrada de outplacement]])/30,(TODAY()-Tabla1[[#This Row],[Fecha de entrada de outplacement]])/30)</f>
        <v>10.133333333333333</v>
      </c>
      <c r="T3" s="32">
        <f ca="1">IF(Tabla1[[#This Row],[Cuenta Recolocación]]=1,(Tabla1[[#This Row],[Fecha recolocación]]-Tabla1[[#This Row],[Fecha desempleo]])/30,(TODAY()-Tabla1[[#This Row],[Fecha desempleo]])/30)</f>
        <v>10.733333333333333</v>
      </c>
      <c r="U3" s="32">
        <f>(Tabla1[[#This Row],[Fecha de entrada de outplacement]]-Tabla1[[#This Row],[Fecha desempleo]])/30</f>
        <v>0.6</v>
      </c>
      <c r="V3" s="3">
        <f ca="1">(TODAY()-Tabla1[[#This Row],[Fecha desempleo]])/30</f>
        <v>10.733333333333333</v>
      </c>
      <c r="W3" s="2">
        <f>IF(Tabla1[[#This Row],[Fecha recolocación]]&lt;&gt;"",1,0)</f>
        <v>0</v>
      </c>
      <c r="X3" s="16">
        <f ca="1">INT((TODAY()-Tabla1[[#This Row],[Fecha Estimada]])/365.25)</f>
        <v>33</v>
      </c>
      <c r="Y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4" spans="1:29" x14ac:dyDescent="0.2">
      <c r="A4">
        <v>607951</v>
      </c>
      <c r="B4" t="s">
        <v>320</v>
      </c>
      <c r="C4" t="s">
        <v>256</v>
      </c>
      <c r="D4" t="s">
        <v>257</v>
      </c>
      <c r="E4" t="s">
        <v>258</v>
      </c>
      <c r="F4" t="s">
        <v>60</v>
      </c>
      <c r="G4" s="53">
        <v>43979.676388888889</v>
      </c>
      <c r="H4" t="s">
        <v>84</v>
      </c>
      <c r="I4" t="s">
        <v>90</v>
      </c>
      <c r="J4" t="s">
        <v>13</v>
      </c>
      <c r="K4" s="1">
        <v>43867</v>
      </c>
      <c r="L4" s="1">
        <v>43885</v>
      </c>
      <c r="M4" t="s">
        <v>14</v>
      </c>
      <c r="N4" t="s">
        <v>68</v>
      </c>
      <c r="O4" t="s">
        <v>259</v>
      </c>
      <c r="P4" s="47">
        <f>IF(Tabla1[[#This Row],[Estimacion RUT]]&gt;2005,0,DATE(FLOOR(Tabla1[[#This Row],[Estimacion RUT]],1),ROUND((Tabla1[[#This Row],[Estimacion RUT]]-FLOOR(Tabla1[[#This Row],[Estimacion RUT]],1))*12,0),1))</f>
        <v>27426</v>
      </c>
      <c r="Q4" s="33">
        <f>(VALUE(MID(SUBSTITUTE(Tabla1[[#This Row],[RUT]],".",""),1,LEN(SUBSTITUTE(Tabla1[[#This Row],[RUT]],".",""))-2))*3.33636975697003E-06)+1932.25738525073</f>
        <v>1975.1473426510024</v>
      </c>
      <c r="R4" s="33" t="s">
        <v>25</v>
      </c>
      <c r="S4" s="32">
        <f ca="1">IF(Tabla1[[#This Row],[Cuenta Recolocación]]=1,(Tabla1[[#This Row],[Fecha recolocación]]-Tabla1[[#This Row],[Fecha de entrada de outplacement]])/30,(TODAY()-Tabla1[[#This Row],[Fecha de entrada de outplacement]])/30)</f>
        <v>10.133333333333333</v>
      </c>
      <c r="T4" s="32">
        <f ca="1">IF(Tabla1[[#This Row],[Cuenta Recolocación]]=1,(Tabla1[[#This Row],[Fecha recolocación]]-Tabla1[[#This Row],[Fecha desempleo]])/30,(TODAY()-Tabla1[[#This Row],[Fecha desempleo]])/30)</f>
        <v>10.733333333333333</v>
      </c>
      <c r="U4" s="32">
        <f>(Tabla1[[#This Row],[Fecha de entrada de outplacement]]-Tabla1[[#This Row],[Fecha desempleo]])/30</f>
        <v>0.6</v>
      </c>
      <c r="V4" s="3">
        <f ca="1">(TODAY()-Tabla1[[#This Row],[Fecha desempleo]])/30</f>
        <v>10.733333333333333</v>
      </c>
      <c r="W4">
        <f>IF(Tabla1[[#This Row],[Fecha recolocación]]&lt;&gt;"",1,0)</f>
        <v>0</v>
      </c>
      <c r="X4" s="16">
        <f ca="1">INT((TODAY()-Tabla1[[#This Row],[Fecha Estimada]])/365.25)</f>
        <v>45</v>
      </c>
      <c r="Y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" spans="1:29" x14ac:dyDescent="0.2">
      <c r="A5">
        <v>608001</v>
      </c>
      <c r="B5" t="s">
        <v>321</v>
      </c>
      <c r="C5" t="s">
        <v>86</v>
      </c>
      <c r="D5" t="s">
        <v>87</v>
      </c>
      <c r="E5" t="s">
        <v>88</v>
      </c>
      <c r="F5" t="s">
        <v>89</v>
      </c>
      <c r="G5" s="53">
        <v>43943.930555555555</v>
      </c>
      <c r="H5" t="s">
        <v>84</v>
      </c>
      <c r="I5" t="s">
        <v>90</v>
      </c>
      <c r="J5" t="s">
        <v>13</v>
      </c>
      <c r="K5" s="1">
        <v>43867</v>
      </c>
      <c r="L5" s="1">
        <v>43885</v>
      </c>
      <c r="M5" t="s">
        <v>14</v>
      </c>
      <c r="N5" t="s">
        <v>68</v>
      </c>
      <c r="O5" t="s">
        <v>91</v>
      </c>
      <c r="P5" s="47">
        <f>IF(Tabla1[[#This Row],[Estimacion RUT]]&gt;2005,0,DATE(FLOOR(Tabla1[[#This Row],[Estimacion RUT]],1),ROUND((Tabla1[[#This Row],[Estimacion RUT]]-FLOOR(Tabla1[[#This Row],[Estimacion RUT]],1))*12,0),1))</f>
        <v>24898</v>
      </c>
      <c r="Q5" s="33">
        <f>(VALUE(MID(SUBSTITUTE(Tabla1[[#This Row],[RUT]],".",""),1,LEN(SUBSTITUTE(Tabla1[[#This Row],[RUT]],".",""))-2))*3.33636975697003E-06)+1932.25738525073</f>
        <v>1968.2344579146952</v>
      </c>
      <c r="R5" s="33" t="s">
        <v>25</v>
      </c>
      <c r="S5" s="32">
        <f ca="1">IF(Tabla1[[#This Row],[Cuenta Recolocación]]=1,(Tabla1[[#This Row],[Fecha recolocación]]-Tabla1[[#This Row],[Fecha de entrada de outplacement]])/30,(TODAY()-Tabla1[[#This Row],[Fecha de entrada de outplacement]])/30)</f>
        <v>10.133333333333333</v>
      </c>
      <c r="T5" s="32">
        <f ca="1">IF(Tabla1[[#This Row],[Cuenta Recolocación]]=1,(Tabla1[[#This Row],[Fecha recolocación]]-Tabla1[[#This Row],[Fecha desempleo]])/30,(TODAY()-Tabla1[[#This Row],[Fecha desempleo]])/30)</f>
        <v>10.733333333333333</v>
      </c>
      <c r="U5" s="32">
        <f>(Tabla1[[#This Row],[Fecha de entrada de outplacement]]-Tabla1[[#This Row],[Fecha desempleo]])/30</f>
        <v>0.6</v>
      </c>
      <c r="V5" s="3">
        <f ca="1">(TODAY()-Tabla1[[#This Row],[Fecha desempleo]])/30</f>
        <v>10.733333333333333</v>
      </c>
      <c r="W5" s="2">
        <f>IF(Tabla1[[#This Row],[Fecha recolocación]]&lt;&gt;"",1,0)</f>
        <v>0</v>
      </c>
      <c r="X5" s="16">
        <f ca="1">INT((TODAY()-Tabla1[[#This Row],[Fecha Estimada]])/365.25)</f>
        <v>52</v>
      </c>
      <c r="Y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5" s="62" t="s">
        <v>261</v>
      </c>
      <c r="AC5" s="62"/>
    </row>
    <row r="6" spans="1:29" x14ac:dyDescent="0.2">
      <c r="A6">
        <v>608051</v>
      </c>
      <c r="B6" t="s">
        <v>322</v>
      </c>
      <c r="C6" t="s">
        <v>288</v>
      </c>
      <c r="D6" t="s">
        <v>289</v>
      </c>
      <c r="E6" t="s">
        <v>83</v>
      </c>
      <c r="F6" t="s">
        <v>66</v>
      </c>
      <c r="G6" s="53">
        <v>44175.59097222222</v>
      </c>
      <c r="H6" t="s">
        <v>84</v>
      </c>
      <c r="I6" t="s">
        <v>80</v>
      </c>
      <c r="J6" t="s">
        <v>13</v>
      </c>
      <c r="K6" s="1">
        <v>43867</v>
      </c>
      <c r="L6" s="1">
        <v>43935</v>
      </c>
      <c r="M6" t="s">
        <v>14</v>
      </c>
      <c r="N6" t="s">
        <v>68</v>
      </c>
      <c r="O6" t="s">
        <v>85</v>
      </c>
      <c r="P6" s="47">
        <f>IF(Tabla1[[#This Row],[Estimacion RUT]]&gt;2005,0,DATE(FLOOR(Tabla1[[#This Row],[Estimacion RUT]],1),ROUND((Tabla1[[#This Row],[Estimacion RUT]]-FLOOR(Tabla1[[#This Row],[Estimacion RUT]],1))*12,0),1))</f>
        <v>25903</v>
      </c>
      <c r="Q6" s="33">
        <f>(VALUE(MID(SUBSTITUTE(Tabla1[[#This Row],[RUT]],".",""),1,LEN(SUBSTITUTE(Tabla1[[#This Row],[RUT]],".",""))-2))*3.33636975697003E-06)+1932.25738525073</f>
        <v>1971.0057634077759</v>
      </c>
      <c r="R6" s="33" t="s">
        <v>25</v>
      </c>
      <c r="S6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6" s="32">
        <f ca="1">IF(Tabla1[[#This Row],[Cuenta Recolocación]]=1,(Tabla1[[#This Row],[Fecha recolocación]]-Tabla1[[#This Row],[Fecha desempleo]])/30,(TODAY()-Tabla1[[#This Row],[Fecha desempleo]])/30)</f>
        <v>10.733333333333333</v>
      </c>
      <c r="U6" s="32">
        <f>(Tabla1[[#This Row],[Fecha de entrada de outplacement]]-Tabla1[[#This Row],[Fecha desempleo]])/30</f>
        <v>2.2666666666666666</v>
      </c>
      <c r="V6" s="3">
        <f ca="1">(TODAY()-Tabla1[[#This Row],[Fecha desempleo]])/30</f>
        <v>10.733333333333333</v>
      </c>
      <c r="W6">
        <f>IF(Tabla1[[#This Row],[Fecha recolocación]]&lt;&gt;"",1,0)</f>
        <v>0</v>
      </c>
      <c r="X6" s="16">
        <f ca="1">INT((TODAY()-Tabla1[[#This Row],[Fecha Estimada]])/365.25)</f>
        <v>50</v>
      </c>
      <c r="Y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6" s="43"/>
      <c r="AC6" s="43" t="s">
        <v>263</v>
      </c>
    </row>
    <row r="7" spans="1:29" x14ac:dyDescent="0.2">
      <c r="A7">
        <v>608201</v>
      </c>
      <c r="B7" t="s">
        <v>323</v>
      </c>
      <c r="C7" t="s">
        <v>198</v>
      </c>
      <c r="D7" t="s">
        <v>199</v>
      </c>
      <c r="E7" t="s">
        <v>200</v>
      </c>
      <c r="F7" t="s">
        <v>66</v>
      </c>
      <c r="G7" s="53">
        <v>43942.894444444442</v>
      </c>
      <c r="H7" t="s">
        <v>84</v>
      </c>
      <c r="I7" t="s">
        <v>93</v>
      </c>
      <c r="J7" t="s">
        <v>13</v>
      </c>
      <c r="K7" s="1">
        <v>43867</v>
      </c>
      <c r="L7" s="1">
        <v>43899</v>
      </c>
      <c r="M7" s="1">
        <v>43942</v>
      </c>
      <c r="N7" t="s">
        <v>68</v>
      </c>
      <c r="O7" t="s">
        <v>201</v>
      </c>
      <c r="P7" s="47">
        <f>IF(Tabla1[[#This Row],[Estimacion RUT]]&gt;2005,0,DATE(FLOOR(Tabla1[[#This Row],[Estimacion RUT]],1),ROUND((Tabla1[[#This Row],[Estimacion RUT]]-FLOOR(Tabla1[[#This Row],[Estimacion RUT]],1))*12,0),1))</f>
        <v>30834</v>
      </c>
      <c r="Q7" s="33">
        <f>(VALUE(MID(SUBSTITUTE(Tabla1[[#This Row],[RUT]],".",""),1,LEN(SUBSTITUTE(Tabla1[[#This Row],[RUT]],".",""))-2))*3.33636975697003E-06)+1932.25738525073</f>
        <v>1984.5169499123756</v>
      </c>
      <c r="R7" s="33" t="s">
        <v>18</v>
      </c>
      <c r="S7" s="32">
        <f ca="1">IF(Tabla1[[#This Row],[Cuenta Recolocación]]=1,(Tabla1[[#This Row],[Fecha recolocación]]-Tabla1[[#This Row],[Fecha de entrada de outplacement]])/30,(TODAY()-Tabla1[[#This Row],[Fecha de entrada de outplacement]])/30)</f>
        <v>1.4333333333333333</v>
      </c>
      <c r="T7" s="32">
        <f ca="1">IF(Tabla1[[#This Row],[Cuenta Recolocación]]=1,(Tabla1[[#This Row],[Fecha recolocación]]-Tabla1[[#This Row],[Fecha desempleo]])/30,(TODAY()-Tabla1[[#This Row],[Fecha desempleo]])/30)</f>
        <v>2.5</v>
      </c>
      <c r="U7" s="32">
        <f>(Tabla1[[#This Row],[Fecha de entrada de outplacement]]-Tabla1[[#This Row],[Fecha desempleo]])/30</f>
        <v>1.0666666666666667</v>
      </c>
      <c r="V7" s="3">
        <f ca="1">(TODAY()-Tabla1[[#This Row],[Fecha desempleo]])/30</f>
        <v>10.733333333333333</v>
      </c>
      <c r="W7" s="2">
        <f>IF(Tabla1[[#This Row],[Fecha recolocación]]&lt;&gt;"",1,0)</f>
        <v>1</v>
      </c>
      <c r="X7" s="16">
        <f ca="1">INT((TODAY()-Tabla1[[#This Row],[Fecha Estimada]])/365.25)</f>
        <v>36</v>
      </c>
      <c r="Y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  <c r="AB7" s="44"/>
      <c r="AC7" s="43" t="s">
        <v>264</v>
      </c>
    </row>
    <row r="8" spans="1:29" x14ac:dyDescent="0.2">
      <c r="A8">
        <v>608251</v>
      </c>
      <c r="B8" t="s">
        <v>324</v>
      </c>
      <c r="C8" t="s">
        <v>191</v>
      </c>
      <c r="D8" t="s">
        <v>192</v>
      </c>
      <c r="E8" t="s">
        <v>193</v>
      </c>
      <c r="F8" t="s">
        <v>89</v>
      </c>
      <c r="G8" s="53">
        <v>43949.652777777781</v>
      </c>
      <c r="H8" t="s">
        <v>84</v>
      </c>
      <c r="I8" t="s">
        <v>93</v>
      </c>
      <c r="J8" t="s">
        <v>13</v>
      </c>
      <c r="K8" s="1">
        <v>43867</v>
      </c>
      <c r="L8" s="1">
        <v>43899</v>
      </c>
      <c r="M8" t="s">
        <v>14</v>
      </c>
      <c r="N8" t="s">
        <v>68</v>
      </c>
      <c r="O8" t="s">
        <v>194</v>
      </c>
      <c r="P8" s="47">
        <f>IF(Tabla1[[#This Row],[Estimacion RUT]]&gt;2005,0,DATE(FLOOR(Tabla1[[#This Row],[Estimacion RUT]],1),ROUND((Tabla1[[#This Row],[Estimacion RUT]]-FLOOR(Tabla1[[#This Row],[Estimacion RUT]],1))*12,0),1))</f>
        <v>22555</v>
      </c>
      <c r="Q8" s="33">
        <f>(VALUE(MID(SUBSTITUTE(Tabla1[[#This Row],[RUT]],".",""),1,LEN(SUBSTITUTE(Tabla1[[#This Row],[RUT]],".",""))-2))*3.33636975697003E-06)+1932.25738525073</f>
        <v>1961.8462740409575</v>
      </c>
      <c r="R8" s="33" t="s">
        <v>25</v>
      </c>
      <c r="S8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8" s="32">
        <f ca="1">IF(Tabla1[[#This Row],[Cuenta Recolocación]]=1,(Tabla1[[#This Row],[Fecha recolocación]]-Tabla1[[#This Row],[Fecha desempleo]])/30,(TODAY()-Tabla1[[#This Row],[Fecha desempleo]])/30)</f>
        <v>10.733333333333333</v>
      </c>
      <c r="U8" s="32">
        <f>(Tabla1[[#This Row],[Fecha de entrada de outplacement]]-Tabla1[[#This Row],[Fecha desempleo]])/30</f>
        <v>1.0666666666666667</v>
      </c>
      <c r="V8" s="3">
        <f ca="1">(TODAY()-Tabla1[[#This Row],[Fecha desempleo]])/30</f>
        <v>10.733333333333333</v>
      </c>
      <c r="W8">
        <f>IF(Tabla1[[#This Row],[Fecha recolocación]]&lt;&gt;"",1,0)</f>
        <v>0</v>
      </c>
      <c r="X8" s="16">
        <f ca="1">INT((TODAY()-Tabla1[[#This Row],[Fecha Estimada]])/365.25)</f>
        <v>59</v>
      </c>
      <c r="Y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8" s="45"/>
      <c r="AC8" s="43" t="s">
        <v>555</v>
      </c>
    </row>
    <row r="9" spans="1:29" x14ac:dyDescent="0.2">
      <c r="A9">
        <v>608301</v>
      </c>
      <c r="B9" t="s">
        <v>325</v>
      </c>
      <c r="C9" t="s">
        <v>20</v>
      </c>
      <c r="D9" t="s">
        <v>180</v>
      </c>
      <c r="E9" t="s">
        <v>181</v>
      </c>
      <c r="F9" t="s">
        <v>60</v>
      </c>
      <c r="G9" s="53">
        <v>43979.675694444442</v>
      </c>
      <c r="H9" t="s">
        <v>84</v>
      </c>
      <c r="I9" t="s">
        <v>90</v>
      </c>
      <c r="J9" t="s">
        <v>13</v>
      </c>
      <c r="K9" s="1">
        <v>43867</v>
      </c>
      <c r="L9" s="1">
        <v>43885</v>
      </c>
      <c r="M9" t="s">
        <v>14</v>
      </c>
      <c r="N9" t="s">
        <v>68</v>
      </c>
      <c r="O9" t="s">
        <v>182</v>
      </c>
      <c r="P9" s="47">
        <f>IF(Tabla1[[#This Row],[Estimacion RUT]]&gt;2005,0,DATE(FLOOR(Tabla1[[#This Row],[Estimacion RUT]],1),ROUND((Tabla1[[#This Row],[Estimacion RUT]]-FLOOR(Tabla1[[#This Row],[Estimacion RUT]],1))*12,0),1))</f>
        <v>31107</v>
      </c>
      <c r="Q9" s="33">
        <f>(VALUE(MID(SUBSTITUTE(Tabla1[[#This Row],[RUT]],".",""),1,LEN(SUBSTITUTE(Tabla1[[#This Row],[RUT]],".",""))-2))*3.33636975697003E-06)+1932.25738525073</f>
        <v>1985.271723497016</v>
      </c>
      <c r="R9" s="33" t="s">
        <v>25</v>
      </c>
      <c r="S9" s="32">
        <f ca="1">IF(Tabla1[[#This Row],[Cuenta Recolocación]]=1,(Tabla1[[#This Row],[Fecha recolocación]]-Tabla1[[#This Row],[Fecha de entrada de outplacement]])/30,(TODAY()-Tabla1[[#This Row],[Fecha de entrada de outplacement]])/30)</f>
        <v>10.133333333333333</v>
      </c>
      <c r="T9" s="32">
        <f ca="1">IF(Tabla1[[#This Row],[Cuenta Recolocación]]=1,(Tabla1[[#This Row],[Fecha recolocación]]-Tabla1[[#This Row],[Fecha desempleo]])/30,(TODAY()-Tabla1[[#This Row],[Fecha desempleo]])/30)</f>
        <v>10.733333333333333</v>
      </c>
      <c r="U9" s="32">
        <f>(Tabla1[[#This Row],[Fecha de entrada de outplacement]]-Tabla1[[#This Row],[Fecha desempleo]])/30</f>
        <v>0.6</v>
      </c>
      <c r="V9" s="3">
        <f ca="1">(TODAY()-Tabla1[[#This Row],[Fecha desempleo]])/30</f>
        <v>10.733333333333333</v>
      </c>
      <c r="W9">
        <f>IF(Tabla1[[#This Row],[Fecha recolocación]]&lt;&gt;"",1,0)</f>
        <v>0</v>
      </c>
      <c r="X9" s="16">
        <f ca="1">INT((TODAY()-Tabla1[[#This Row],[Fecha Estimada]])/365.25)</f>
        <v>35</v>
      </c>
      <c r="Y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  <c r="AB9" s="46"/>
      <c r="AC9" s="43" t="s">
        <v>262</v>
      </c>
    </row>
    <row r="10" spans="1:29" x14ac:dyDescent="0.2">
      <c r="A10">
        <v>608351</v>
      </c>
      <c r="B10" t="s">
        <v>326</v>
      </c>
      <c r="C10" t="s">
        <v>271</v>
      </c>
      <c r="D10" t="s">
        <v>272</v>
      </c>
      <c r="E10" t="s">
        <v>273</v>
      </c>
      <c r="F10" t="s">
        <v>60</v>
      </c>
      <c r="G10" s="53">
        <v>44148.657638888886</v>
      </c>
      <c r="H10" t="s">
        <v>84</v>
      </c>
      <c r="I10" t="s">
        <v>274</v>
      </c>
      <c r="J10" t="s">
        <v>13</v>
      </c>
      <c r="K10" s="1">
        <v>43867</v>
      </c>
      <c r="L10" s="1">
        <v>43991</v>
      </c>
      <c r="M10" t="s">
        <v>14</v>
      </c>
      <c r="N10" t="s">
        <v>68</v>
      </c>
      <c r="O10" t="s">
        <v>285</v>
      </c>
      <c r="P10" s="47">
        <f>IF(Tabla1[[#This Row],[Estimacion RUT]]&gt;2005,0,DATE(FLOOR(Tabla1[[#This Row],[Estimacion RUT]],1),ROUND((Tabla1[[#This Row],[Estimacion RUT]]-FLOOR(Tabla1[[#This Row],[Estimacion RUT]],1))*12,0),1))</f>
        <v>27668</v>
      </c>
      <c r="Q10" s="49">
        <f>(VALUE(MID(SUBSTITUTE(Tabla1[[#This Row],[RUT]],".",""),1,LEN(SUBSTITUTE(Tabla1[[#This Row],[RUT]],".",""))-2))*3.33636975697003E-06)+1932.25738525073</f>
        <v>1975.8712848427185</v>
      </c>
      <c r="R10" s="33" t="s">
        <v>25</v>
      </c>
      <c r="S10" s="32">
        <f ca="1">IF(Tabla1[[#This Row],[Cuenta Recolocación]]=1,(Tabla1[[#This Row],[Fecha recolocación]]-Tabla1[[#This Row],[Fecha de entrada de outplacement]])/30,(TODAY()-Tabla1[[#This Row],[Fecha de entrada de outplacement]])/30)</f>
        <v>6.6</v>
      </c>
      <c r="T10" s="32">
        <f ca="1">IF(Tabla1[[#This Row],[Cuenta Recolocación]]=1,(Tabla1[[#This Row],[Fecha recolocación]]-Tabla1[[#This Row],[Fecha desempleo]])/30,(TODAY()-Tabla1[[#This Row],[Fecha desempleo]])/30)</f>
        <v>10.733333333333333</v>
      </c>
      <c r="U10" s="32">
        <f>(Tabla1[[#This Row],[Fecha de entrada de outplacement]]-Tabla1[[#This Row],[Fecha desempleo]])/30</f>
        <v>4.1333333333333337</v>
      </c>
      <c r="V10" s="3">
        <f ca="1">(TODAY()-Tabla1[[#This Row],[Fecha desempleo]])/30</f>
        <v>10.733333333333333</v>
      </c>
      <c r="W10" s="2">
        <f>IF(Tabla1[[#This Row],[Fecha recolocación]]&lt;&gt;"",1,0)</f>
        <v>0</v>
      </c>
      <c r="X10" s="16">
        <f ca="1">INT((TODAY()-Tabla1[[#This Row],[Fecha Estimada]])/365.25)</f>
        <v>45</v>
      </c>
      <c r="Y1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0" s="52"/>
      <c r="AC10" s="48"/>
    </row>
    <row r="11" spans="1:29" x14ac:dyDescent="0.2">
      <c r="A11">
        <v>650501</v>
      </c>
      <c r="B11" t="s">
        <v>327</v>
      </c>
      <c r="C11" t="s">
        <v>23</v>
      </c>
      <c r="D11" t="s">
        <v>195</v>
      </c>
      <c r="E11" t="s">
        <v>196</v>
      </c>
      <c r="F11" t="s">
        <v>66</v>
      </c>
      <c r="G11" s="53">
        <v>44155.783333333333</v>
      </c>
      <c r="H11" t="s">
        <v>84</v>
      </c>
      <c r="I11" t="s">
        <v>90</v>
      </c>
      <c r="J11" t="s">
        <v>13</v>
      </c>
      <c r="K11" s="1">
        <v>43867</v>
      </c>
      <c r="L11" s="1">
        <v>43885</v>
      </c>
      <c r="M11" s="1">
        <v>44153</v>
      </c>
      <c r="N11" t="s">
        <v>68</v>
      </c>
      <c r="O11" t="s">
        <v>197</v>
      </c>
      <c r="P11" s="47">
        <f>IF(Tabla1[[#This Row],[Estimacion RUT]]&gt;2005,0,DATE(FLOOR(Tabla1[[#This Row],[Estimacion RUT]],1),ROUND((Tabla1[[#This Row],[Estimacion RUT]]-FLOOR(Tabla1[[#This Row],[Estimacion RUT]],1))*12,0),1))</f>
        <v>23316</v>
      </c>
      <c r="Q11" s="33">
        <f>(VALUE(MID(SUBSTITUTE(Tabla1[[#This Row],[RUT]],".",""),1,LEN(SUBSTITUTE(Tabla1[[#This Row],[RUT]],".",""))-2))*3.33636975697003E-06)+1932.25738525073</f>
        <v>1963.9163513476276</v>
      </c>
      <c r="R11" s="33" t="s">
        <v>18</v>
      </c>
      <c r="S11" s="32">
        <f ca="1">IF(Tabla1[[#This Row],[Cuenta Recolocación]]=1,(Tabla1[[#This Row],[Fecha recolocación]]-Tabla1[[#This Row],[Fecha de entrada de outplacement]])/30,(TODAY()-Tabla1[[#This Row],[Fecha de entrada de outplacement]])/30)</f>
        <v>8.9333333333333336</v>
      </c>
      <c r="T11" s="32">
        <f ca="1">IF(Tabla1[[#This Row],[Cuenta Recolocación]]=1,(Tabla1[[#This Row],[Fecha recolocación]]-Tabla1[[#This Row],[Fecha desempleo]])/30,(TODAY()-Tabla1[[#This Row],[Fecha desempleo]])/30)</f>
        <v>9.5333333333333332</v>
      </c>
      <c r="U11" s="32">
        <f>(Tabla1[[#This Row],[Fecha de entrada de outplacement]]-Tabla1[[#This Row],[Fecha desempleo]])/30</f>
        <v>0.6</v>
      </c>
      <c r="V11" s="3">
        <f ca="1">(TODAY()-Tabla1[[#This Row],[Fecha desempleo]])/30</f>
        <v>10.733333333333333</v>
      </c>
      <c r="W11" s="2">
        <f>IF(Tabla1[[#This Row],[Fecha recolocación]]&lt;&gt;"",1,0)</f>
        <v>1</v>
      </c>
      <c r="X11" s="16">
        <f ca="1">INT((TODAY()-Tabla1[[#This Row],[Fecha Estimada]])/365.25)</f>
        <v>57</v>
      </c>
      <c r="Y1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12" spans="1:29" ht="15" customHeight="1" x14ac:dyDescent="0.2">
      <c r="A12">
        <v>666005</v>
      </c>
      <c r="B12" t="s">
        <v>328</v>
      </c>
      <c r="C12" t="s">
        <v>103</v>
      </c>
      <c r="D12" t="s">
        <v>104</v>
      </c>
      <c r="E12" t="s">
        <v>105</v>
      </c>
      <c r="F12" t="s">
        <v>66</v>
      </c>
      <c r="G12" s="53">
        <v>44042.919444444444</v>
      </c>
      <c r="H12" t="s">
        <v>17</v>
      </c>
      <c r="I12" t="s">
        <v>93</v>
      </c>
      <c r="J12" t="s">
        <v>13</v>
      </c>
      <c r="K12" s="1">
        <v>43893</v>
      </c>
      <c r="L12" s="1">
        <v>43899</v>
      </c>
      <c r="M12" s="1">
        <v>44046</v>
      </c>
      <c r="N12" t="s">
        <v>68</v>
      </c>
      <c r="O12" t="s">
        <v>106</v>
      </c>
      <c r="P12" s="47">
        <f>IF(Tabla1[[#This Row],[Estimacion RUT]]&gt;2005,0,DATE(FLOOR(Tabla1[[#This Row],[Estimacion RUT]],1),ROUND((Tabla1[[#This Row],[Estimacion RUT]]-FLOOR(Tabla1[[#This Row],[Estimacion RUT]],1))*12,0),1))</f>
        <v>28491</v>
      </c>
      <c r="Q12" s="33">
        <f>(VALUE(MID(SUBSTITUTE(Tabla1[[#This Row],[RUT]],".",""),1,LEN(SUBSTITUTE(Tabla1[[#This Row],[RUT]],".",""))-2))*3.33636975697003E-06)+1932.25738525073</f>
        <v>1978.0496273480023</v>
      </c>
      <c r="R12" s="33" t="s">
        <v>25</v>
      </c>
      <c r="S12" s="32">
        <f ca="1">IF(Tabla1[[#This Row],[Cuenta Recolocación]]=1,(Tabla1[[#This Row],[Fecha recolocación]]-Tabla1[[#This Row],[Fecha de entrada de outplacement]])/30,(TODAY()-Tabla1[[#This Row],[Fecha de entrada de outplacement]])/30)</f>
        <v>4.9000000000000004</v>
      </c>
      <c r="T12" s="32">
        <f ca="1">IF(Tabla1[[#This Row],[Cuenta Recolocación]]=1,(Tabla1[[#This Row],[Fecha recolocación]]-Tabla1[[#This Row],[Fecha desempleo]])/30,(TODAY()-Tabla1[[#This Row],[Fecha desempleo]])/30)</f>
        <v>5.0999999999999996</v>
      </c>
      <c r="U12" s="32">
        <f>(Tabla1[[#This Row],[Fecha de entrada de outplacement]]-Tabla1[[#This Row],[Fecha desempleo]])/30</f>
        <v>0.2</v>
      </c>
      <c r="V12" s="3">
        <f ca="1">(TODAY()-Tabla1[[#This Row],[Fecha desempleo]])/30</f>
        <v>9.8666666666666671</v>
      </c>
      <c r="W12">
        <f>IF(Tabla1[[#This Row],[Fecha recolocación]]&lt;&gt;"",1,0)</f>
        <v>1</v>
      </c>
      <c r="X12" s="16">
        <f ca="1">INT((TODAY()-Tabla1[[#This Row],[Fecha Estimada]])/365.25)</f>
        <v>42</v>
      </c>
      <c r="Y1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2" s="60" t="s">
        <v>265</v>
      </c>
      <c r="AC12" s="61"/>
    </row>
    <row r="13" spans="1:29" x14ac:dyDescent="0.2">
      <c r="A13">
        <v>666006</v>
      </c>
      <c r="B13" t="s">
        <v>329</v>
      </c>
      <c r="C13" t="s">
        <v>303</v>
      </c>
      <c r="D13" t="s">
        <v>236</v>
      </c>
      <c r="E13" t="s">
        <v>237</v>
      </c>
      <c r="F13" t="s">
        <v>60</v>
      </c>
      <c r="G13" s="53">
        <v>44186.65902777778</v>
      </c>
      <c r="H13" t="s">
        <v>17</v>
      </c>
      <c r="I13" t="s">
        <v>93</v>
      </c>
      <c r="J13" t="s">
        <v>13</v>
      </c>
      <c r="K13" s="1">
        <v>43888</v>
      </c>
      <c r="L13" s="1">
        <v>43899</v>
      </c>
      <c r="M13" t="s">
        <v>14</v>
      </c>
      <c r="N13" t="s">
        <v>68</v>
      </c>
      <c r="O13" t="s">
        <v>238</v>
      </c>
      <c r="P13" s="47">
        <f>IF(Tabla1[[#This Row],[Estimacion RUT]]&gt;2005,0,DATE(FLOOR(Tabla1[[#This Row],[Estimacion RUT]],1),ROUND((Tabla1[[#This Row],[Estimacion RUT]]-FLOOR(Tabla1[[#This Row],[Estimacion RUT]],1))*12,0),1))</f>
        <v>28185</v>
      </c>
      <c r="Q13" s="33">
        <f>(VALUE(MID(SUBSTITUTE(Tabla1[[#This Row],[RUT]],".",""),1,LEN(SUBSTITUTE(Tabla1[[#This Row],[RUT]],".",""))-2))*3.33636975697003E-06)+1932.25738525073</f>
        <v>1977.2130192859631</v>
      </c>
      <c r="R13" s="33" t="s">
        <v>25</v>
      </c>
      <c r="S13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13" s="32">
        <f ca="1">IF(Tabla1[[#This Row],[Cuenta Recolocación]]=1,(Tabla1[[#This Row],[Fecha recolocación]]-Tabla1[[#This Row],[Fecha desempleo]])/30,(TODAY()-Tabla1[[#This Row],[Fecha desempleo]])/30)</f>
        <v>10.033333333333333</v>
      </c>
      <c r="U13" s="32">
        <f>(Tabla1[[#This Row],[Fecha de entrada de outplacement]]-Tabla1[[#This Row],[Fecha desempleo]])/30</f>
        <v>0.36666666666666664</v>
      </c>
      <c r="V13" s="3">
        <f ca="1">(TODAY()-Tabla1[[#This Row],[Fecha desempleo]])/30</f>
        <v>10.033333333333333</v>
      </c>
      <c r="W13">
        <f>IF(Tabla1[[#This Row],[Fecha recolocación]]&lt;&gt;"",1,0)</f>
        <v>0</v>
      </c>
      <c r="X13" s="16">
        <f ca="1">INT((TODAY()-Tabla1[[#This Row],[Fecha Estimada]])/365.25)</f>
        <v>43</v>
      </c>
      <c r="Y1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3" s="56"/>
      <c r="AC13" s="57"/>
    </row>
    <row r="14" spans="1:29" x14ac:dyDescent="0.2">
      <c r="A14">
        <v>666054</v>
      </c>
      <c r="B14" t="s">
        <v>330</v>
      </c>
      <c r="C14" t="s">
        <v>161</v>
      </c>
      <c r="D14" t="s">
        <v>162</v>
      </c>
      <c r="E14" t="s">
        <v>163</v>
      </c>
      <c r="F14" t="s">
        <v>66</v>
      </c>
      <c r="G14" s="53">
        <v>44070.719444444447</v>
      </c>
      <c r="H14" t="s">
        <v>17</v>
      </c>
      <c r="I14" t="s">
        <v>93</v>
      </c>
      <c r="J14" t="s">
        <v>13</v>
      </c>
      <c r="K14" s="1">
        <v>43888</v>
      </c>
      <c r="L14" s="1">
        <v>43899</v>
      </c>
      <c r="M14" s="1">
        <v>44067</v>
      </c>
      <c r="N14" t="s">
        <v>68</v>
      </c>
      <c r="O14" t="s">
        <v>164</v>
      </c>
      <c r="P14" s="47">
        <f>IF(Tabla1[[#This Row],[Estimacion RUT]]&gt;2005,0,DATE(FLOOR(Tabla1[[#This Row],[Estimacion RUT]],1),ROUND((Tabla1[[#This Row],[Estimacion RUT]]-FLOOR(Tabla1[[#This Row],[Estimacion RUT]],1))*12,0),1))</f>
        <v>34700</v>
      </c>
      <c r="Q14" s="33">
        <f>(VALUE(MID(SUBSTITUTE(Tabla1[[#This Row],[RUT]],".",""),1,LEN(SUBSTITUTE(Tabla1[[#This Row],[RUT]],".",""))-2))*3.33636975697003E-06)+1932.25738525073</f>
        <v>1995.1159393654273</v>
      </c>
      <c r="R14" s="33" t="s">
        <v>25</v>
      </c>
      <c r="S14" s="32">
        <f ca="1">IF(Tabla1[[#This Row],[Cuenta Recolocación]]=1,(Tabla1[[#This Row],[Fecha recolocación]]-Tabla1[[#This Row],[Fecha de entrada de outplacement]])/30,(TODAY()-Tabla1[[#This Row],[Fecha de entrada de outplacement]])/30)</f>
        <v>5.6</v>
      </c>
      <c r="T14" s="32">
        <f ca="1">IF(Tabla1[[#This Row],[Cuenta Recolocación]]=1,(Tabla1[[#This Row],[Fecha recolocación]]-Tabla1[[#This Row],[Fecha desempleo]])/30,(TODAY()-Tabla1[[#This Row],[Fecha desempleo]])/30)</f>
        <v>5.9666666666666668</v>
      </c>
      <c r="U14" s="32">
        <f>(Tabla1[[#This Row],[Fecha de entrada de outplacement]]-Tabla1[[#This Row],[Fecha desempleo]])/30</f>
        <v>0.36666666666666664</v>
      </c>
      <c r="V14" s="3">
        <f ca="1">(TODAY()-Tabla1[[#This Row],[Fecha desempleo]])/30</f>
        <v>10.033333333333333</v>
      </c>
      <c r="W14" s="2">
        <f>IF(Tabla1[[#This Row],[Fecha recolocación]]&lt;&gt;"",1,0)</f>
        <v>1</v>
      </c>
      <c r="X14" s="16">
        <f ca="1">INT((TODAY()-Tabla1[[#This Row],[Fecha Estimada]])/365.25)</f>
        <v>25</v>
      </c>
      <c r="Y1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  <c r="AB14" s="56"/>
      <c r="AC14" s="57"/>
    </row>
    <row r="15" spans="1:29" ht="15" customHeight="1" x14ac:dyDescent="0.2">
      <c r="A15">
        <v>666102</v>
      </c>
      <c r="B15" t="s">
        <v>331</v>
      </c>
      <c r="C15" t="s">
        <v>75</v>
      </c>
      <c r="D15" t="s">
        <v>76</v>
      </c>
      <c r="E15" t="s">
        <v>77</v>
      </c>
      <c r="F15" t="s">
        <v>66</v>
      </c>
      <c r="G15" s="53">
        <v>43937.532638888886</v>
      </c>
      <c r="H15" t="s">
        <v>17</v>
      </c>
      <c r="I15" t="s">
        <v>78</v>
      </c>
      <c r="J15" t="s">
        <v>13</v>
      </c>
      <c r="K15" s="1">
        <v>43888</v>
      </c>
      <c r="L15" s="1">
        <v>43915</v>
      </c>
      <c r="M15" s="1">
        <v>43937</v>
      </c>
      <c r="N15" t="s">
        <v>68</v>
      </c>
      <c r="O15" t="s">
        <v>79</v>
      </c>
      <c r="P15" s="47">
        <f>IF(Tabla1[[#This Row],[Estimacion RUT]]&gt;2005,0,DATE(FLOOR(Tabla1[[#This Row],[Estimacion RUT]],1),ROUND((Tabla1[[#This Row],[Estimacion RUT]]-FLOOR(Tabla1[[#This Row],[Estimacion RUT]],1))*12,0),1))</f>
        <v>32509</v>
      </c>
      <c r="Q15" s="33">
        <f>(VALUE(MID(SUBSTITUTE(Tabla1[[#This Row],[RUT]],".",""),1,LEN(SUBSTITUTE(Tabla1[[#This Row],[RUT]],".",""))-2))*3.33636975697003E-06)+1932.25738525073</f>
        <v>1989.0786948809462</v>
      </c>
      <c r="R15" s="33" t="s">
        <v>18</v>
      </c>
      <c r="S15" s="32">
        <f ca="1">IF(Tabla1[[#This Row],[Cuenta Recolocación]]=1,(Tabla1[[#This Row],[Fecha recolocación]]-Tabla1[[#This Row],[Fecha de entrada de outplacement]])/30,(TODAY()-Tabla1[[#This Row],[Fecha de entrada de outplacement]])/30)</f>
        <v>0.73333333333333328</v>
      </c>
      <c r="T15" s="32">
        <f ca="1">IF(Tabla1[[#This Row],[Cuenta Recolocación]]=1,(Tabla1[[#This Row],[Fecha recolocación]]-Tabla1[[#This Row],[Fecha desempleo]])/30,(TODAY()-Tabla1[[#This Row],[Fecha desempleo]])/30)</f>
        <v>1.6333333333333333</v>
      </c>
      <c r="U15" s="32">
        <f>(Tabla1[[#This Row],[Fecha de entrada de outplacement]]-Tabla1[[#This Row],[Fecha desempleo]])/30</f>
        <v>0.9</v>
      </c>
      <c r="V15" s="3">
        <f ca="1">(TODAY()-Tabla1[[#This Row],[Fecha desempleo]])/30</f>
        <v>10.033333333333333</v>
      </c>
      <c r="W15">
        <f>IF(Tabla1[[#This Row],[Fecha recolocación]]&lt;&gt;"",1,0)</f>
        <v>1</v>
      </c>
      <c r="X15" s="16">
        <f ca="1">INT((TODAY()-Tabla1[[#This Row],[Fecha Estimada]])/365.25)</f>
        <v>31</v>
      </c>
      <c r="Y1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  <c r="AB15" s="56"/>
      <c r="AC15" s="57"/>
    </row>
    <row r="16" spans="1:29" x14ac:dyDescent="0.2">
      <c r="A16">
        <v>666251</v>
      </c>
      <c r="B16" t="s">
        <v>386</v>
      </c>
      <c r="C16" t="s">
        <v>471</v>
      </c>
      <c r="D16" t="s">
        <v>472</v>
      </c>
      <c r="E16" t="s">
        <v>387</v>
      </c>
      <c r="F16" t="s">
        <v>66</v>
      </c>
      <c r="G16" s="53">
        <v>44109.602777777778</v>
      </c>
      <c r="H16" t="s">
        <v>17</v>
      </c>
      <c r="I16" t="s">
        <v>67</v>
      </c>
      <c r="J16" t="s">
        <v>13</v>
      </c>
      <c r="K16" s="1">
        <v>43888</v>
      </c>
      <c r="L16" s="1">
        <v>43901</v>
      </c>
      <c r="M16" s="1">
        <v>44109</v>
      </c>
      <c r="N16" t="s">
        <v>68</v>
      </c>
      <c r="O16" t="s">
        <v>388</v>
      </c>
      <c r="P16" s="47">
        <f>IF(Tabla1[[#This Row],[Estimacion RUT]]&gt;2005,0,DATE(FLOOR(Tabla1[[#This Row],[Estimacion RUT]],1),ROUND((Tabla1[[#This Row],[Estimacion RUT]]-FLOOR(Tabla1[[#This Row],[Estimacion RUT]],1))*12,0),1))</f>
        <v>28126</v>
      </c>
      <c r="Q16" s="49">
        <f>(VALUE(MID(SUBSTITUTE(Tabla1[[#This Row],[RUT]],".",""),1,LEN(SUBSTITUTE(Tabla1[[#This Row],[RUT]],".",""))-2))*3.33636975697003E-06)+1932.25738525073</f>
        <v>1977.075150478496</v>
      </c>
      <c r="R16" s="33" t="s">
        <v>18</v>
      </c>
      <c r="S16" s="32">
        <f ca="1">IF(Tabla1[[#This Row],[Cuenta Recolocación]]=1,(Tabla1[[#This Row],[Fecha recolocación]]-Tabla1[[#This Row],[Fecha de entrada de outplacement]])/30,(TODAY()-Tabla1[[#This Row],[Fecha de entrada de outplacement]])/30)</f>
        <v>6.9333333333333336</v>
      </c>
      <c r="T16" s="32">
        <f ca="1">IF(Tabla1[[#This Row],[Cuenta Recolocación]]=1,(Tabla1[[#This Row],[Fecha recolocación]]-Tabla1[[#This Row],[Fecha desempleo]])/30,(TODAY()-Tabla1[[#This Row],[Fecha desempleo]])/30)</f>
        <v>7.3666666666666663</v>
      </c>
      <c r="U16" s="32">
        <f>(Tabla1[[#This Row],[Fecha de entrada de outplacement]]-Tabla1[[#This Row],[Fecha desempleo]])/30</f>
        <v>0.43333333333333335</v>
      </c>
      <c r="V16" s="3">
        <f ca="1">(TODAY()-Tabla1[[#This Row],[Fecha desempleo]])/30</f>
        <v>10.033333333333333</v>
      </c>
      <c r="W16" s="2">
        <f>IF(Tabla1[[#This Row],[Fecha recolocación]]&lt;&gt;"",1,0)</f>
        <v>1</v>
      </c>
      <c r="X16" s="16">
        <f ca="1">INT((TODAY()-Tabla1[[#This Row],[Fecha Estimada]])/365.25)</f>
        <v>43</v>
      </c>
      <c r="Y1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6" s="56" t="s">
        <v>266</v>
      </c>
      <c r="AC16" s="57"/>
    </row>
    <row r="17" spans="1:29" x14ac:dyDescent="0.2">
      <c r="A17">
        <v>666501</v>
      </c>
      <c r="B17" t="s">
        <v>332</v>
      </c>
      <c r="C17" t="s">
        <v>19</v>
      </c>
      <c r="D17" t="s">
        <v>107</v>
      </c>
      <c r="E17" t="s">
        <v>108</v>
      </c>
      <c r="F17" t="s">
        <v>66</v>
      </c>
      <c r="G17" s="53">
        <v>43928.154861111114</v>
      </c>
      <c r="H17" t="s">
        <v>17</v>
      </c>
      <c r="I17" t="s">
        <v>93</v>
      </c>
      <c r="J17" t="s">
        <v>13</v>
      </c>
      <c r="K17" s="1">
        <v>43888</v>
      </c>
      <c r="L17" s="1">
        <v>43899</v>
      </c>
      <c r="M17" s="1">
        <v>43907</v>
      </c>
      <c r="N17" t="s">
        <v>68</v>
      </c>
      <c r="O17" t="s">
        <v>109</v>
      </c>
      <c r="P17" s="47">
        <f>IF(Tabla1[[#This Row],[Estimacion RUT]]&gt;2005,0,DATE(FLOOR(Tabla1[[#This Row],[Estimacion RUT]],1),ROUND((Tabla1[[#This Row],[Estimacion RUT]]-FLOOR(Tabla1[[#This Row],[Estimacion RUT]],1))*12,0),1))</f>
        <v>23833</v>
      </c>
      <c r="Q17" s="33">
        <f>(VALUE(MID(SUBSTITUTE(Tabla1[[#This Row],[RUT]],".",""),1,LEN(SUBSTITUTE(Tabla1[[#This Row],[RUT]],".",""))-2))*3.33636975697003E-06)+1932.25738525073</f>
        <v>1965.3493288309855</v>
      </c>
      <c r="R17" s="33" t="s">
        <v>25</v>
      </c>
      <c r="S17" s="32">
        <f ca="1">IF(Tabla1[[#This Row],[Cuenta Recolocación]]=1,(Tabla1[[#This Row],[Fecha recolocación]]-Tabla1[[#This Row],[Fecha de entrada de outplacement]])/30,(TODAY()-Tabla1[[#This Row],[Fecha de entrada de outplacement]])/30)</f>
        <v>0.26666666666666666</v>
      </c>
      <c r="T17" s="32">
        <f ca="1">IF(Tabla1[[#This Row],[Cuenta Recolocación]]=1,(Tabla1[[#This Row],[Fecha recolocación]]-Tabla1[[#This Row],[Fecha desempleo]])/30,(TODAY()-Tabla1[[#This Row],[Fecha desempleo]])/30)</f>
        <v>0.6333333333333333</v>
      </c>
      <c r="U17" s="32">
        <f>(Tabla1[[#This Row],[Fecha de entrada de outplacement]]-Tabla1[[#This Row],[Fecha desempleo]])/30</f>
        <v>0.36666666666666664</v>
      </c>
      <c r="V17" s="3">
        <f ca="1">(TODAY()-Tabla1[[#This Row],[Fecha desempleo]])/30</f>
        <v>10.033333333333333</v>
      </c>
      <c r="W17">
        <f>IF(Tabla1[[#This Row],[Fecha recolocación]]&lt;&gt;"",1,0)</f>
        <v>1</v>
      </c>
      <c r="X17" s="16">
        <f ca="1">INT((TODAY()-Tabla1[[#This Row],[Fecha Estimada]])/365.25)</f>
        <v>55</v>
      </c>
      <c r="Y1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7" s="56"/>
      <c r="AC17" s="57"/>
    </row>
    <row r="18" spans="1:29" ht="15" customHeight="1" x14ac:dyDescent="0.2">
      <c r="A18">
        <v>666751</v>
      </c>
      <c r="B18" t="s">
        <v>333</v>
      </c>
      <c r="C18" t="s">
        <v>305</v>
      </c>
      <c r="D18" t="s">
        <v>306</v>
      </c>
      <c r="E18" t="s">
        <v>92</v>
      </c>
      <c r="F18" t="s">
        <v>89</v>
      </c>
      <c r="G18" s="53">
        <v>43942.618055555555</v>
      </c>
      <c r="H18" t="s">
        <v>17</v>
      </c>
      <c r="I18" t="s">
        <v>93</v>
      </c>
      <c r="J18" t="s">
        <v>13</v>
      </c>
      <c r="K18" s="1">
        <v>43888</v>
      </c>
      <c r="L18" s="1">
        <v>43899</v>
      </c>
      <c r="M18" t="s">
        <v>14</v>
      </c>
      <c r="N18" t="s">
        <v>68</v>
      </c>
      <c r="O18" t="s">
        <v>94</v>
      </c>
      <c r="P18" s="47">
        <f>IF(Tabla1[[#This Row],[Estimacion RUT]]&gt;2005,0,DATE(FLOOR(Tabla1[[#This Row],[Estimacion RUT]],1),ROUND((Tabla1[[#This Row],[Estimacion RUT]]-FLOOR(Tabla1[[#This Row],[Estimacion RUT]],1))*12,0),1))</f>
        <v>23774</v>
      </c>
      <c r="Q18" s="33">
        <f>(VALUE(MID(SUBSTITUTE(Tabla1[[#This Row],[RUT]],".",""),1,LEN(SUBSTITUTE(Tabla1[[#This Row],[RUT]],".",""))-2))*3.33636975697003E-06)+1932.25738525073</f>
        <v>1965.1767484325669</v>
      </c>
      <c r="R18" s="33" t="s">
        <v>18</v>
      </c>
      <c r="S18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18" s="32">
        <f ca="1">IF(Tabla1[[#This Row],[Cuenta Recolocación]]=1,(Tabla1[[#This Row],[Fecha recolocación]]-Tabla1[[#This Row],[Fecha desempleo]])/30,(TODAY()-Tabla1[[#This Row],[Fecha desempleo]])/30)</f>
        <v>10.033333333333333</v>
      </c>
      <c r="U18" s="32">
        <f>(Tabla1[[#This Row],[Fecha de entrada de outplacement]]-Tabla1[[#This Row],[Fecha desempleo]])/30</f>
        <v>0.36666666666666664</v>
      </c>
      <c r="V18" s="3">
        <f ca="1">(TODAY()-Tabla1[[#This Row],[Fecha desempleo]])/30</f>
        <v>10.033333333333333</v>
      </c>
      <c r="W18">
        <f>IF(Tabla1[[#This Row],[Fecha recolocación]]&lt;&gt;"",1,0)</f>
        <v>0</v>
      </c>
      <c r="X18" s="16">
        <f ca="1">INT((TODAY()-Tabla1[[#This Row],[Fecha Estimada]])/365.25)</f>
        <v>55</v>
      </c>
      <c r="Y1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18" s="56"/>
      <c r="AC18" s="57"/>
    </row>
    <row r="19" spans="1:29" x14ac:dyDescent="0.2">
      <c r="A19">
        <v>667110</v>
      </c>
      <c r="B19" t="s">
        <v>334</v>
      </c>
      <c r="C19" t="s">
        <v>124</v>
      </c>
      <c r="D19" t="s">
        <v>125</v>
      </c>
      <c r="E19" t="s">
        <v>126</v>
      </c>
      <c r="F19" t="s">
        <v>66</v>
      </c>
      <c r="G19" s="53">
        <v>44175.597222222219</v>
      </c>
      <c r="H19" t="s">
        <v>17</v>
      </c>
      <c r="I19" t="s">
        <v>93</v>
      </c>
      <c r="J19" t="s">
        <v>13</v>
      </c>
      <c r="K19" s="1">
        <v>43888</v>
      </c>
      <c r="L19" s="1">
        <v>43899</v>
      </c>
      <c r="M19" t="s">
        <v>14</v>
      </c>
      <c r="N19" t="s">
        <v>68</v>
      </c>
      <c r="O19" t="s">
        <v>127</v>
      </c>
      <c r="P19" s="47">
        <f>IF(Tabla1[[#This Row],[Estimacion RUT]]&gt;2005,0,DATE(FLOOR(Tabla1[[#This Row],[Estimacion RUT]],1),ROUND((Tabla1[[#This Row],[Estimacion RUT]]-FLOOR(Tabla1[[#This Row],[Estimacion RUT]],1))*12,0),1))</f>
        <v>26969</v>
      </c>
      <c r="Q19" s="33">
        <f>(VALUE(MID(SUBSTITUTE(Tabla1[[#This Row],[RUT]],".",""),1,LEN(SUBSTITUTE(Tabla1[[#This Row],[RUT]],".",""))-2))*3.33636975697003E-06)+1932.25738525073</f>
        <v>1973.9361603563482</v>
      </c>
      <c r="R19" s="33" t="s">
        <v>25</v>
      </c>
      <c r="S19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19" s="32">
        <f ca="1">IF(Tabla1[[#This Row],[Cuenta Recolocación]]=1,(Tabla1[[#This Row],[Fecha recolocación]]-Tabla1[[#This Row],[Fecha desempleo]])/30,(TODAY()-Tabla1[[#This Row],[Fecha desempleo]])/30)</f>
        <v>10.033333333333333</v>
      </c>
      <c r="U19" s="32">
        <f>(Tabla1[[#This Row],[Fecha de entrada de outplacement]]-Tabla1[[#This Row],[Fecha desempleo]])/30</f>
        <v>0.36666666666666664</v>
      </c>
      <c r="V19" s="3">
        <f ca="1">(TODAY()-Tabla1[[#This Row],[Fecha desempleo]])/30</f>
        <v>10.033333333333333</v>
      </c>
      <c r="W19">
        <f>IF(Tabla1[[#This Row],[Fecha recolocación]]&lt;&gt;"",1,0)</f>
        <v>0</v>
      </c>
      <c r="X19" s="16">
        <f ca="1">INT((TODAY()-Tabla1[[#This Row],[Fecha Estimada]])/365.25)</f>
        <v>47</v>
      </c>
      <c r="Y1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  <c r="AB19" s="56" t="s">
        <v>267</v>
      </c>
      <c r="AC19" s="57"/>
    </row>
    <row r="20" spans="1:29" ht="14" customHeight="1" x14ac:dyDescent="0.2">
      <c r="A20">
        <v>667259</v>
      </c>
      <c r="B20" t="s">
        <v>389</v>
      </c>
      <c r="C20" t="s">
        <v>390</v>
      </c>
      <c r="D20" t="s">
        <v>391</v>
      </c>
      <c r="E20" t="s">
        <v>392</v>
      </c>
      <c r="F20" t="s">
        <v>66</v>
      </c>
      <c r="G20" s="53">
        <v>44085.527083333334</v>
      </c>
      <c r="H20" t="s">
        <v>17</v>
      </c>
      <c r="I20" t="s">
        <v>93</v>
      </c>
      <c r="J20" t="s">
        <v>13</v>
      </c>
      <c r="K20" s="1">
        <v>43888</v>
      </c>
      <c r="L20" s="1">
        <v>43899</v>
      </c>
      <c r="M20" t="s">
        <v>14</v>
      </c>
      <c r="N20" t="s">
        <v>68</v>
      </c>
      <c r="O20" t="s">
        <v>393</v>
      </c>
      <c r="P20" s="47">
        <f>IF(Tabla1[[#This Row],[Estimacion RUT]]&gt;2005,0,DATE(FLOOR(Tabla1[[#This Row],[Estimacion RUT]],1),ROUND((Tabla1[[#This Row],[Estimacion RUT]]-FLOOR(Tabla1[[#This Row],[Estimacion RUT]],1))*12,0),1))</f>
        <v>32568</v>
      </c>
      <c r="Q20" s="49">
        <f>(VALUE(MID(SUBSTITUTE(Tabla1[[#This Row],[RUT]],".",""),1,LEN(SUBSTITUTE(Tabla1[[#This Row],[RUT]],".",""))-2))*3.33636975697003E-06)+1932.25738525073</f>
        <v>1989.2131972913285</v>
      </c>
      <c r="R20" s="33" t="s">
        <v>18</v>
      </c>
      <c r="S20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20" s="32">
        <f ca="1">IF(Tabla1[[#This Row],[Cuenta Recolocación]]=1,(Tabla1[[#This Row],[Fecha recolocación]]-Tabla1[[#This Row],[Fecha desempleo]])/30,(TODAY()-Tabla1[[#This Row],[Fecha desempleo]])/30)</f>
        <v>10.033333333333333</v>
      </c>
      <c r="U20" s="32">
        <f>(Tabla1[[#This Row],[Fecha de entrada de outplacement]]-Tabla1[[#This Row],[Fecha desempleo]])/30</f>
        <v>0.36666666666666664</v>
      </c>
      <c r="V20" s="3">
        <f ca="1">(TODAY()-Tabla1[[#This Row],[Fecha desempleo]])/30</f>
        <v>10.033333333333333</v>
      </c>
      <c r="W20" s="2">
        <f>IF(Tabla1[[#This Row],[Fecha recolocación]]&lt;&gt;"",1,0)</f>
        <v>0</v>
      </c>
      <c r="X20" s="16">
        <f ca="1">INT((TODAY()-Tabla1[[#This Row],[Fecha Estimada]])/365.25)</f>
        <v>31</v>
      </c>
      <c r="Y2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  <c r="AB20" s="56"/>
      <c r="AC20" s="57"/>
    </row>
    <row r="21" spans="1:29" x14ac:dyDescent="0.2">
      <c r="A21">
        <v>667353</v>
      </c>
      <c r="B21" t="s">
        <v>335</v>
      </c>
      <c r="C21" t="s">
        <v>169</v>
      </c>
      <c r="D21" t="s">
        <v>170</v>
      </c>
      <c r="E21" t="s">
        <v>171</v>
      </c>
      <c r="F21" t="s">
        <v>89</v>
      </c>
      <c r="G21" s="53">
        <v>44182.636111111111</v>
      </c>
      <c r="H21" t="s">
        <v>17</v>
      </c>
      <c r="I21" t="s">
        <v>93</v>
      </c>
      <c r="J21" t="s">
        <v>13</v>
      </c>
      <c r="K21" s="1">
        <v>43888</v>
      </c>
      <c r="L21" s="1">
        <v>43899</v>
      </c>
      <c r="M21" t="s">
        <v>14</v>
      </c>
      <c r="N21" t="s">
        <v>68</v>
      </c>
      <c r="O21" t="s">
        <v>172</v>
      </c>
      <c r="P21" s="47">
        <f>IF(Tabla1[[#This Row],[Estimacion RUT]]&gt;2005,0,DATE(FLOOR(Tabla1[[#This Row],[Estimacion RUT]],1),ROUND((Tabla1[[#This Row],[Estimacion RUT]]-FLOOR(Tabla1[[#This Row],[Estimacion RUT]],1))*12,0),1))</f>
        <v>32843</v>
      </c>
      <c r="Q21" s="33">
        <f>(VALUE(MID(SUBSTITUTE(Tabla1[[#This Row],[RUT]],".",""),1,LEN(SUBSTITUTE(Tabla1[[#This Row],[RUT]],".",""))-2))*3.33636975697003E-06)+1932.25738525073</f>
        <v>1990.0347983622009</v>
      </c>
      <c r="R21" s="33" t="s">
        <v>18</v>
      </c>
      <c r="S21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21" s="32">
        <f ca="1">IF(Tabla1[[#This Row],[Cuenta Recolocación]]=1,(Tabla1[[#This Row],[Fecha recolocación]]-Tabla1[[#This Row],[Fecha desempleo]])/30,(TODAY()-Tabla1[[#This Row],[Fecha desempleo]])/30)</f>
        <v>10.033333333333333</v>
      </c>
      <c r="U21" s="32">
        <f>(Tabla1[[#This Row],[Fecha de entrada de outplacement]]-Tabla1[[#This Row],[Fecha desempleo]])/30</f>
        <v>0.36666666666666664</v>
      </c>
      <c r="V21" s="3">
        <f ca="1">(TODAY()-Tabla1[[#This Row],[Fecha desempleo]])/30</f>
        <v>10.033333333333333</v>
      </c>
      <c r="W21">
        <f>IF(Tabla1[[#This Row],[Fecha recolocación]]&lt;&gt;"",1,0)</f>
        <v>0</v>
      </c>
      <c r="X21" s="16">
        <f ca="1">INT((TODAY()-Tabla1[[#This Row],[Fecha Estimada]])/365.25)</f>
        <v>31</v>
      </c>
      <c r="Y2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  <c r="AB21" s="56"/>
      <c r="AC21" s="57"/>
    </row>
    <row r="22" spans="1:29" x14ac:dyDescent="0.2">
      <c r="A22">
        <v>667354</v>
      </c>
      <c r="B22" t="s">
        <v>336</v>
      </c>
      <c r="C22" t="s">
        <v>496</v>
      </c>
      <c r="D22" t="s">
        <v>497</v>
      </c>
      <c r="E22" t="s">
        <v>122</v>
      </c>
      <c r="F22" t="s">
        <v>89</v>
      </c>
      <c r="G22" s="53">
        <v>43948.70208333333</v>
      </c>
      <c r="H22" t="s">
        <v>17</v>
      </c>
      <c r="I22" t="s">
        <v>93</v>
      </c>
      <c r="J22" t="s">
        <v>13</v>
      </c>
      <c r="K22" s="1">
        <v>43888</v>
      </c>
      <c r="L22" s="1">
        <v>43899</v>
      </c>
      <c r="M22" t="s">
        <v>14</v>
      </c>
      <c r="N22" t="s">
        <v>68</v>
      </c>
      <c r="O22" t="s">
        <v>123</v>
      </c>
      <c r="P22" s="47">
        <f>IF(Tabla1[[#This Row],[Estimacion RUT]]&gt;2005,0,DATE(FLOOR(Tabla1[[#This Row],[Estimacion RUT]],1),ROUND((Tabla1[[#This Row],[Estimacion RUT]]-FLOOR(Tabla1[[#This Row],[Estimacion RUT]],1))*12,0),1))</f>
        <v>22890</v>
      </c>
      <c r="Q22" s="33">
        <f>(VALUE(MID(SUBSTITUTE(Tabla1[[#This Row],[RUT]],".",""),1,LEN(SUBSTITUTE(Tabla1[[#This Row],[RUT]],".",""))-2))*3.33636975697003E-06)+1932.25738525073</f>
        <v>1962.7452154991661</v>
      </c>
      <c r="R22" s="33" t="s">
        <v>18</v>
      </c>
      <c r="S22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22" s="32">
        <f ca="1">IF(Tabla1[[#This Row],[Cuenta Recolocación]]=1,(Tabla1[[#This Row],[Fecha recolocación]]-Tabla1[[#This Row],[Fecha desempleo]])/30,(TODAY()-Tabla1[[#This Row],[Fecha desempleo]])/30)</f>
        <v>10.033333333333333</v>
      </c>
      <c r="U22" s="32">
        <f>(Tabla1[[#This Row],[Fecha de entrada de outplacement]]-Tabla1[[#This Row],[Fecha desempleo]])/30</f>
        <v>0.36666666666666664</v>
      </c>
      <c r="V22" s="3">
        <f ca="1">(TODAY()-Tabla1[[#This Row],[Fecha desempleo]])/30</f>
        <v>10.033333333333333</v>
      </c>
      <c r="W22" s="2">
        <f>IF(Tabla1[[#This Row],[Fecha recolocación]]&lt;&gt;"",1,0)</f>
        <v>0</v>
      </c>
      <c r="X22" s="16">
        <f ca="1">INT((TODAY()-Tabla1[[#This Row],[Fecha Estimada]])/365.25)</f>
        <v>58</v>
      </c>
      <c r="Y2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  <c r="AB22" s="58"/>
      <c r="AC22" s="59"/>
    </row>
    <row r="23" spans="1:29" x14ac:dyDescent="0.2">
      <c r="A23">
        <v>667603</v>
      </c>
      <c r="B23" t="s">
        <v>337</v>
      </c>
      <c r="C23" t="s">
        <v>212</v>
      </c>
      <c r="D23" t="s">
        <v>213</v>
      </c>
      <c r="E23" t="s">
        <v>214</v>
      </c>
      <c r="F23" t="s">
        <v>66</v>
      </c>
      <c r="G23" s="53">
        <v>43943.928472222222</v>
      </c>
      <c r="H23" t="s">
        <v>17</v>
      </c>
      <c r="I23" t="s">
        <v>93</v>
      </c>
      <c r="J23" t="s">
        <v>13</v>
      </c>
      <c r="K23" s="1">
        <v>43888</v>
      </c>
      <c r="L23" s="1">
        <v>43899</v>
      </c>
      <c r="M23" s="1">
        <v>43951</v>
      </c>
      <c r="N23" t="s">
        <v>68</v>
      </c>
      <c r="O23" t="s">
        <v>215</v>
      </c>
      <c r="P23" s="47">
        <f>IF(Tabla1[[#This Row],[Estimacion RUT]]&gt;2005,0,DATE(FLOOR(Tabla1[[#This Row],[Estimacion RUT]],1),ROUND((Tabla1[[#This Row],[Estimacion RUT]]-FLOOR(Tabla1[[#This Row],[Estimacion RUT]],1))*12,0),1))</f>
        <v>32843</v>
      </c>
      <c r="Q23" s="33">
        <f>(VALUE(MID(SUBSTITUTE(Tabla1[[#This Row],[RUT]],".",""),1,LEN(SUBSTITUTE(Tabla1[[#This Row],[RUT]],".",""))-2))*3.33636975697003E-06)+1932.25738525073</f>
        <v>1990.0122945481903</v>
      </c>
      <c r="R23" s="33" t="s">
        <v>25</v>
      </c>
      <c r="S23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T23" s="32">
        <f ca="1">IF(Tabla1[[#This Row],[Cuenta Recolocación]]=1,(Tabla1[[#This Row],[Fecha recolocación]]-Tabla1[[#This Row],[Fecha desempleo]])/30,(TODAY()-Tabla1[[#This Row],[Fecha desempleo]])/30)</f>
        <v>2.1</v>
      </c>
      <c r="U23" s="32">
        <f>(Tabla1[[#This Row],[Fecha de entrada de outplacement]]-Tabla1[[#This Row],[Fecha desempleo]])/30</f>
        <v>0.36666666666666664</v>
      </c>
      <c r="V23" s="3">
        <f ca="1">(TODAY()-Tabla1[[#This Row],[Fecha desempleo]])/30</f>
        <v>10.033333333333333</v>
      </c>
      <c r="W23">
        <f>IF(Tabla1[[#This Row],[Fecha recolocación]]&lt;&gt;"",1,0)</f>
        <v>1</v>
      </c>
      <c r="X23" s="16">
        <f ca="1">INT((TODAY()-Tabla1[[#This Row],[Fecha Estimada]])/365.25)</f>
        <v>31</v>
      </c>
      <c r="Y2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24" spans="1:29" x14ac:dyDescent="0.2">
      <c r="A24">
        <v>667653</v>
      </c>
      <c r="B24" t="s">
        <v>338</v>
      </c>
      <c r="C24" t="s">
        <v>82</v>
      </c>
      <c r="D24" t="s">
        <v>250</v>
      </c>
      <c r="E24" t="s">
        <v>251</v>
      </c>
      <c r="F24" t="s">
        <v>66</v>
      </c>
      <c r="G24" s="53">
        <v>44152.769444444442</v>
      </c>
      <c r="H24" t="s">
        <v>17</v>
      </c>
      <c r="I24" t="s">
        <v>93</v>
      </c>
      <c r="J24" t="s">
        <v>13</v>
      </c>
      <c r="K24" s="1">
        <v>43888</v>
      </c>
      <c r="L24" s="1">
        <v>43899</v>
      </c>
      <c r="M24" t="s">
        <v>14</v>
      </c>
      <c r="N24" t="s">
        <v>68</v>
      </c>
      <c r="O24" t="s">
        <v>252</v>
      </c>
      <c r="P24" s="47">
        <f>IF(Tabla1[[#This Row],[Estimacion RUT]]&gt;2005,0,DATE(FLOOR(Tabla1[[#This Row],[Estimacion RUT]],1),ROUND((Tabla1[[#This Row],[Estimacion RUT]]-FLOOR(Tabla1[[#This Row],[Estimacion RUT]],1))*12,0),1))</f>
        <v>28430</v>
      </c>
      <c r="Q24" s="33">
        <f>(VALUE(MID(SUBSTITUTE(Tabla1[[#This Row],[RUT]],".",""),1,LEN(SUBSTITUTE(Tabla1[[#This Row],[RUT]],".",""))-2))*3.33636975697003E-06)+1932.25738525073</f>
        <v>1977.9278064790662</v>
      </c>
      <c r="R24" s="33" t="s">
        <v>18</v>
      </c>
      <c r="S24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24" s="32">
        <f ca="1">IF(Tabla1[[#This Row],[Cuenta Recolocación]]=1,(Tabla1[[#This Row],[Fecha recolocación]]-Tabla1[[#This Row],[Fecha desempleo]])/30,(TODAY()-Tabla1[[#This Row],[Fecha desempleo]])/30)</f>
        <v>10.033333333333333</v>
      </c>
      <c r="U24" s="32">
        <f>(Tabla1[[#This Row],[Fecha de entrada de outplacement]]-Tabla1[[#This Row],[Fecha desempleo]])/30</f>
        <v>0.36666666666666664</v>
      </c>
      <c r="V24" s="3">
        <f ca="1">(TODAY()-Tabla1[[#This Row],[Fecha desempleo]])/30</f>
        <v>10.033333333333333</v>
      </c>
      <c r="W24">
        <f>IF(Tabla1[[#This Row],[Fecha recolocación]]&lt;&gt;"",1,0)</f>
        <v>0</v>
      </c>
      <c r="X24" s="16">
        <f ca="1">INT((TODAY()-Tabla1[[#This Row],[Fecha Estimada]])/365.25)</f>
        <v>43</v>
      </c>
      <c r="Y2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5" spans="1:29" x14ac:dyDescent="0.2">
      <c r="A25">
        <v>667755</v>
      </c>
      <c r="B25" t="s">
        <v>339</v>
      </c>
      <c r="C25" t="s">
        <v>310</v>
      </c>
      <c r="D25" t="s">
        <v>307</v>
      </c>
      <c r="E25" t="s">
        <v>223</v>
      </c>
      <c r="F25" t="s">
        <v>60</v>
      </c>
      <c r="G25" s="53">
        <v>44186.660416666666</v>
      </c>
      <c r="H25" t="s">
        <v>17</v>
      </c>
      <c r="I25" t="s">
        <v>93</v>
      </c>
      <c r="J25" t="s">
        <v>13</v>
      </c>
      <c r="K25" s="1">
        <v>43888</v>
      </c>
      <c r="L25" s="1">
        <v>43899</v>
      </c>
      <c r="M25" t="s">
        <v>14</v>
      </c>
      <c r="N25" t="s">
        <v>68</v>
      </c>
      <c r="O25" t="s">
        <v>224</v>
      </c>
      <c r="P25" s="47">
        <f>IF(Tabla1[[#This Row],[Estimacion RUT]]&gt;2005,0,DATE(FLOOR(Tabla1[[#This Row],[Estimacion RUT]],1),ROUND((Tabla1[[#This Row],[Estimacion RUT]]-FLOOR(Tabla1[[#This Row],[Estimacion RUT]],1))*12,0),1))</f>
        <v>27668</v>
      </c>
      <c r="Q25" s="33">
        <f>(VALUE(MID(SUBSTITUTE(Tabla1[[#This Row],[RUT]],".",""),1,LEN(SUBSTITUTE(Tabla1[[#This Row],[RUT]],".",""))-2))*3.33636975697003E-06)+1932.25738525073</f>
        <v>1975.8716718616104</v>
      </c>
      <c r="R25" s="33" t="s">
        <v>25</v>
      </c>
      <c r="S25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25" s="32">
        <f ca="1">IF(Tabla1[[#This Row],[Cuenta Recolocación]]=1,(Tabla1[[#This Row],[Fecha recolocación]]-Tabla1[[#This Row],[Fecha desempleo]])/30,(TODAY()-Tabla1[[#This Row],[Fecha desempleo]])/30)</f>
        <v>10.033333333333333</v>
      </c>
      <c r="U25" s="32">
        <f>(Tabla1[[#This Row],[Fecha de entrada de outplacement]]-Tabla1[[#This Row],[Fecha desempleo]])/30</f>
        <v>0.36666666666666664</v>
      </c>
      <c r="V25" s="3">
        <f ca="1">(TODAY()-Tabla1[[#This Row],[Fecha desempleo]])/30</f>
        <v>10.033333333333333</v>
      </c>
      <c r="W25">
        <f>IF(Tabla1[[#This Row],[Fecha recolocación]]&lt;&gt;"",1,0)</f>
        <v>0</v>
      </c>
      <c r="X25" s="16">
        <f ca="1">INT((TODAY()-Tabla1[[#This Row],[Fecha Estimada]])/365.25)</f>
        <v>45</v>
      </c>
      <c r="Y2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6" spans="1:29" x14ac:dyDescent="0.2">
      <c r="A26">
        <v>667952</v>
      </c>
      <c r="B26" t="s">
        <v>340</v>
      </c>
      <c r="C26" t="s">
        <v>290</v>
      </c>
      <c r="D26" t="s">
        <v>291</v>
      </c>
      <c r="E26" t="s">
        <v>145</v>
      </c>
      <c r="F26" t="s">
        <v>66</v>
      </c>
      <c r="G26" s="53">
        <v>44112.077777777777</v>
      </c>
      <c r="H26" t="s">
        <v>17</v>
      </c>
      <c r="I26" t="s">
        <v>78</v>
      </c>
      <c r="J26" t="s">
        <v>13</v>
      </c>
      <c r="K26" s="1">
        <v>43888</v>
      </c>
      <c r="L26" s="1">
        <v>43915</v>
      </c>
      <c r="M26" s="1">
        <v>44123</v>
      </c>
      <c r="N26" t="s">
        <v>68</v>
      </c>
      <c r="O26" t="s">
        <v>146</v>
      </c>
      <c r="P26" s="47">
        <f>IF(Tabla1[[#This Row],[Estimacion RUT]]&gt;2005,0,DATE(FLOOR(Tabla1[[#This Row],[Estimacion RUT]],1),ROUND((Tabla1[[#This Row],[Estimacion RUT]]-FLOOR(Tabla1[[#This Row],[Estimacion RUT]],1))*12,0),1))</f>
        <v>32509</v>
      </c>
      <c r="Q26" s="33">
        <f>(VALUE(MID(SUBSTITUTE(Tabla1[[#This Row],[RUT]],".",""),1,LEN(SUBSTITUTE(Tabla1[[#This Row],[RUT]],".",""))-2))*3.33636975697003E-06)+1932.25738525073</f>
        <v>1989.1176937070352</v>
      </c>
      <c r="R26" s="33" t="s">
        <v>25</v>
      </c>
      <c r="S26" s="32">
        <f ca="1">IF(Tabla1[[#This Row],[Cuenta Recolocación]]=1,(Tabla1[[#This Row],[Fecha recolocación]]-Tabla1[[#This Row],[Fecha de entrada de outplacement]])/30,(TODAY()-Tabla1[[#This Row],[Fecha de entrada de outplacement]])/30)</f>
        <v>6.9333333333333336</v>
      </c>
      <c r="T26" s="32">
        <f ca="1">IF(Tabla1[[#This Row],[Cuenta Recolocación]]=1,(Tabla1[[#This Row],[Fecha recolocación]]-Tabla1[[#This Row],[Fecha desempleo]])/30,(TODAY()-Tabla1[[#This Row],[Fecha desempleo]])/30)</f>
        <v>7.833333333333333</v>
      </c>
      <c r="U26" s="32">
        <f>(Tabla1[[#This Row],[Fecha de entrada de outplacement]]-Tabla1[[#This Row],[Fecha desempleo]])/30</f>
        <v>0.9</v>
      </c>
      <c r="V26" s="3">
        <f ca="1">(TODAY()-Tabla1[[#This Row],[Fecha desempleo]])/30</f>
        <v>10.033333333333333</v>
      </c>
      <c r="W26">
        <f>IF(Tabla1[[#This Row],[Fecha recolocación]]&lt;&gt;"",1,0)</f>
        <v>1</v>
      </c>
      <c r="X26" s="16">
        <f ca="1">INT((TODAY()-Tabla1[[#This Row],[Fecha Estimada]])/365.25)</f>
        <v>31</v>
      </c>
      <c r="Y2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27" spans="1:29" x14ac:dyDescent="0.2">
      <c r="A27">
        <v>668155</v>
      </c>
      <c r="B27" t="s">
        <v>341</v>
      </c>
      <c r="C27" t="s">
        <v>63</v>
      </c>
      <c r="D27" t="s">
        <v>64</v>
      </c>
      <c r="E27" t="s">
        <v>65</v>
      </c>
      <c r="F27" t="s">
        <v>66</v>
      </c>
      <c r="G27" s="53">
        <v>43949.616666666669</v>
      </c>
      <c r="H27" t="s">
        <v>17</v>
      </c>
      <c r="I27" t="s">
        <v>67</v>
      </c>
      <c r="J27" t="s">
        <v>13</v>
      </c>
      <c r="K27" s="1">
        <v>43888</v>
      </c>
      <c r="L27" s="1">
        <v>43901</v>
      </c>
      <c r="M27" s="1">
        <v>43949</v>
      </c>
      <c r="N27" t="s">
        <v>68</v>
      </c>
      <c r="O27" t="s">
        <v>69</v>
      </c>
      <c r="P27" s="47">
        <f>IF(Tabla1[[#This Row],[Estimacion RUT]]&gt;2005,0,DATE(FLOOR(Tabla1[[#This Row],[Estimacion RUT]],1),ROUND((Tabla1[[#This Row],[Estimacion RUT]]-FLOOR(Tabla1[[#This Row],[Estimacion RUT]],1))*12,0),1))</f>
        <v>30437</v>
      </c>
      <c r="Q27" s="33">
        <f>(VALUE(MID(SUBSTITUTE(Tabla1[[#This Row],[RUT]],".",""),1,LEN(SUBSTITUTE(Tabla1[[#This Row],[RUT]],".",""))-2))*3.33636975697003E-06)+1932.25738525073</f>
        <v>1983.4081574691929</v>
      </c>
      <c r="R27" s="33" t="s">
        <v>25</v>
      </c>
      <c r="S27" s="32">
        <f ca="1">IF(Tabla1[[#This Row],[Cuenta Recolocación]]=1,(Tabla1[[#This Row],[Fecha recolocación]]-Tabla1[[#This Row],[Fecha de entrada de outplacement]])/30,(TODAY()-Tabla1[[#This Row],[Fecha de entrada de outplacement]])/30)</f>
        <v>1.6</v>
      </c>
      <c r="T27" s="32">
        <f ca="1">IF(Tabla1[[#This Row],[Cuenta Recolocación]]=1,(Tabla1[[#This Row],[Fecha recolocación]]-Tabla1[[#This Row],[Fecha desempleo]])/30,(TODAY()-Tabla1[[#This Row],[Fecha desempleo]])/30)</f>
        <v>2.0333333333333332</v>
      </c>
      <c r="U27" s="32">
        <f>(Tabla1[[#This Row],[Fecha de entrada de outplacement]]-Tabla1[[#This Row],[Fecha desempleo]])/30</f>
        <v>0.43333333333333335</v>
      </c>
      <c r="V27" s="3">
        <f ca="1">(TODAY()-Tabla1[[#This Row],[Fecha desempleo]])/30</f>
        <v>10.033333333333333</v>
      </c>
      <c r="W27">
        <f>IF(Tabla1[[#This Row],[Fecha recolocación]]&lt;&gt;"",1,0)</f>
        <v>1</v>
      </c>
      <c r="X27" s="16">
        <f ca="1">INT((TODAY()-Tabla1[[#This Row],[Fecha Estimada]])/365.25)</f>
        <v>37</v>
      </c>
      <c r="Y2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28" spans="1:29" x14ac:dyDescent="0.2">
      <c r="A28">
        <v>668351</v>
      </c>
      <c r="B28" t="s">
        <v>342</v>
      </c>
      <c r="C28" t="s">
        <v>187</v>
      </c>
      <c r="D28" t="s">
        <v>188</v>
      </c>
      <c r="E28" t="s">
        <v>189</v>
      </c>
      <c r="F28" t="s">
        <v>66</v>
      </c>
      <c r="G28" s="53">
        <v>43949.871527777781</v>
      </c>
      <c r="H28" t="s">
        <v>17</v>
      </c>
      <c r="I28" t="s">
        <v>93</v>
      </c>
      <c r="J28" t="s">
        <v>13</v>
      </c>
      <c r="K28" s="1">
        <v>43888</v>
      </c>
      <c r="L28" s="1">
        <v>43899</v>
      </c>
      <c r="M28" s="1">
        <v>43949</v>
      </c>
      <c r="N28" t="s">
        <v>68</v>
      </c>
      <c r="O28" t="s">
        <v>190</v>
      </c>
      <c r="P28" s="47">
        <f>IF(Tabla1[[#This Row],[Estimacion RUT]]&gt;2005,0,DATE(FLOOR(Tabla1[[#This Row],[Estimacion RUT]],1),ROUND((Tabla1[[#This Row],[Estimacion RUT]]-FLOOR(Tabla1[[#This Row],[Estimacion RUT]],1))*12,0),1))</f>
        <v>25934</v>
      </c>
      <c r="Q28" s="33">
        <f>(VALUE(MID(SUBSTITUTE(Tabla1[[#This Row],[RUT]],".",""),1,LEN(SUBSTITUTE(Tabla1[[#This Row],[RUT]],".",""))-2))*3.33636975697003E-06)+1932.25738525073</f>
        <v>1971.0789867148324</v>
      </c>
      <c r="R28" s="33" t="s">
        <v>18</v>
      </c>
      <c r="S28" s="32">
        <f ca="1">IF(Tabla1[[#This Row],[Cuenta Recolocación]]=1,(Tabla1[[#This Row],[Fecha recolocación]]-Tabla1[[#This Row],[Fecha de entrada de outplacement]])/30,(TODAY()-Tabla1[[#This Row],[Fecha de entrada de outplacement]])/30)</f>
        <v>1.6666666666666667</v>
      </c>
      <c r="T28" s="32">
        <f ca="1">IF(Tabla1[[#This Row],[Cuenta Recolocación]]=1,(Tabla1[[#This Row],[Fecha recolocación]]-Tabla1[[#This Row],[Fecha desempleo]])/30,(TODAY()-Tabla1[[#This Row],[Fecha desempleo]])/30)</f>
        <v>2.0333333333333332</v>
      </c>
      <c r="U28" s="32">
        <f>(Tabla1[[#This Row],[Fecha de entrada de outplacement]]-Tabla1[[#This Row],[Fecha desempleo]])/30</f>
        <v>0.36666666666666664</v>
      </c>
      <c r="V28" s="3">
        <f ca="1">(TODAY()-Tabla1[[#This Row],[Fecha desempleo]])/30</f>
        <v>10.033333333333333</v>
      </c>
      <c r="W28">
        <f>IF(Tabla1[[#This Row],[Fecha recolocación]]&lt;&gt;"",1,0)</f>
        <v>1</v>
      </c>
      <c r="X28" s="16">
        <f ca="1">INT((TODAY()-Tabla1[[#This Row],[Fecha Estimada]])/365.25)</f>
        <v>49</v>
      </c>
      <c r="Y2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29" spans="1:29" x14ac:dyDescent="0.2">
      <c r="A29">
        <v>668353</v>
      </c>
      <c r="B29" t="s">
        <v>343</v>
      </c>
      <c r="C29" t="s">
        <v>132</v>
      </c>
      <c r="D29" t="s">
        <v>133</v>
      </c>
      <c r="E29" t="s">
        <v>134</v>
      </c>
      <c r="F29" t="s">
        <v>66</v>
      </c>
      <c r="G29" s="53">
        <v>44109.603472222225</v>
      </c>
      <c r="H29" t="s">
        <v>17</v>
      </c>
      <c r="I29" t="s">
        <v>93</v>
      </c>
      <c r="J29" t="s">
        <v>13</v>
      </c>
      <c r="K29" s="1">
        <v>43888</v>
      </c>
      <c r="L29" s="1">
        <v>43899</v>
      </c>
      <c r="M29" s="1">
        <v>44105</v>
      </c>
      <c r="N29" t="s">
        <v>68</v>
      </c>
      <c r="O29" t="s">
        <v>136</v>
      </c>
      <c r="P29" s="47">
        <f>IF(Tabla1[[#This Row],[Estimacion RUT]]&gt;2005,0,DATE(FLOOR(Tabla1[[#This Row],[Estimacion RUT]],1),ROUND((Tabla1[[#This Row],[Estimacion RUT]]-FLOOR(Tabla1[[#This Row],[Estimacion RUT]],1))*12,0),1))</f>
        <v>32325</v>
      </c>
      <c r="Q29" s="33">
        <f>(VALUE(MID(SUBSTITUTE(Tabla1[[#This Row],[RUT]],".",""),1,LEN(SUBSTITUTE(Tabla1[[#This Row],[RUT]],".",""))-2))*3.33636975697003E-06)+1932.25738525073</f>
        <v>1988.5993352833739</v>
      </c>
      <c r="R29" s="33" t="s">
        <v>25</v>
      </c>
      <c r="S29" s="32">
        <f ca="1">IF(Tabla1[[#This Row],[Cuenta Recolocación]]=1,(Tabla1[[#This Row],[Fecha recolocación]]-Tabla1[[#This Row],[Fecha de entrada de outplacement]])/30,(TODAY()-Tabla1[[#This Row],[Fecha de entrada de outplacement]])/30)</f>
        <v>6.8666666666666663</v>
      </c>
      <c r="T29" s="32">
        <f ca="1">IF(Tabla1[[#This Row],[Cuenta Recolocación]]=1,(Tabla1[[#This Row],[Fecha recolocación]]-Tabla1[[#This Row],[Fecha desempleo]])/30,(TODAY()-Tabla1[[#This Row],[Fecha desempleo]])/30)</f>
        <v>7.2333333333333334</v>
      </c>
      <c r="U29" s="32">
        <f>(Tabla1[[#This Row],[Fecha de entrada de outplacement]]-Tabla1[[#This Row],[Fecha desempleo]])/30</f>
        <v>0.36666666666666664</v>
      </c>
      <c r="V29" s="3">
        <f ca="1">(TODAY()-Tabla1[[#This Row],[Fecha desempleo]])/30</f>
        <v>10.033333333333333</v>
      </c>
      <c r="W29">
        <f>IF(Tabla1[[#This Row],[Fecha recolocación]]&lt;&gt;"",1,0)</f>
        <v>1</v>
      </c>
      <c r="X29" s="16">
        <f ca="1">INT((TODAY()-Tabla1[[#This Row],[Fecha Estimada]])/365.25)</f>
        <v>32</v>
      </c>
      <c r="Y2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30" spans="1:29" x14ac:dyDescent="0.2">
      <c r="A30">
        <v>668455</v>
      </c>
      <c r="B30" t="s">
        <v>394</v>
      </c>
      <c r="C30" t="s">
        <v>395</v>
      </c>
      <c r="D30" t="s">
        <v>396</v>
      </c>
      <c r="E30" t="s">
        <v>397</v>
      </c>
      <c r="F30" t="s">
        <v>66</v>
      </c>
      <c r="G30" s="53">
        <v>44109.602083333331</v>
      </c>
      <c r="H30" t="s">
        <v>17</v>
      </c>
      <c r="I30" t="s">
        <v>67</v>
      </c>
      <c r="J30" t="s">
        <v>13</v>
      </c>
      <c r="K30" s="1">
        <v>43888</v>
      </c>
      <c r="L30" s="1">
        <v>43901</v>
      </c>
      <c r="M30" s="1">
        <v>44105</v>
      </c>
      <c r="N30" t="s">
        <v>68</v>
      </c>
      <c r="O30" t="s">
        <v>398</v>
      </c>
      <c r="P30" s="47">
        <f>IF(Tabla1[[#This Row],[Estimacion RUT]]&gt;2005,0,DATE(FLOOR(Tabla1[[#This Row],[Estimacion RUT]],1),ROUND((Tabla1[[#This Row],[Estimacion RUT]]-FLOOR(Tabla1[[#This Row],[Estimacion RUT]],1))*12,0),1))</f>
        <v>31138</v>
      </c>
      <c r="Q30" s="49">
        <f>(VALUE(MID(SUBSTITUTE(Tabla1[[#This Row],[RUT]],".",""),1,LEN(SUBSTITUTE(Tabla1[[#This Row],[RUT]],".",""))-2))*3.33636975697003E-06)+1932.25738525073</f>
        <v>1985.2999491851599</v>
      </c>
      <c r="R30" s="33" t="s">
        <v>18</v>
      </c>
      <c r="S30" s="32">
        <f ca="1">IF(Tabla1[[#This Row],[Cuenta Recolocación]]=1,(Tabla1[[#This Row],[Fecha recolocación]]-Tabla1[[#This Row],[Fecha de entrada de outplacement]])/30,(TODAY()-Tabla1[[#This Row],[Fecha de entrada de outplacement]])/30)</f>
        <v>6.8</v>
      </c>
      <c r="T30" s="32">
        <f ca="1">IF(Tabla1[[#This Row],[Cuenta Recolocación]]=1,(Tabla1[[#This Row],[Fecha recolocación]]-Tabla1[[#This Row],[Fecha desempleo]])/30,(TODAY()-Tabla1[[#This Row],[Fecha desempleo]])/30)</f>
        <v>7.2333333333333334</v>
      </c>
      <c r="U30" s="32">
        <f>(Tabla1[[#This Row],[Fecha de entrada de outplacement]]-Tabla1[[#This Row],[Fecha desempleo]])/30</f>
        <v>0.43333333333333335</v>
      </c>
      <c r="V30" s="3">
        <f ca="1">(TODAY()-Tabla1[[#This Row],[Fecha desempleo]])/30</f>
        <v>10.033333333333333</v>
      </c>
      <c r="W30" s="2">
        <f>IF(Tabla1[[#This Row],[Fecha recolocación]]&lt;&gt;"",1,0)</f>
        <v>1</v>
      </c>
      <c r="X30" s="16">
        <f ca="1">INT((TODAY()-Tabla1[[#This Row],[Fecha Estimada]])/365.25)</f>
        <v>35</v>
      </c>
      <c r="Y3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31" spans="1:29" x14ac:dyDescent="0.2">
      <c r="A31">
        <v>668652</v>
      </c>
      <c r="B31" t="s">
        <v>344</v>
      </c>
      <c r="C31" t="s">
        <v>225</v>
      </c>
      <c r="D31" t="s">
        <v>226</v>
      </c>
      <c r="E31" t="s">
        <v>227</v>
      </c>
      <c r="F31" t="s">
        <v>60</v>
      </c>
      <c r="G31" s="53">
        <v>44006.748611111114</v>
      </c>
      <c r="H31" t="s">
        <v>17</v>
      </c>
      <c r="I31" t="s">
        <v>93</v>
      </c>
      <c r="J31" t="s">
        <v>13</v>
      </c>
      <c r="K31" s="1">
        <v>43888</v>
      </c>
      <c r="L31" s="1">
        <v>43899</v>
      </c>
      <c r="M31" t="s">
        <v>14</v>
      </c>
      <c r="N31" t="s">
        <v>68</v>
      </c>
      <c r="O31" t="s">
        <v>228</v>
      </c>
      <c r="P31" s="47">
        <f>IF(Tabla1[[#This Row],[Estimacion RUT]]&gt;2005,0,DATE(FLOOR(Tabla1[[#This Row],[Estimacion RUT]],1),ROUND((Tabla1[[#This Row],[Estimacion RUT]]-FLOOR(Tabla1[[#This Row],[Estimacion RUT]],1))*12,0),1))</f>
        <v>28185</v>
      </c>
      <c r="Q31" s="33">
        <f>(VALUE(MID(SUBSTITUTE(Tabla1[[#This Row],[RUT]],".",""),1,LEN(SUBSTITUTE(Tabla1[[#This Row],[RUT]],".",""))-2))*3.33636975697003E-06)+1932.25738525073</f>
        <v>1977.2348057804761</v>
      </c>
      <c r="R31" s="33" t="s">
        <v>25</v>
      </c>
      <c r="S31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31" s="32">
        <f ca="1">IF(Tabla1[[#This Row],[Cuenta Recolocación]]=1,(Tabla1[[#This Row],[Fecha recolocación]]-Tabla1[[#This Row],[Fecha desempleo]])/30,(TODAY()-Tabla1[[#This Row],[Fecha desempleo]])/30)</f>
        <v>10.033333333333333</v>
      </c>
      <c r="U31" s="32">
        <f>(Tabla1[[#This Row],[Fecha de entrada de outplacement]]-Tabla1[[#This Row],[Fecha desempleo]])/30</f>
        <v>0.36666666666666664</v>
      </c>
      <c r="V31" s="3">
        <f ca="1">(TODAY()-Tabla1[[#This Row],[Fecha desempleo]])/30</f>
        <v>10.033333333333333</v>
      </c>
      <c r="W31">
        <f>IF(Tabla1[[#This Row],[Fecha recolocación]]&lt;&gt;"",1,0)</f>
        <v>0</v>
      </c>
      <c r="X31" s="16">
        <f ca="1">INT((TODAY()-Tabla1[[#This Row],[Fecha Estimada]])/365.25)</f>
        <v>43</v>
      </c>
      <c r="Y3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2" spans="1:29" x14ac:dyDescent="0.2">
      <c r="A32">
        <v>684201</v>
      </c>
      <c r="B32" t="s">
        <v>345</v>
      </c>
      <c r="C32" t="s">
        <v>152</v>
      </c>
      <c r="D32" t="s">
        <v>153</v>
      </c>
      <c r="E32" t="s">
        <v>154</v>
      </c>
      <c r="F32" t="s">
        <v>66</v>
      </c>
      <c r="G32" s="53">
        <v>43992.631249999999</v>
      </c>
      <c r="H32" t="s">
        <v>22</v>
      </c>
      <c r="I32" t="s">
        <v>67</v>
      </c>
      <c r="J32" t="s">
        <v>13</v>
      </c>
      <c r="K32" s="1">
        <v>43888</v>
      </c>
      <c r="L32" s="1">
        <v>43901</v>
      </c>
      <c r="M32" s="1">
        <v>43990</v>
      </c>
      <c r="N32" t="s">
        <v>68</v>
      </c>
      <c r="O32" t="s">
        <v>155</v>
      </c>
      <c r="P32" s="47">
        <f>IF(Tabla1[[#This Row],[Estimacion RUT]]&gt;2005,0,DATE(FLOOR(Tabla1[[#This Row],[Estimacion RUT]],1),ROUND((Tabla1[[#This Row],[Estimacion RUT]]-FLOOR(Tabla1[[#This Row],[Estimacion RUT]],1))*12,0),1))</f>
        <v>0</v>
      </c>
      <c r="Q32" s="33">
        <f>(VALUE(MID(SUBSTITUTE(Tabla1[[#This Row],[RUT]],".",""),1,LEN(SUBSTITUTE(Tabla1[[#This Row],[RUT]],".",""))-2))*3.33636975697003E-06)+1932.25738525073</f>
        <v>2012.4894776555529</v>
      </c>
      <c r="R32" s="33" t="s">
        <v>18</v>
      </c>
      <c r="S32" s="32">
        <f ca="1">IF(Tabla1[[#This Row],[Cuenta Recolocación]]=1,(Tabla1[[#This Row],[Fecha recolocación]]-Tabla1[[#This Row],[Fecha de entrada de outplacement]])/30,(TODAY()-Tabla1[[#This Row],[Fecha de entrada de outplacement]])/30)</f>
        <v>2.9666666666666668</v>
      </c>
      <c r="T32" s="32">
        <f ca="1">IF(Tabla1[[#This Row],[Cuenta Recolocación]]=1,(Tabla1[[#This Row],[Fecha recolocación]]-Tabla1[[#This Row],[Fecha desempleo]])/30,(TODAY()-Tabla1[[#This Row],[Fecha desempleo]])/30)</f>
        <v>3.4</v>
      </c>
      <c r="U32" s="32">
        <f>(Tabla1[[#This Row],[Fecha de entrada de outplacement]]-Tabla1[[#This Row],[Fecha desempleo]])/30</f>
        <v>0.43333333333333335</v>
      </c>
      <c r="V32" s="3">
        <f ca="1">(TODAY()-Tabla1[[#This Row],[Fecha desempleo]])/30</f>
        <v>10.033333333333333</v>
      </c>
      <c r="W32">
        <f>IF(Tabla1[[#This Row],[Fecha recolocación]]&lt;&gt;"",1,0)</f>
        <v>1</v>
      </c>
      <c r="X32" s="16">
        <f ca="1">INT((TODAY()-Tabla1[[#This Row],[Fecha Estimada]])/365.25)</f>
        <v>120</v>
      </c>
      <c r="Y3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33" spans="1:25" x14ac:dyDescent="0.2">
      <c r="A33">
        <v>692751</v>
      </c>
      <c r="B33" t="s">
        <v>346</v>
      </c>
      <c r="C33" t="s">
        <v>165</v>
      </c>
      <c r="D33" t="s">
        <v>166</v>
      </c>
      <c r="E33" t="s">
        <v>167</v>
      </c>
      <c r="F33" t="s">
        <v>60</v>
      </c>
      <c r="G33" s="53">
        <v>43949.890972222223</v>
      </c>
      <c r="H33" t="s">
        <v>22</v>
      </c>
      <c r="I33" t="s">
        <v>78</v>
      </c>
      <c r="J33" t="s">
        <v>13</v>
      </c>
      <c r="K33" s="1">
        <v>43888</v>
      </c>
      <c r="L33" s="1">
        <v>43915</v>
      </c>
      <c r="M33" t="s">
        <v>14</v>
      </c>
      <c r="N33" t="s">
        <v>68</v>
      </c>
      <c r="O33" t="s">
        <v>168</v>
      </c>
      <c r="P33" s="47">
        <f>IF(Tabla1[[#This Row],[Estimacion RUT]]&gt;2005,0,DATE(FLOOR(Tabla1[[#This Row],[Estimacion RUT]],1),ROUND((Tabla1[[#This Row],[Estimacion RUT]]-FLOOR(Tabla1[[#This Row],[Estimacion RUT]],1))*12,0),1))</f>
        <v>21732</v>
      </c>
      <c r="Q33" s="33">
        <f>(VALUE(MID(SUBSTITUTE(Tabla1[[#This Row],[RUT]],".",""),1,LEN(SUBSTITUTE(Tabla1[[#This Row],[RUT]],".",""))-2))*3.33636975697003E-06)+1932.25738525073</f>
        <v>1959.5897904195956</v>
      </c>
      <c r="R33" s="33" t="s">
        <v>18</v>
      </c>
      <c r="S33" s="32">
        <f ca="1">IF(Tabla1[[#This Row],[Cuenta Recolocación]]=1,(Tabla1[[#This Row],[Fecha recolocación]]-Tabla1[[#This Row],[Fecha de entrada de outplacement]])/30,(TODAY()-Tabla1[[#This Row],[Fecha de entrada de outplacement]])/30)</f>
        <v>9.1333333333333329</v>
      </c>
      <c r="T33" s="32">
        <f ca="1">IF(Tabla1[[#This Row],[Cuenta Recolocación]]=1,(Tabla1[[#This Row],[Fecha recolocación]]-Tabla1[[#This Row],[Fecha desempleo]])/30,(TODAY()-Tabla1[[#This Row],[Fecha desempleo]])/30)</f>
        <v>10.033333333333333</v>
      </c>
      <c r="U33" s="32">
        <f>(Tabla1[[#This Row],[Fecha de entrada de outplacement]]-Tabla1[[#This Row],[Fecha desempleo]])/30</f>
        <v>0.9</v>
      </c>
      <c r="V33" s="3">
        <f ca="1">(TODAY()-Tabla1[[#This Row],[Fecha desempleo]])/30</f>
        <v>10.033333333333333</v>
      </c>
      <c r="W33">
        <f>IF(Tabla1[[#This Row],[Fecha recolocación]]&lt;&gt;"",1,0)</f>
        <v>0</v>
      </c>
      <c r="X33" s="16">
        <f ca="1">INT((TODAY()-Tabla1[[#This Row],[Fecha Estimada]])/365.25)</f>
        <v>61</v>
      </c>
      <c r="Y3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34" spans="1:25" x14ac:dyDescent="0.2">
      <c r="A34">
        <v>692801</v>
      </c>
      <c r="B34" t="s">
        <v>347</v>
      </c>
      <c r="C34" t="s">
        <v>114</v>
      </c>
      <c r="D34" t="s">
        <v>115</v>
      </c>
      <c r="E34" t="s">
        <v>116</v>
      </c>
      <c r="F34" t="s">
        <v>60</v>
      </c>
      <c r="G34" s="53">
        <v>44151.538888888892</v>
      </c>
      <c r="H34" t="s">
        <v>22</v>
      </c>
      <c r="I34" t="s">
        <v>93</v>
      </c>
      <c r="J34" t="s">
        <v>13</v>
      </c>
      <c r="K34" s="1">
        <v>43888</v>
      </c>
      <c r="L34" s="1">
        <v>43899</v>
      </c>
      <c r="M34" t="s">
        <v>14</v>
      </c>
      <c r="N34" t="s">
        <v>68</v>
      </c>
      <c r="O34" t="s">
        <v>117</v>
      </c>
      <c r="P34" s="47">
        <f>IF(Tabla1[[#This Row],[Estimacion RUT]]&gt;2005,0,DATE(FLOOR(Tabla1[[#This Row],[Estimacion RUT]],1),ROUND((Tabla1[[#This Row],[Estimacion RUT]]-FLOOR(Tabla1[[#This Row],[Estimacion RUT]],1))*12,0),1))</f>
        <v>28157</v>
      </c>
      <c r="Q34" s="33">
        <f>(VALUE(MID(SUBSTITUTE(Tabla1[[#This Row],[RUT]],".",""),1,LEN(SUBSTITUTE(Tabla1[[#This Row],[RUT]],".",""))-2))*3.33636975697003E-06)+1932.25738525073</f>
        <v>1977.1707708357305</v>
      </c>
      <c r="R34" s="33" t="s">
        <v>25</v>
      </c>
      <c r="S34" s="32">
        <f ca="1">IF(Tabla1[[#This Row],[Cuenta Recolocación]]=1,(Tabla1[[#This Row],[Fecha recolocación]]-Tabla1[[#This Row],[Fecha de entrada de outplacement]])/30,(TODAY()-Tabla1[[#This Row],[Fecha de entrada de outplacement]])/30)</f>
        <v>9.6666666666666661</v>
      </c>
      <c r="T34" s="32">
        <f ca="1">IF(Tabla1[[#This Row],[Cuenta Recolocación]]=1,(Tabla1[[#This Row],[Fecha recolocación]]-Tabla1[[#This Row],[Fecha desempleo]])/30,(TODAY()-Tabla1[[#This Row],[Fecha desempleo]])/30)</f>
        <v>10.033333333333333</v>
      </c>
      <c r="U34" s="32">
        <f>(Tabla1[[#This Row],[Fecha de entrada de outplacement]]-Tabla1[[#This Row],[Fecha desempleo]])/30</f>
        <v>0.36666666666666664</v>
      </c>
      <c r="V34" s="3">
        <f ca="1">(TODAY()-Tabla1[[#This Row],[Fecha desempleo]])/30</f>
        <v>10.033333333333333</v>
      </c>
      <c r="W34">
        <f>IF(Tabla1[[#This Row],[Fecha recolocación]]&lt;&gt;"",1,0)</f>
        <v>0</v>
      </c>
      <c r="X34" s="16">
        <f ca="1">INT((TODAY()-Tabla1[[#This Row],[Fecha Estimada]])/365.25)</f>
        <v>43</v>
      </c>
      <c r="Y3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5" spans="1:25" x14ac:dyDescent="0.2">
      <c r="A35">
        <v>692951</v>
      </c>
      <c r="B35" t="s">
        <v>348</v>
      </c>
      <c r="C35" t="s">
        <v>275</v>
      </c>
      <c r="D35" t="s">
        <v>276</v>
      </c>
      <c r="E35" t="s">
        <v>159</v>
      </c>
      <c r="F35" t="s">
        <v>89</v>
      </c>
      <c r="G35" s="53">
        <v>43943.743750000001</v>
      </c>
      <c r="H35" t="s">
        <v>22</v>
      </c>
      <c r="I35" t="s">
        <v>67</v>
      </c>
      <c r="J35" t="s">
        <v>13</v>
      </c>
      <c r="K35" s="1">
        <v>43888</v>
      </c>
      <c r="L35" s="1">
        <v>43901</v>
      </c>
      <c r="M35" t="s">
        <v>14</v>
      </c>
      <c r="N35" t="s">
        <v>68</v>
      </c>
      <c r="O35" t="s">
        <v>160</v>
      </c>
      <c r="P35" s="47">
        <f>IF(Tabla1[[#This Row],[Estimacion RUT]]&gt;2005,0,DATE(FLOOR(Tabla1[[#This Row],[Estimacion RUT]],1),ROUND((Tabla1[[#This Row],[Estimacion RUT]]-FLOOR(Tabla1[[#This Row],[Estimacion RUT]],1))*12,0),1))</f>
        <v>0</v>
      </c>
      <c r="Q35" s="33">
        <f>(VALUE(MID(SUBSTITUTE(Tabla1[[#This Row],[RUT]],".",""),1,LEN(SUBSTITUTE(Tabla1[[#This Row],[RUT]],".",""))-2))*3.33636975697003E-06)+1932.25738525073</f>
        <v>2005.1903213742628</v>
      </c>
      <c r="R35" s="33" t="s">
        <v>25</v>
      </c>
      <c r="S35" s="32">
        <f ca="1">IF(Tabla1[[#This Row],[Cuenta Recolocación]]=1,(Tabla1[[#This Row],[Fecha recolocación]]-Tabla1[[#This Row],[Fecha de entrada de outplacement]])/30,(TODAY()-Tabla1[[#This Row],[Fecha de entrada de outplacement]])/30)</f>
        <v>9.6</v>
      </c>
      <c r="T35" s="32">
        <f ca="1">IF(Tabla1[[#This Row],[Cuenta Recolocación]]=1,(Tabla1[[#This Row],[Fecha recolocación]]-Tabla1[[#This Row],[Fecha desempleo]])/30,(TODAY()-Tabla1[[#This Row],[Fecha desempleo]])/30)</f>
        <v>10.033333333333333</v>
      </c>
      <c r="U35" s="32">
        <f>(Tabla1[[#This Row],[Fecha de entrada de outplacement]]-Tabla1[[#This Row],[Fecha desempleo]])/30</f>
        <v>0.43333333333333335</v>
      </c>
      <c r="V35" s="3">
        <f ca="1">(TODAY()-Tabla1[[#This Row],[Fecha desempleo]])/30</f>
        <v>10.033333333333333</v>
      </c>
      <c r="W35">
        <f>IF(Tabla1[[#This Row],[Fecha recolocación]]&lt;&gt;"",1,0)</f>
        <v>0</v>
      </c>
      <c r="X35" s="16">
        <f ca="1">INT((TODAY()-Tabla1[[#This Row],[Fecha Estimada]])/365.25)</f>
        <v>120</v>
      </c>
      <c r="Y3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36" spans="1:25" x14ac:dyDescent="0.2">
      <c r="A36">
        <v>696551</v>
      </c>
      <c r="B36" t="s">
        <v>349</v>
      </c>
      <c r="C36" t="s">
        <v>311</v>
      </c>
      <c r="D36" t="s">
        <v>277</v>
      </c>
      <c r="E36" t="s">
        <v>312</v>
      </c>
      <c r="F36" t="s">
        <v>89</v>
      </c>
      <c r="G36" s="53">
        <v>44125.678472222222</v>
      </c>
      <c r="H36" t="s">
        <v>22</v>
      </c>
      <c r="I36" t="s">
        <v>274</v>
      </c>
      <c r="J36" t="s">
        <v>13</v>
      </c>
      <c r="K36" s="1">
        <v>43906</v>
      </c>
      <c r="L36" s="1">
        <v>43991</v>
      </c>
      <c r="M36" t="s">
        <v>14</v>
      </c>
      <c r="N36" t="s">
        <v>68</v>
      </c>
      <c r="O36" t="s">
        <v>286</v>
      </c>
      <c r="P36" s="47">
        <f>IF(Tabla1[[#This Row],[Estimacion RUT]]&gt;2005,0,DATE(FLOOR(Tabla1[[#This Row],[Estimacion RUT]],1),ROUND((Tabla1[[#This Row],[Estimacion RUT]]-FLOOR(Tabla1[[#This Row],[Estimacion RUT]],1))*12,0),1))</f>
        <v>31168</v>
      </c>
      <c r="Q36" s="49">
        <f>(VALUE(MID(SUBSTITUTE(Tabla1[[#This Row],[RUT]],".",""),1,LEN(SUBSTITUTE(Tabla1[[#This Row],[RUT]],".",""))-2))*3.33636975697003E-06)+1932.25738525073</f>
        <v>1985.4419417456468</v>
      </c>
      <c r="R36" s="33" t="s">
        <v>25</v>
      </c>
      <c r="S36" s="32">
        <f ca="1">IF(Tabla1[[#This Row],[Cuenta Recolocación]]=1,(Tabla1[[#This Row],[Fecha recolocación]]-Tabla1[[#This Row],[Fecha de entrada de outplacement]])/30,(TODAY()-Tabla1[[#This Row],[Fecha de entrada de outplacement]])/30)</f>
        <v>6.6</v>
      </c>
      <c r="T36" s="32">
        <f ca="1">IF(Tabla1[[#This Row],[Cuenta Recolocación]]=1,(Tabla1[[#This Row],[Fecha recolocación]]-Tabla1[[#This Row],[Fecha desempleo]])/30,(TODAY()-Tabla1[[#This Row],[Fecha desempleo]])/30)</f>
        <v>9.4333333333333336</v>
      </c>
      <c r="U36" s="32">
        <f>(Tabla1[[#This Row],[Fecha de entrada de outplacement]]-Tabla1[[#This Row],[Fecha desempleo]])/30</f>
        <v>2.8333333333333335</v>
      </c>
      <c r="V36" s="3">
        <f ca="1">(TODAY()-Tabla1[[#This Row],[Fecha desempleo]])/30</f>
        <v>9.4333333333333336</v>
      </c>
      <c r="W36" s="2">
        <f>IF(Tabla1[[#This Row],[Fecha recolocación]]&lt;&gt;"",1,0)</f>
        <v>0</v>
      </c>
      <c r="X36" s="16">
        <f ca="1">INT((TODAY()-Tabla1[[#This Row],[Fecha Estimada]])/365.25)</f>
        <v>35</v>
      </c>
      <c r="Y3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37" spans="1:25" x14ac:dyDescent="0.2">
      <c r="A37">
        <v>696801</v>
      </c>
      <c r="B37" t="s">
        <v>350</v>
      </c>
      <c r="C37" t="s">
        <v>128</v>
      </c>
      <c r="D37" t="s">
        <v>129</v>
      </c>
      <c r="E37" t="s">
        <v>130</v>
      </c>
      <c r="F37" t="s">
        <v>89</v>
      </c>
      <c r="G37" s="53">
        <v>44168.620138888888</v>
      </c>
      <c r="H37" t="s">
        <v>22</v>
      </c>
      <c r="I37" t="s">
        <v>67</v>
      </c>
      <c r="J37" t="s">
        <v>13</v>
      </c>
      <c r="K37" s="1">
        <v>43888</v>
      </c>
      <c r="L37" s="1">
        <v>43901</v>
      </c>
      <c r="M37" t="s">
        <v>14</v>
      </c>
      <c r="N37" t="s">
        <v>68</v>
      </c>
      <c r="O37" t="s">
        <v>131</v>
      </c>
      <c r="P37" s="47">
        <f>IF(Tabla1[[#This Row],[Estimacion RUT]]&gt;2005,0,DATE(FLOOR(Tabla1[[#This Row],[Estimacion RUT]],1),ROUND((Tabla1[[#This Row],[Estimacion RUT]]-FLOOR(Tabla1[[#This Row],[Estimacion RUT]],1))*12,0),1))</f>
        <v>31717</v>
      </c>
      <c r="Q37" s="33">
        <f>(VALUE(MID(SUBSTITUTE(Tabla1[[#This Row],[RUT]],".",""),1,LEN(SUBSTITUTE(Tabla1[[#This Row],[RUT]],".",""))-2))*3.33636975697003E-06)+1932.25738525073</f>
        <v>1986.9466244878217</v>
      </c>
      <c r="R37" s="33" t="s">
        <v>25</v>
      </c>
      <c r="S37" s="32">
        <f ca="1">IF(Tabla1[[#This Row],[Cuenta Recolocación]]=1,(Tabla1[[#This Row],[Fecha recolocación]]-Tabla1[[#This Row],[Fecha de entrada de outplacement]])/30,(TODAY()-Tabla1[[#This Row],[Fecha de entrada de outplacement]])/30)</f>
        <v>9.6</v>
      </c>
      <c r="T37" s="32">
        <f ca="1">IF(Tabla1[[#This Row],[Cuenta Recolocación]]=1,(Tabla1[[#This Row],[Fecha recolocación]]-Tabla1[[#This Row],[Fecha desempleo]])/30,(TODAY()-Tabla1[[#This Row],[Fecha desempleo]])/30)</f>
        <v>10.033333333333333</v>
      </c>
      <c r="U37" s="32">
        <f>(Tabla1[[#This Row],[Fecha de entrada de outplacement]]-Tabla1[[#This Row],[Fecha desempleo]])/30</f>
        <v>0.43333333333333335</v>
      </c>
      <c r="V37" s="3">
        <f ca="1">(TODAY()-Tabla1[[#This Row],[Fecha desempleo]])/30</f>
        <v>10.033333333333333</v>
      </c>
      <c r="W37">
        <f>IF(Tabla1[[#This Row],[Fecha recolocación]]&lt;&gt;"",1,0)</f>
        <v>0</v>
      </c>
      <c r="X37" s="16">
        <f ca="1">INT((TODAY()-Tabla1[[#This Row],[Fecha Estimada]])/365.25)</f>
        <v>34</v>
      </c>
      <c r="Y3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38" spans="1:25" x14ac:dyDescent="0.2">
      <c r="A38">
        <v>696851</v>
      </c>
      <c r="B38" t="s">
        <v>351</v>
      </c>
      <c r="C38" t="s">
        <v>98</v>
      </c>
      <c r="D38" t="s">
        <v>99</v>
      </c>
      <c r="E38" t="s">
        <v>100</v>
      </c>
      <c r="F38" t="s">
        <v>66</v>
      </c>
      <c r="G38" s="53">
        <v>43998.704861111109</v>
      </c>
      <c r="H38" t="s">
        <v>22</v>
      </c>
      <c r="I38" t="s">
        <v>67</v>
      </c>
      <c r="J38" t="s">
        <v>13</v>
      </c>
      <c r="K38" s="1">
        <v>43888</v>
      </c>
      <c r="L38" s="1">
        <v>43901</v>
      </c>
      <c r="M38" s="1">
        <v>43997</v>
      </c>
      <c r="N38" t="s">
        <v>68</v>
      </c>
      <c r="O38" t="s">
        <v>101</v>
      </c>
      <c r="P38" s="47">
        <f>IF(Tabla1[[#This Row],[Estimacion RUT]]&gt;2005,0,DATE(FLOOR(Tabla1[[#This Row],[Estimacion RUT]],1),ROUND((Tabla1[[#This Row],[Estimacion RUT]]-FLOOR(Tabla1[[#This Row],[Estimacion RUT]],1))*12,0),1))</f>
        <v>26969</v>
      </c>
      <c r="Q38" s="33">
        <f>(VALUE(MID(SUBSTITUTE(Tabla1[[#This Row],[RUT]],".",""),1,LEN(SUBSTITUTE(Tabla1[[#This Row],[RUT]],".",""))-2))*3.33636975697003E-06)+1932.25738525073</f>
        <v>1973.9137399515814</v>
      </c>
      <c r="R38" s="33" t="s">
        <v>25</v>
      </c>
      <c r="S38" s="32">
        <f ca="1">IF(Tabla1[[#This Row],[Cuenta Recolocación]]=1,(Tabla1[[#This Row],[Fecha recolocación]]-Tabla1[[#This Row],[Fecha de entrada de outplacement]])/30,(TODAY()-Tabla1[[#This Row],[Fecha de entrada de outplacement]])/30)</f>
        <v>3.2</v>
      </c>
      <c r="T38" s="32">
        <f ca="1">IF(Tabla1[[#This Row],[Cuenta Recolocación]]=1,(Tabla1[[#This Row],[Fecha recolocación]]-Tabla1[[#This Row],[Fecha desempleo]])/30,(TODAY()-Tabla1[[#This Row],[Fecha desempleo]])/30)</f>
        <v>3.6333333333333333</v>
      </c>
      <c r="U38" s="32">
        <f>(Tabla1[[#This Row],[Fecha de entrada de outplacement]]-Tabla1[[#This Row],[Fecha desempleo]])/30</f>
        <v>0.43333333333333335</v>
      </c>
      <c r="V38" s="3">
        <f ca="1">(TODAY()-Tabla1[[#This Row],[Fecha desempleo]])/30</f>
        <v>10.033333333333333</v>
      </c>
      <c r="W38">
        <f>IF(Tabla1[[#This Row],[Fecha recolocación]]&lt;&gt;"",1,0)</f>
        <v>1</v>
      </c>
      <c r="X38" s="16">
        <f ca="1">INT((TODAY()-Tabla1[[#This Row],[Fecha Estimada]])/365.25)</f>
        <v>47</v>
      </c>
      <c r="Y3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39" spans="1:25" x14ac:dyDescent="0.2">
      <c r="A39">
        <v>711801</v>
      </c>
      <c r="B39" t="s">
        <v>352</v>
      </c>
      <c r="C39" t="s">
        <v>202</v>
      </c>
      <c r="D39" t="s">
        <v>203</v>
      </c>
      <c r="E39" t="s">
        <v>204</v>
      </c>
      <c r="F39" t="s">
        <v>66</v>
      </c>
      <c r="G39" s="53">
        <v>44125.772222222222</v>
      </c>
      <c r="H39" t="s">
        <v>22</v>
      </c>
      <c r="I39" t="s">
        <v>67</v>
      </c>
      <c r="J39" t="s">
        <v>13</v>
      </c>
      <c r="K39" s="1">
        <v>43888</v>
      </c>
      <c r="L39" s="1">
        <v>43901</v>
      </c>
      <c r="M39" s="1">
        <v>44123</v>
      </c>
      <c r="N39" t="s">
        <v>68</v>
      </c>
      <c r="O39" t="s">
        <v>205</v>
      </c>
      <c r="P39" s="47">
        <f>IF(Tabla1[[#This Row],[Estimacion RUT]]&gt;2005,0,DATE(FLOOR(Tabla1[[#This Row],[Estimacion RUT]],1),ROUND((Tabla1[[#This Row],[Estimacion RUT]]-FLOOR(Tabla1[[#This Row],[Estimacion RUT]],1))*12,0),1))</f>
        <v>31352</v>
      </c>
      <c r="Q39" s="33">
        <f>(VALUE(MID(SUBSTITUTE(Tabla1[[#This Row],[RUT]],".",""),1,LEN(SUBSTITUTE(Tabla1[[#This Row],[RUT]],".",""))-2))*3.33636975697003E-06)+1932.25738525073</f>
        <v>1985.9536874844498</v>
      </c>
      <c r="R39" s="33" t="s">
        <v>25</v>
      </c>
      <c r="S39" s="32">
        <f ca="1">IF(Tabla1[[#This Row],[Cuenta Recolocación]]=1,(Tabla1[[#This Row],[Fecha recolocación]]-Tabla1[[#This Row],[Fecha de entrada de outplacement]])/30,(TODAY()-Tabla1[[#This Row],[Fecha de entrada de outplacement]])/30)</f>
        <v>7.4</v>
      </c>
      <c r="T39" s="32">
        <f ca="1">IF(Tabla1[[#This Row],[Cuenta Recolocación]]=1,(Tabla1[[#This Row],[Fecha recolocación]]-Tabla1[[#This Row],[Fecha desempleo]])/30,(TODAY()-Tabla1[[#This Row],[Fecha desempleo]])/30)</f>
        <v>7.833333333333333</v>
      </c>
      <c r="U39" s="32">
        <f>(Tabla1[[#This Row],[Fecha de entrada de outplacement]]-Tabla1[[#This Row],[Fecha desempleo]])/30</f>
        <v>0.43333333333333335</v>
      </c>
      <c r="V39" s="3">
        <f ca="1">(TODAY()-Tabla1[[#This Row],[Fecha desempleo]])/30</f>
        <v>10.033333333333333</v>
      </c>
      <c r="W39">
        <f>IF(Tabla1[[#This Row],[Fecha recolocación]]&lt;&gt;"",1,0)</f>
        <v>1</v>
      </c>
      <c r="X39" s="16">
        <f ca="1">INT((TODAY()-Tabla1[[#This Row],[Fecha Estimada]])/365.25)</f>
        <v>35</v>
      </c>
      <c r="Y3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40" spans="1:25" x14ac:dyDescent="0.2">
      <c r="A40">
        <v>721301</v>
      </c>
      <c r="B40" t="s">
        <v>353</v>
      </c>
      <c r="C40" t="s">
        <v>175</v>
      </c>
      <c r="D40" t="s">
        <v>176</v>
      </c>
      <c r="E40" t="s">
        <v>177</v>
      </c>
      <c r="F40" t="s">
        <v>66</v>
      </c>
      <c r="G40" s="53">
        <v>44050.628472222219</v>
      </c>
      <c r="H40" t="s">
        <v>178</v>
      </c>
      <c r="I40" t="s">
        <v>102</v>
      </c>
      <c r="J40" t="s">
        <v>13</v>
      </c>
      <c r="K40" s="1">
        <v>43846</v>
      </c>
      <c r="L40" s="1">
        <v>43937</v>
      </c>
      <c r="M40" s="1">
        <v>44050</v>
      </c>
      <c r="N40" t="s">
        <v>68</v>
      </c>
      <c r="O40" t="s">
        <v>179</v>
      </c>
      <c r="P40" s="47">
        <f>IF(Tabla1[[#This Row],[Estimacion RUT]]&gt;2005,0,DATE(FLOOR(Tabla1[[#This Row],[Estimacion RUT]],1),ROUND((Tabla1[[#This Row],[Estimacion RUT]]-FLOOR(Tabla1[[#This Row],[Estimacion RUT]],1))*12,0),1))</f>
        <v>31990</v>
      </c>
      <c r="Q40" s="33">
        <f>(VALUE(MID(SUBSTITUTE(Tabla1[[#This Row],[RUT]],".",""),1,LEN(SUBSTITUTE(Tabla1[[#This Row],[RUT]],".",""))-2))*3.33636975697003E-06)+1932.25738525073</f>
        <v>1987.6807459436664</v>
      </c>
      <c r="R40" s="33" t="s">
        <v>25</v>
      </c>
      <c r="S40" s="32">
        <f ca="1">IF(Tabla1[[#This Row],[Cuenta Recolocación]]=1,(Tabla1[[#This Row],[Fecha recolocación]]-Tabla1[[#This Row],[Fecha de entrada de outplacement]])/30,(TODAY()-Tabla1[[#This Row],[Fecha de entrada de outplacement]])/30)</f>
        <v>3.7666666666666666</v>
      </c>
      <c r="T40" s="32">
        <f ca="1">IF(Tabla1[[#This Row],[Cuenta Recolocación]]=1,(Tabla1[[#This Row],[Fecha recolocación]]-Tabla1[[#This Row],[Fecha desempleo]])/30,(TODAY()-Tabla1[[#This Row],[Fecha desempleo]])/30)</f>
        <v>6.8</v>
      </c>
      <c r="U40" s="32">
        <f>(Tabla1[[#This Row],[Fecha de entrada de outplacement]]-Tabla1[[#This Row],[Fecha desempleo]])/30</f>
        <v>3.0333333333333332</v>
      </c>
      <c r="V40" s="3">
        <f ca="1">(TODAY()-Tabla1[[#This Row],[Fecha desempleo]])/30</f>
        <v>11.433333333333334</v>
      </c>
      <c r="W40">
        <f>IF(Tabla1[[#This Row],[Fecha recolocación]]&lt;&gt;"",1,0)</f>
        <v>1</v>
      </c>
      <c r="X40" s="16">
        <f ca="1">INT((TODAY()-Tabla1[[#This Row],[Fecha Estimada]])/365.25)</f>
        <v>33</v>
      </c>
      <c r="Y4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41" spans="1:25" x14ac:dyDescent="0.2">
      <c r="A41">
        <v>753001</v>
      </c>
      <c r="B41" t="s">
        <v>354</v>
      </c>
      <c r="C41" t="s">
        <v>473</v>
      </c>
      <c r="D41" t="s">
        <v>474</v>
      </c>
      <c r="E41" t="s">
        <v>216</v>
      </c>
      <c r="F41" t="s">
        <v>89</v>
      </c>
      <c r="G41" s="53">
        <v>43941.677083333336</v>
      </c>
      <c r="H41" t="s">
        <v>22</v>
      </c>
      <c r="I41" t="s">
        <v>78</v>
      </c>
      <c r="J41" t="s">
        <v>13</v>
      </c>
      <c r="K41" s="1">
        <v>43888</v>
      </c>
      <c r="L41" s="1">
        <v>43915</v>
      </c>
      <c r="M41" t="s">
        <v>14</v>
      </c>
      <c r="N41" t="s">
        <v>68</v>
      </c>
      <c r="O41" t="s">
        <v>217</v>
      </c>
      <c r="P41" s="47">
        <f>IF(Tabla1[[#This Row],[Estimacion RUT]]&gt;2005,0,DATE(FLOOR(Tabla1[[#This Row],[Estimacion RUT]],1),ROUND((Tabla1[[#This Row],[Estimacion RUT]]-FLOOR(Tabla1[[#This Row],[Estimacion RUT]],1))*12,0),1))</f>
        <v>0</v>
      </c>
      <c r="Q41" s="33">
        <f>(VALUE(MID(SUBSTITUTE(Tabla1[[#This Row],[RUT]],".",""),1,LEN(SUBSTITUTE(Tabla1[[#This Row],[RUT]],".",""))-2))*3.33636975697003E-06)+1932.25738525073</f>
        <v>2007.0098539940332</v>
      </c>
      <c r="R41" s="33" t="s">
        <v>25</v>
      </c>
      <c r="S41" s="32">
        <f ca="1">IF(Tabla1[[#This Row],[Cuenta Recolocación]]=1,(Tabla1[[#This Row],[Fecha recolocación]]-Tabla1[[#This Row],[Fecha de entrada de outplacement]])/30,(TODAY()-Tabla1[[#This Row],[Fecha de entrada de outplacement]])/30)</f>
        <v>9.1333333333333329</v>
      </c>
      <c r="T41" s="32">
        <f ca="1">IF(Tabla1[[#This Row],[Cuenta Recolocación]]=1,(Tabla1[[#This Row],[Fecha recolocación]]-Tabla1[[#This Row],[Fecha desempleo]])/30,(TODAY()-Tabla1[[#This Row],[Fecha desempleo]])/30)</f>
        <v>10.033333333333333</v>
      </c>
      <c r="U41" s="32">
        <f>(Tabla1[[#This Row],[Fecha de entrada de outplacement]]-Tabla1[[#This Row],[Fecha desempleo]])/30</f>
        <v>0.9</v>
      </c>
      <c r="V41" s="3">
        <f ca="1">(TODAY()-Tabla1[[#This Row],[Fecha desempleo]])/30</f>
        <v>10.033333333333333</v>
      </c>
      <c r="W41">
        <f>IF(Tabla1[[#This Row],[Fecha recolocación]]&lt;&gt;"",1,0)</f>
        <v>0</v>
      </c>
      <c r="X41" s="16">
        <f ca="1">INT((TODAY()-Tabla1[[#This Row],[Fecha Estimada]])/365.25)</f>
        <v>120</v>
      </c>
      <c r="Y4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42" spans="1:25" x14ac:dyDescent="0.2">
      <c r="A42">
        <v>782701</v>
      </c>
      <c r="B42" t="s">
        <v>399</v>
      </c>
      <c r="C42" t="s">
        <v>400</v>
      </c>
      <c r="D42" t="s">
        <v>401</v>
      </c>
      <c r="E42" t="s">
        <v>402</v>
      </c>
      <c r="F42" t="s">
        <v>384</v>
      </c>
      <c r="G42" s="53">
        <v>44076.805555555555</v>
      </c>
      <c r="H42" t="s">
        <v>72</v>
      </c>
      <c r="I42" t="s">
        <v>102</v>
      </c>
      <c r="J42" t="s">
        <v>13</v>
      </c>
      <c r="K42" s="1">
        <v>44043</v>
      </c>
      <c r="L42" s="1">
        <v>43937</v>
      </c>
      <c r="M42" t="s">
        <v>14</v>
      </c>
      <c r="N42" t="s">
        <v>68</v>
      </c>
      <c r="O42" t="s">
        <v>403</v>
      </c>
      <c r="P42" s="47">
        <f>IF(Tabla1[[#This Row],[Estimacion RUT]]&gt;2005,0,DATE(FLOOR(Tabla1[[#This Row],[Estimacion RUT]],1),ROUND((Tabla1[[#This Row],[Estimacion RUT]]-FLOOR(Tabla1[[#This Row],[Estimacion RUT]],1))*12,0),1))</f>
        <v>28522</v>
      </c>
      <c r="Q42" s="49">
        <f>(VALUE(MID(SUBSTITUTE(Tabla1[[#This Row],[RUT]],".",""),1,LEN(SUBSTITUTE(Tabla1[[#This Row],[RUT]],".",""))-2))*3.33636975697003E-06)+1932.25738525073</f>
        <v>1978.1715983535778</v>
      </c>
      <c r="R42" s="33" t="s">
        <v>25</v>
      </c>
      <c r="S42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42" s="32">
        <f ca="1">IF(Tabla1[[#This Row],[Cuenta Recolocación]]=1,(Tabla1[[#This Row],[Fecha recolocación]]-Tabla1[[#This Row],[Fecha desempleo]])/30,(TODAY()-Tabla1[[#This Row],[Fecha desempleo]])/30)</f>
        <v>4.8666666666666663</v>
      </c>
      <c r="U42" s="32">
        <f>(Tabla1[[#This Row],[Fecha de entrada de outplacement]]-Tabla1[[#This Row],[Fecha desempleo]])/30</f>
        <v>-3.5333333333333332</v>
      </c>
      <c r="V42" s="3">
        <f ca="1">(TODAY()-Tabla1[[#This Row],[Fecha desempleo]])/30</f>
        <v>4.8666666666666663</v>
      </c>
      <c r="W42" s="2">
        <f>IF(Tabla1[[#This Row],[Fecha recolocación]]&lt;&gt;"",1,0)</f>
        <v>0</v>
      </c>
      <c r="X42" s="16">
        <f ca="1">INT((TODAY()-Tabla1[[#This Row],[Fecha Estimada]])/365.25)</f>
        <v>42</v>
      </c>
      <c r="Y4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3" spans="1:25" x14ac:dyDescent="0.2">
      <c r="A43">
        <v>782801</v>
      </c>
      <c r="B43" t="s">
        <v>355</v>
      </c>
      <c r="C43" t="s">
        <v>278</v>
      </c>
      <c r="D43" t="s">
        <v>279</v>
      </c>
      <c r="E43" t="s">
        <v>221</v>
      </c>
      <c r="F43" t="s">
        <v>66</v>
      </c>
      <c r="G43" s="53">
        <v>44084.60833333333</v>
      </c>
      <c r="H43" t="s">
        <v>72</v>
      </c>
      <c r="I43" t="s">
        <v>102</v>
      </c>
      <c r="J43" t="s">
        <v>13</v>
      </c>
      <c r="K43" s="1">
        <v>44043</v>
      </c>
      <c r="L43" s="1">
        <v>43937</v>
      </c>
      <c r="M43" s="1">
        <v>44084</v>
      </c>
      <c r="N43" t="s">
        <v>68</v>
      </c>
      <c r="O43" t="s">
        <v>222</v>
      </c>
      <c r="P43" s="47">
        <f>IF(Tabla1[[#This Row],[Estimacion RUT]]&gt;2005,0,DATE(FLOOR(Tabla1[[#This Row],[Estimacion RUT]],1),ROUND((Tabla1[[#This Row],[Estimacion RUT]]-FLOOR(Tabla1[[#This Row],[Estimacion RUT]],1))*12,0),1))</f>
        <v>26481</v>
      </c>
      <c r="Q43" s="33">
        <f>(VALUE(MID(SUBSTITUTE(Tabla1[[#This Row],[RUT]],".",""),1,LEN(SUBSTITUTE(Tabla1[[#This Row],[RUT]],".",""))-2))*3.33636975697003E-06)+1932.25738525073</f>
        <v>1972.5592305485375</v>
      </c>
      <c r="R43" s="33" t="s">
        <v>25</v>
      </c>
      <c r="S43" s="32">
        <f ca="1">IF(Tabla1[[#This Row],[Cuenta Recolocación]]=1,(Tabla1[[#This Row],[Fecha recolocación]]-Tabla1[[#This Row],[Fecha de entrada de outplacement]])/30,(TODAY()-Tabla1[[#This Row],[Fecha de entrada de outplacement]])/30)</f>
        <v>4.9000000000000004</v>
      </c>
      <c r="T43" s="32">
        <f ca="1">IF(Tabla1[[#This Row],[Cuenta Recolocación]]=1,(Tabla1[[#This Row],[Fecha recolocación]]-Tabla1[[#This Row],[Fecha desempleo]])/30,(TODAY()-Tabla1[[#This Row],[Fecha desempleo]])/30)</f>
        <v>1.3666666666666667</v>
      </c>
      <c r="U43" s="32">
        <f>(Tabla1[[#This Row],[Fecha de entrada de outplacement]]-Tabla1[[#This Row],[Fecha desempleo]])/30</f>
        <v>-3.5333333333333332</v>
      </c>
      <c r="V43" s="3">
        <f ca="1">(TODAY()-Tabla1[[#This Row],[Fecha desempleo]])/30</f>
        <v>4.8666666666666663</v>
      </c>
      <c r="W43">
        <f>IF(Tabla1[[#This Row],[Fecha recolocación]]&lt;&gt;"",1,0)</f>
        <v>1</v>
      </c>
      <c r="X43" s="16">
        <f ca="1">INT((TODAY()-Tabla1[[#This Row],[Fecha Estimada]])/365.25)</f>
        <v>48</v>
      </c>
      <c r="Y4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4" spans="1:25" x14ac:dyDescent="0.2">
      <c r="A44">
        <v>782851</v>
      </c>
      <c r="B44" t="s">
        <v>404</v>
      </c>
      <c r="C44" t="s">
        <v>405</v>
      </c>
      <c r="D44" t="s">
        <v>406</v>
      </c>
      <c r="E44" t="s">
        <v>407</v>
      </c>
      <c r="F44" t="s">
        <v>66</v>
      </c>
      <c r="G44" s="53">
        <v>44175.636805555558</v>
      </c>
      <c r="H44" t="s">
        <v>72</v>
      </c>
      <c r="I44" t="s">
        <v>102</v>
      </c>
      <c r="J44" t="s">
        <v>13</v>
      </c>
      <c r="K44" s="1">
        <v>44043</v>
      </c>
      <c r="L44" s="1">
        <v>43937</v>
      </c>
      <c r="M44" t="s">
        <v>14</v>
      </c>
      <c r="N44" t="s">
        <v>68</v>
      </c>
      <c r="O44" t="s">
        <v>408</v>
      </c>
      <c r="P44" s="47">
        <f>IF(Tabla1[[#This Row],[Estimacion RUT]]&gt;2005,0,DATE(FLOOR(Tabla1[[#This Row],[Estimacion RUT]],1),ROUND((Tabla1[[#This Row],[Estimacion RUT]]-FLOOR(Tabla1[[#This Row],[Estimacion RUT]],1))*12,0),1))</f>
        <v>31868</v>
      </c>
      <c r="Q44" s="49">
        <f>(VALUE(MID(SUBSTITUTE(Tabla1[[#This Row],[RUT]],".",""),1,LEN(SUBSTITUTE(Tabla1[[#This Row],[RUT]],".",""))-2))*3.33636975697003E-06)+1932.25738525073</f>
        <v>1987.3458745111593</v>
      </c>
      <c r="R44" s="33" t="s">
        <v>18</v>
      </c>
      <c r="S44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44" s="32">
        <f ca="1">IF(Tabla1[[#This Row],[Cuenta Recolocación]]=1,(Tabla1[[#This Row],[Fecha recolocación]]-Tabla1[[#This Row],[Fecha desempleo]])/30,(TODAY()-Tabla1[[#This Row],[Fecha desempleo]])/30)</f>
        <v>4.8666666666666663</v>
      </c>
      <c r="U44" s="32">
        <f>(Tabla1[[#This Row],[Fecha de entrada de outplacement]]-Tabla1[[#This Row],[Fecha desempleo]])/30</f>
        <v>-3.5333333333333332</v>
      </c>
      <c r="V44" s="3">
        <f ca="1">(TODAY()-Tabla1[[#This Row],[Fecha desempleo]])/30</f>
        <v>4.8666666666666663</v>
      </c>
      <c r="W44" s="2">
        <f>IF(Tabla1[[#This Row],[Fecha recolocación]]&lt;&gt;"",1,0)</f>
        <v>0</v>
      </c>
      <c r="X44" s="16">
        <f ca="1">INT((TODAY()-Tabla1[[#This Row],[Fecha Estimada]])/365.25)</f>
        <v>33</v>
      </c>
      <c r="Y4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45" spans="1:25" x14ac:dyDescent="0.2">
      <c r="A45">
        <v>782902</v>
      </c>
      <c r="B45" t="s">
        <v>356</v>
      </c>
      <c r="C45" t="s">
        <v>57</v>
      </c>
      <c r="D45" t="s">
        <v>70</v>
      </c>
      <c r="E45" t="s">
        <v>71</v>
      </c>
      <c r="F45" t="s">
        <v>66</v>
      </c>
      <c r="G45" s="53">
        <v>44043.597222222219</v>
      </c>
      <c r="H45" t="s">
        <v>72</v>
      </c>
      <c r="I45" t="s">
        <v>73</v>
      </c>
      <c r="J45" t="s">
        <v>13</v>
      </c>
      <c r="K45" s="1">
        <v>44043</v>
      </c>
      <c r="L45" s="1">
        <v>43942</v>
      </c>
      <c r="M45" s="1">
        <v>44075</v>
      </c>
      <c r="N45" t="s">
        <v>68</v>
      </c>
      <c r="O45" t="s">
        <v>74</v>
      </c>
      <c r="P45" s="47">
        <f>IF(Tabla1[[#This Row],[Estimacion RUT]]&gt;2005,0,DATE(FLOOR(Tabla1[[#This Row],[Estimacion RUT]],1),ROUND((Tabla1[[#This Row],[Estimacion RUT]]-FLOOR(Tabla1[[#This Row],[Estimacion RUT]],1))*12,0),1))</f>
        <v>25720</v>
      </c>
      <c r="Q45" s="33">
        <f>(VALUE(MID(SUBSTITUTE(Tabla1[[#This Row],[RUT]],".",""),1,LEN(SUBSTITUTE(Tabla1[[#This Row],[RUT]],".",""))-2))*3.33636975697003E-06)+1932.25738525073</f>
        <v>1970.5321857389927</v>
      </c>
      <c r="R45" s="33" t="s">
        <v>18</v>
      </c>
      <c r="S45" s="32">
        <f ca="1">IF(Tabla1[[#This Row],[Cuenta Recolocación]]=1,(Tabla1[[#This Row],[Fecha recolocación]]-Tabla1[[#This Row],[Fecha de entrada de outplacement]])/30,(TODAY()-Tabla1[[#This Row],[Fecha de entrada de outplacement]])/30)</f>
        <v>4.4333333333333336</v>
      </c>
      <c r="T45" s="32">
        <f ca="1">IF(Tabla1[[#This Row],[Cuenta Recolocación]]=1,(Tabla1[[#This Row],[Fecha recolocación]]-Tabla1[[#This Row],[Fecha desempleo]])/30,(TODAY()-Tabla1[[#This Row],[Fecha desempleo]])/30)</f>
        <v>1.0666666666666667</v>
      </c>
      <c r="U45" s="32">
        <f>(Tabla1[[#This Row],[Fecha de entrada de outplacement]]-Tabla1[[#This Row],[Fecha desempleo]])/30</f>
        <v>-3.3666666666666667</v>
      </c>
      <c r="V45" s="3">
        <f ca="1">(TODAY()-Tabla1[[#This Row],[Fecha desempleo]])/30</f>
        <v>4.8666666666666663</v>
      </c>
      <c r="W45">
        <f>IF(Tabla1[[#This Row],[Fecha recolocación]]&lt;&gt;"",1,0)</f>
        <v>1</v>
      </c>
      <c r="X45" s="16">
        <f ca="1">INT((TODAY()-Tabla1[[#This Row],[Fecha Estimada]])/365.25)</f>
        <v>50</v>
      </c>
      <c r="Y4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46" spans="1:25" x14ac:dyDescent="0.2">
      <c r="A46">
        <v>782951</v>
      </c>
      <c r="B46" t="s">
        <v>357</v>
      </c>
      <c r="C46" t="s">
        <v>58</v>
      </c>
      <c r="D46" t="s">
        <v>253</v>
      </c>
      <c r="E46" t="s">
        <v>254</v>
      </c>
      <c r="F46" t="s">
        <v>384</v>
      </c>
      <c r="G46" s="53">
        <v>44134.620138888888</v>
      </c>
      <c r="H46" t="s">
        <v>72</v>
      </c>
      <c r="I46" t="s">
        <v>102</v>
      </c>
      <c r="J46" t="s">
        <v>13</v>
      </c>
      <c r="K46" s="1">
        <v>44043</v>
      </c>
      <c r="L46" s="1">
        <v>43937</v>
      </c>
      <c r="M46" t="s">
        <v>14</v>
      </c>
      <c r="N46" t="s">
        <v>68</v>
      </c>
      <c r="O46" t="s">
        <v>255</v>
      </c>
      <c r="P46" s="47">
        <f>IF(Tabla1[[#This Row],[Estimacion RUT]]&gt;2005,0,DATE(FLOOR(Tabla1[[#This Row],[Estimacion RUT]],1),ROUND((Tabla1[[#This Row],[Estimacion RUT]]-FLOOR(Tabla1[[#This Row],[Estimacion RUT]],1))*12,0),1))</f>
        <v>29099</v>
      </c>
      <c r="Q46" s="33">
        <f>(VALUE(MID(SUBSTITUTE(Tabla1[[#This Row],[RUT]],".",""),1,LEN(SUBSTITUTE(Tabla1[[#This Row],[RUT]],".",""))-2))*3.33636975697003E-06)+1932.25738525073</f>
        <v>1979.7794516577474</v>
      </c>
      <c r="R46" s="33" t="s">
        <v>25</v>
      </c>
      <c r="S46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46" s="32">
        <f ca="1">IF(Tabla1[[#This Row],[Cuenta Recolocación]]=1,(Tabla1[[#This Row],[Fecha recolocación]]-Tabla1[[#This Row],[Fecha desempleo]])/30,(TODAY()-Tabla1[[#This Row],[Fecha desempleo]])/30)</f>
        <v>4.8666666666666663</v>
      </c>
      <c r="U46" s="32">
        <f>(Tabla1[[#This Row],[Fecha de entrada de outplacement]]-Tabla1[[#This Row],[Fecha desempleo]])/30</f>
        <v>-3.5333333333333332</v>
      </c>
      <c r="V46" s="3">
        <f ca="1">(TODAY()-Tabla1[[#This Row],[Fecha desempleo]])/30</f>
        <v>4.8666666666666663</v>
      </c>
      <c r="W46">
        <f>IF(Tabla1[[#This Row],[Fecha recolocación]]&lt;&gt;"",1,0)</f>
        <v>0</v>
      </c>
      <c r="X46" s="16">
        <f ca="1">INT((TODAY()-Tabla1[[#This Row],[Fecha Estimada]])/365.25)</f>
        <v>41</v>
      </c>
      <c r="Y4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7" spans="1:25" x14ac:dyDescent="0.2">
      <c r="A47">
        <v>783101</v>
      </c>
      <c r="B47" t="s">
        <v>358</v>
      </c>
      <c r="C47" t="s">
        <v>141</v>
      </c>
      <c r="D47" t="s">
        <v>142</v>
      </c>
      <c r="E47" t="s">
        <v>143</v>
      </c>
      <c r="F47" t="s">
        <v>15</v>
      </c>
      <c r="G47" s="53">
        <v>44014.67291666667</v>
      </c>
      <c r="H47" t="s">
        <v>72</v>
      </c>
      <c r="I47" t="s">
        <v>102</v>
      </c>
      <c r="J47" t="s">
        <v>13</v>
      </c>
      <c r="K47" s="1">
        <v>44043</v>
      </c>
      <c r="L47" s="1">
        <v>43937</v>
      </c>
      <c r="M47" t="s">
        <v>14</v>
      </c>
      <c r="N47" t="s">
        <v>68</v>
      </c>
      <c r="O47" t="s">
        <v>144</v>
      </c>
      <c r="P47" s="47">
        <f>IF(Tabla1[[#This Row],[Estimacion RUT]]&gt;2005,0,DATE(FLOOR(Tabla1[[#This Row],[Estimacion RUT]],1),ROUND((Tabla1[[#This Row],[Estimacion RUT]]-FLOOR(Tabla1[[#This Row],[Estimacion RUT]],1))*12,0),1))</f>
        <v>28611</v>
      </c>
      <c r="Q47" s="33">
        <f>(VALUE(MID(SUBSTITUTE(Tabla1[[#This Row],[RUT]],".",""),1,LEN(SUBSTITUTE(Tabla1[[#This Row],[RUT]],".",""))-2))*3.33636975697003E-06)+1932.25738525073</f>
        <v>1978.4011772929246</v>
      </c>
      <c r="R47" s="33" t="s">
        <v>25</v>
      </c>
      <c r="S47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47" s="32">
        <f ca="1">IF(Tabla1[[#This Row],[Cuenta Recolocación]]=1,(Tabla1[[#This Row],[Fecha recolocación]]-Tabla1[[#This Row],[Fecha desempleo]])/30,(TODAY()-Tabla1[[#This Row],[Fecha desempleo]])/30)</f>
        <v>4.8666666666666663</v>
      </c>
      <c r="U47" s="32">
        <f>(Tabla1[[#This Row],[Fecha de entrada de outplacement]]-Tabla1[[#This Row],[Fecha desempleo]])/30</f>
        <v>-3.5333333333333332</v>
      </c>
      <c r="V47" s="3">
        <f ca="1">(TODAY()-Tabla1[[#This Row],[Fecha desempleo]])/30</f>
        <v>4.8666666666666663</v>
      </c>
      <c r="W47">
        <f>IF(Tabla1[[#This Row],[Fecha recolocación]]&lt;&gt;"",1,0)</f>
        <v>0</v>
      </c>
      <c r="X47" s="16">
        <f ca="1">INT((TODAY()-Tabla1[[#This Row],[Fecha Estimada]])/365.25)</f>
        <v>42</v>
      </c>
      <c r="Y4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48" spans="1:25" x14ac:dyDescent="0.2">
      <c r="A48">
        <v>783151</v>
      </c>
      <c r="B48" t="s">
        <v>359</v>
      </c>
      <c r="C48" t="s">
        <v>239</v>
      </c>
      <c r="D48" t="s">
        <v>240</v>
      </c>
      <c r="E48" t="s">
        <v>241</v>
      </c>
      <c r="F48" t="s">
        <v>66</v>
      </c>
      <c r="G48" s="53">
        <v>44054.70208333333</v>
      </c>
      <c r="H48" t="s">
        <v>72</v>
      </c>
      <c r="I48" t="s">
        <v>73</v>
      </c>
      <c r="J48" t="s">
        <v>13</v>
      </c>
      <c r="K48" s="1">
        <v>44043</v>
      </c>
      <c r="L48" s="1">
        <v>43942</v>
      </c>
      <c r="M48" s="1">
        <v>44054</v>
      </c>
      <c r="N48" t="s">
        <v>68</v>
      </c>
      <c r="O48" t="s">
        <v>242</v>
      </c>
      <c r="P48" s="47">
        <f>IF(Tabla1[[#This Row],[Estimacion RUT]]&gt;2005,0,DATE(FLOOR(Tabla1[[#This Row],[Estimacion RUT]],1),ROUND((Tabla1[[#This Row],[Estimacion RUT]]-FLOOR(Tabla1[[#This Row],[Estimacion RUT]],1))*12,0),1))</f>
        <v>32417</v>
      </c>
      <c r="Q48" s="33">
        <f>(VALUE(MID(SUBSTITUTE(Tabla1[[#This Row],[RUT]],".",""),1,LEN(SUBSTITUTE(Tabla1[[#This Row],[RUT]],".",""))-2))*3.33636975697003E-06)+1932.25738525073</f>
        <v>1988.838629731453</v>
      </c>
      <c r="R48" s="33" t="s">
        <v>18</v>
      </c>
      <c r="S48" s="32">
        <f ca="1">IF(Tabla1[[#This Row],[Cuenta Recolocación]]=1,(Tabla1[[#This Row],[Fecha recolocación]]-Tabla1[[#This Row],[Fecha de entrada de outplacement]])/30,(TODAY()-Tabla1[[#This Row],[Fecha de entrada de outplacement]])/30)</f>
        <v>3.7333333333333334</v>
      </c>
      <c r="T48" s="32">
        <f ca="1">IF(Tabla1[[#This Row],[Cuenta Recolocación]]=1,(Tabla1[[#This Row],[Fecha recolocación]]-Tabla1[[#This Row],[Fecha desempleo]])/30,(TODAY()-Tabla1[[#This Row],[Fecha desempleo]])/30)</f>
        <v>0.36666666666666664</v>
      </c>
      <c r="U48" s="32">
        <f>(Tabla1[[#This Row],[Fecha de entrada de outplacement]]-Tabla1[[#This Row],[Fecha desempleo]])/30</f>
        <v>-3.3666666666666667</v>
      </c>
      <c r="V48" s="3">
        <f ca="1">(TODAY()-Tabla1[[#This Row],[Fecha desempleo]])/30</f>
        <v>4.8666666666666663</v>
      </c>
      <c r="W48">
        <f>IF(Tabla1[[#This Row],[Fecha recolocación]]&lt;&gt;"",1,0)</f>
        <v>1</v>
      </c>
      <c r="X48" s="16">
        <f ca="1">INT((TODAY()-Tabla1[[#This Row],[Fecha Estimada]])/365.25)</f>
        <v>32</v>
      </c>
      <c r="Y4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49" spans="1:25" x14ac:dyDescent="0.2">
      <c r="A49">
        <v>783251</v>
      </c>
      <c r="B49" t="s">
        <v>360</v>
      </c>
      <c r="C49" t="s">
        <v>137</v>
      </c>
      <c r="D49" t="s">
        <v>138</v>
      </c>
      <c r="E49" t="s">
        <v>139</v>
      </c>
      <c r="F49" t="s">
        <v>66</v>
      </c>
      <c r="G49" s="53">
        <v>44014.671527777777</v>
      </c>
      <c r="H49" t="s">
        <v>72</v>
      </c>
      <c r="I49" t="s">
        <v>102</v>
      </c>
      <c r="J49" t="s">
        <v>13</v>
      </c>
      <c r="K49" s="1">
        <v>44043</v>
      </c>
      <c r="L49" s="1">
        <v>43937</v>
      </c>
      <c r="M49" s="1">
        <v>44025</v>
      </c>
      <c r="N49" t="s">
        <v>68</v>
      </c>
      <c r="O49" t="s">
        <v>140</v>
      </c>
      <c r="P49" s="47">
        <f>IF(Tabla1[[#This Row],[Estimacion RUT]]&gt;2005,0,DATE(FLOOR(Tabla1[[#This Row],[Estimacion RUT]],1),ROUND((Tabla1[[#This Row],[Estimacion RUT]]-FLOOR(Tabla1[[#This Row],[Estimacion RUT]],1))*12,0),1))</f>
        <v>26755</v>
      </c>
      <c r="Q49" s="33">
        <f>(VALUE(MID(SUBSTITUTE(Tabla1[[#This Row],[RUT]],".",""),1,LEN(SUBSTITUTE(Tabla1[[#This Row],[RUT]],".",""))-2))*3.33636975697003E-06)+1932.25738525073</f>
        <v>1973.358848279081</v>
      </c>
      <c r="R49" s="33" t="s">
        <v>25</v>
      </c>
      <c r="S49" s="32">
        <f ca="1">IF(Tabla1[[#This Row],[Cuenta Recolocación]]=1,(Tabla1[[#This Row],[Fecha recolocación]]-Tabla1[[#This Row],[Fecha de entrada de outplacement]])/30,(TODAY()-Tabla1[[#This Row],[Fecha de entrada de outplacement]])/30)</f>
        <v>2.9333333333333331</v>
      </c>
      <c r="T49" s="32">
        <f ca="1">IF(Tabla1[[#This Row],[Cuenta Recolocación]]=1,(Tabla1[[#This Row],[Fecha recolocación]]-Tabla1[[#This Row],[Fecha desempleo]])/30,(TODAY()-Tabla1[[#This Row],[Fecha desempleo]])/30)</f>
        <v>-0.6</v>
      </c>
      <c r="U49" s="32">
        <f>(Tabla1[[#This Row],[Fecha de entrada de outplacement]]-Tabla1[[#This Row],[Fecha desempleo]])/30</f>
        <v>-3.5333333333333332</v>
      </c>
      <c r="V49" s="3">
        <f ca="1">(TODAY()-Tabla1[[#This Row],[Fecha desempleo]])/30</f>
        <v>4.8666666666666663</v>
      </c>
      <c r="W49">
        <f>IF(Tabla1[[#This Row],[Fecha recolocación]]&lt;&gt;"",1,0)</f>
        <v>1</v>
      </c>
      <c r="X49" s="16">
        <f ca="1">INT((TODAY()-Tabla1[[#This Row],[Fecha Estimada]])/365.25)</f>
        <v>47</v>
      </c>
      <c r="Y4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0" spans="1:25" x14ac:dyDescent="0.2">
      <c r="A50">
        <v>783301</v>
      </c>
      <c r="B50" t="s">
        <v>361</v>
      </c>
      <c r="C50" t="s">
        <v>156</v>
      </c>
      <c r="D50" t="s">
        <v>157</v>
      </c>
      <c r="E50" t="s">
        <v>158</v>
      </c>
      <c r="F50" t="s">
        <v>15</v>
      </c>
      <c r="G50" s="53">
        <v>43959.595833333333</v>
      </c>
      <c r="H50" t="s">
        <v>72</v>
      </c>
      <c r="I50" t="s">
        <v>73</v>
      </c>
      <c r="J50" t="s">
        <v>13</v>
      </c>
      <c r="K50" s="1">
        <v>44043</v>
      </c>
      <c r="L50" s="1">
        <v>43942</v>
      </c>
      <c r="M50" t="s">
        <v>14</v>
      </c>
      <c r="N50" t="s">
        <v>68</v>
      </c>
      <c r="O50" t="s">
        <v>268</v>
      </c>
      <c r="P50" s="47">
        <f>IF(Tabla1[[#This Row],[Estimacion RUT]]&gt;2005,0,DATE(FLOOR(Tabla1[[#This Row],[Estimacion RUT]],1),ROUND((Tabla1[[#This Row],[Estimacion RUT]]-FLOOR(Tabla1[[#This Row],[Estimacion RUT]],1))*12,0),1))</f>
        <v>31079</v>
      </c>
      <c r="Q50" s="33">
        <f>(VALUE(MID(SUBSTITUTE(Tabla1[[#This Row],[RUT]],".",""),1,LEN(SUBSTITUTE(Tabla1[[#This Row],[RUT]],".",""))-2))*3.33636975697003E-06)+1932.25738525073</f>
        <v>1985.1967152321397</v>
      </c>
      <c r="R50" s="33" t="s">
        <v>18</v>
      </c>
      <c r="S50" s="32">
        <f ca="1">IF(Tabla1[[#This Row],[Cuenta Recolocación]]=1,(Tabla1[[#This Row],[Fecha recolocación]]-Tabla1[[#This Row],[Fecha de entrada de outplacement]])/30,(TODAY()-Tabla1[[#This Row],[Fecha de entrada de outplacement]])/30)</f>
        <v>8.2333333333333325</v>
      </c>
      <c r="T50" s="32">
        <f ca="1">IF(Tabla1[[#This Row],[Cuenta Recolocación]]=1,(Tabla1[[#This Row],[Fecha recolocación]]-Tabla1[[#This Row],[Fecha desempleo]])/30,(TODAY()-Tabla1[[#This Row],[Fecha desempleo]])/30)</f>
        <v>4.8666666666666663</v>
      </c>
      <c r="U50" s="32">
        <f>(Tabla1[[#This Row],[Fecha de entrada de outplacement]]-Tabla1[[#This Row],[Fecha desempleo]])/30</f>
        <v>-3.3666666666666667</v>
      </c>
      <c r="V50" s="3">
        <f ca="1">(TODAY()-Tabla1[[#This Row],[Fecha desempleo]])/30</f>
        <v>4.8666666666666663</v>
      </c>
      <c r="W50" s="2">
        <f>IF(Tabla1[[#This Row],[Fecha recolocación]]&lt;&gt;"",1,0)</f>
        <v>0</v>
      </c>
      <c r="X50" s="16">
        <f ca="1">INT((TODAY()-Tabla1[[#This Row],[Fecha Estimada]])/365.25)</f>
        <v>35</v>
      </c>
      <c r="Y5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51" spans="1:25" x14ac:dyDescent="0.2">
      <c r="A51">
        <v>783352</v>
      </c>
      <c r="B51" t="s">
        <v>362</v>
      </c>
      <c r="C51" t="s">
        <v>280</v>
      </c>
      <c r="D51" t="s">
        <v>281</v>
      </c>
      <c r="E51" t="s">
        <v>210</v>
      </c>
      <c r="F51" t="s">
        <v>384</v>
      </c>
      <c r="G51" s="53">
        <v>44187.884027777778</v>
      </c>
      <c r="H51" t="s">
        <v>72</v>
      </c>
      <c r="I51" t="s">
        <v>102</v>
      </c>
      <c r="J51" t="s">
        <v>13</v>
      </c>
      <c r="K51" s="1">
        <v>44043</v>
      </c>
      <c r="L51" s="1">
        <v>43937</v>
      </c>
      <c r="M51" t="s">
        <v>14</v>
      </c>
      <c r="N51" t="s">
        <v>68</v>
      </c>
      <c r="O51" t="s">
        <v>211</v>
      </c>
      <c r="P51" s="47">
        <f>IF(Tabla1[[#This Row],[Estimacion RUT]]&gt;2005,0,DATE(FLOOR(Tabla1[[#This Row],[Estimacion RUT]],1),ROUND((Tabla1[[#This Row],[Estimacion RUT]]-FLOOR(Tabla1[[#This Row],[Estimacion RUT]],1))*12,0),1))</f>
        <v>27668</v>
      </c>
      <c r="Q51" s="33">
        <f>(VALUE(MID(SUBSTITUTE(Tabla1[[#This Row],[RUT]],".",""),1,LEN(SUBSTITUTE(Tabla1[[#This Row],[RUT]],".",""))-2))*3.33636975697003E-06)+1932.25738525073</f>
        <v>1975.8209456958255</v>
      </c>
      <c r="R51" s="33" t="s">
        <v>18</v>
      </c>
      <c r="S51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51" s="32">
        <f ca="1">IF(Tabla1[[#This Row],[Cuenta Recolocación]]=1,(Tabla1[[#This Row],[Fecha recolocación]]-Tabla1[[#This Row],[Fecha desempleo]])/30,(TODAY()-Tabla1[[#This Row],[Fecha desempleo]])/30)</f>
        <v>4.8666666666666663</v>
      </c>
      <c r="U51" s="32">
        <f>(Tabla1[[#This Row],[Fecha de entrada de outplacement]]-Tabla1[[#This Row],[Fecha desempleo]])/30</f>
        <v>-3.5333333333333332</v>
      </c>
      <c r="V51" s="3">
        <f ca="1">(TODAY()-Tabla1[[#This Row],[Fecha desempleo]])/30</f>
        <v>4.8666666666666663</v>
      </c>
      <c r="W51">
        <f>IF(Tabla1[[#This Row],[Fecha recolocación]]&lt;&gt;"",1,0)</f>
        <v>0</v>
      </c>
      <c r="X51" s="16">
        <f ca="1">INT((TODAY()-Tabla1[[#This Row],[Fecha Estimada]])/365.25)</f>
        <v>45</v>
      </c>
      <c r="Y5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52" spans="1:25" x14ac:dyDescent="0.2">
      <c r="A52">
        <v>783401</v>
      </c>
      <c r="B52" t="s">
        <v>363</v>
      </c>
      <c r="C52" t="s">
        <v>118</v>
      </c>
      <c r="D52" t="s">
        <v>119</v>
      </c>
      <c r="E52" t="s">
        <v>120</v>
      </c>
      <c r="F52" t="s">
        <v>66</v>
      </c>
      <c r="G52" s="53">
        <v>44099.088194444441</v>
      </c>
      <c r="H52" t="s">
        <v>72</v>
      </c>
      <c r="I52" t="s">
        <v>73</v>
      </c>
      <c r="J52" t="s">
        <v>13</v>
      </c>
      <c r="K52" s="1">
        <v>44043</v>
      </c>
      <c r="L52" s="1">
        <v>43942</v>
      </c>
      <c r="M52" s="1">
        <v>44098</v>
      </c>
      <c r="N52" t="s">
        <v>68</v>
      </c>
      <c r="O52" t="s">
        <v>121</v>
      </c>
      <c r="P52" s="47">
        <f>IF(Tabla1[[#This Row],[Estimacion RUT]]&gt;2005,0,DATE(FLOOR(Tabla1[[#This Row],[Estimacion RUT]],1),ROUND((Tabla1[[#This Row],[Estimacion RUT]]-FLOOR(Tabla1[[#This Row],[Estimacion RUT]],1))*12,0),1))</f>
        <v>32843</v>
      </c>
      <c r="Q52" s="33">
        <f>(VALUE(MID(SUBSTITUTE(Tabla1[[#This Row],[RUT]],".",""),1,LEN(SUBSTITUTE(Tabla1[[#This Row],[RUT]],".",""))-2))*3.33636975697003E-06)+1932.25738525073</f>
        <v>1989.9892802696065</v>
      </c>
      <c r="R52" s="33" t="s">
        <v>18</v>
      </c>
      <c r="S52" s="32">
        <f ca="1">IF(Tabla1[[#This Row],[Cuenta Recolocación]]=1,(Tabla1[[#This Row],[Fecha recolocación]]-Tabla1[[#This Row],[Fecha de entrada de outplacement]])/30,(TODAY()-Tabla1[[#This Row],[Fecha de entrada de outplacement]])/30)</f>
        <v>5.2</v>
      </c>
      <c r="T52" s="32">
        <f ca="1">IF(Tabla1[[#This Row],[Cuenta Recolocación]]=1,(Tabla1[[#This Row],[Fecha recolocación]]-Tabla1[[#This Row],[Fecha desempleo]])/30,(TODAY()-Tabla1[[#This Row],[Fecha desempleo]])/30)</f>
        <v>1.8333333333333333</v>
      </c>
      <c r="U52" s="32">
        <f>(Tabla1[[#This Row],[Fecha de entrada de outplacement]]-Tabla1[[#This Row],[Fecha desempleo]])/30</f>
        <v>-3.3666666666666667</v>
      </c>
      <c r="V52" s="3">
        <f ca="1">(TODAY()-Tabla1[[#This Row],[Fecha desempleo]])/30</f>
        <v>4.8666666666666663</v>
      </c>
      <c r="W52">
        <f>IF(Tabla1[[#This Row],[Fecha recolocación]]&lt;&gt;"",1,0)</f>
        <v>1</v>
      </c>
      <c r="X52" s="16">
        <f ca="1">INT((TODAY()-Tabla1[[#This Row],[Fecha Estimada]])/365.25)</f>
        <v>31</v>
      </c>
      <c r="Y5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53" spans="1:25" x14ac:dyDescent="0.2">
      <c r="A53">
        <v>783451</v>
      </c>
      <c r="B53" t="s">
        <v>409</v>
      </c>
      <c r="C53" t="s">
        <v>410</v>
      </c>
      <c r="D53" t="s">
        <v>411</v>
      </c>
      <c r="E53" t="s">
        <v>412</v>
      </c>
      <c r="F53" t="s">
        <v>66</v>
      </c>
      <c r="G53" s="53">
        <v>44188.856249999997</v>
      </c>
      <c r="H53" t="s">
        <v>72</v>
      </c>
      <c r="I53" t="s">
        <v>102</v>
      </c>
      <c r="J53" t="s">
        <v>13</v>
      </c>
      <c r="K53" s="1">
        <v>44043</v>
      </c>
      <c r="L53" s="1">
        <v>43937</v>
      </c>
      <c r="M53" t="s">
        <v>14</v>
      </c>
      <c r="N53" t="s">
        <v>68</v>
      </c>
      <c r="O53" t="s">
        <v>413</v>
      </c>
      <c r="P53" s="47">
        <f>IF(Tabla1[[#This Row],[Estimacion RUT]]&gt;2005,0,DATE(FLOOR(Tabla1[[#This Row],[Estimacion RUT]],1),ROUND((Tabla1[[#This Row],[Estimacion RUT]]-FLOOR(Tabla1[[#This Row],[Estimacion RUT]],1))*12,0),1))</f>
        <v>32325</v>
      </c>
      <c r="Q53" s="49">
        <f>(VALUE(MID(SUBSTITUTE(Tabla1[[#This Row],[RUT]],".",""),1,LEN(SUBSTITUTE(Tabla1[[#This Row],[RUT]],".",""))-2))*3.33636975697003E-06)+1932.25738525073</f>
        <v>1988.5694914558978</v>
      </c>
      <c r="R53" s="33" t="s">
        <v>18</v>
      </c>
      <c r="S53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53" s="32">
        <f ca="1">IF(Tabla1[[#This Row],[Cuenta Recolocación]]=1,(Tabla1[[#This Row],[Fecha recolocación]]-Tabla1[[#This Row],[Fecha desempleo]])/30,(TODAY()-Tabla1[[#This Row],[Fecha desempleo]])/30)</f>
        <v>4.8666666666666663</v>
      </c>
      <c r="U53" s="32">
        <f>(Tabla1[[#This Row],[Fecha de entrada de outplacement]]-Tabla1[[#This Row],[Fecha desempleo]])/30</f>
        <v>-3.5333333333333332</v>
      </c>
      <c r="V53" s="3">
        <f ca="1">(TODAY()-Tabla1[[#This Row],[Fecha desempleo]])/30</f>
        <v>4.8666666666666663</v>
      </c>
      <c r="W53" s="2">
        <f>IF(Tabla1[[#This Row],[Fecha recolocación]]&lt;&gt;"",1,0)</f>
        <v>0</v>
      </c>
      <c r="X53" s="16">
        <f ca="1">INT((TODAY()-Tabla1[[#This Row],[Fecha Estimada]])/365.25)</f>
        <v>32</v>
      </c>
      <c r="Y5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54" spans="1:25" x14ac:dyDescent="0.2">
      <c r="A54">
        <v>783452</v>
      </c>
      <c r="B54" t="s">
        <v>364</v>
      </c>
      <c r="C54" t="s">
        <v>24</v>
      </c>
      <c r="D54" t="s">
        <v>95</v>
      </c>
      <c r="E54" t="s">
        <v>96</v>
      </c>
      <c r="F54" t="s">
        <v>60</v>
      </c>
      <c r="G54" s="53">
        <v>44006.665972222225</v>
      </c>
      <c r="H54" t="s">
        <v>72</v>
      </c>
      <c r="I54" t="s">
        <v>80</v>
      </c>
      <c r="J54" t="s">
        <v>13</v>
      </c>
      <c r="K54" s="1">
        <v>44043</v>
      </c>
      <c r="L54" s="1">
        <v>43935</v>
      </c>
      <c r="M54" t="s">
        <v>14</v>
      </c>
      <c r="N54" t="s">
        <v>68</v>
      </c>
      <c r="O54" t="s">
        <v>97</v>
      </c>
      <c r="P54" s="47">
        <f>IF(Tabla1[[#This Row],[Estimacion RUT]]&gt;2005,0,DATE(FLOOR(Tabla1[[#This Row],[Estimacion RUT]],1),ROUND((Tabla1[[#This Row],[Estimacion RUT]]-FLOOR(Tabla1[[#This Row],[Estimacion RUT]],1))*12,0),1))</f>
        <v>19906</v>
      </c>
      <c r="Q54" s="33">
        <f>(VALUE(MID(SUBSTITUTE(Tabla1[[#This Row],[RUT]],".",""),1,LEN(SUBSTITUTE(Tabla1[[#This Row],[RUT]],".",""))-2))*3.33636975697003E-06)+1932.25738525073</f>
        <v>1954.5761441765528</v>
      </c>
      <c r="R54" s="33" t="s">
        <v>25</v>
      </c>
      <c r="S54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54" s="32">
        <f ca="1">IF(Tabla1[[#This Row],[Cuenta Recolocación]]=1,(Tabla1[[#This Row],[Fecha recolocación]]-Tabla1[[#This Row],[Fecha desempleo]])/30,(TODAY()-Tabla1[[#This Row],[Fecha desempleo]])/30)</f>
        <v>4.8666666666666663</v>
      </c>
      <c r="U54" s="32">
        <f>(Tabla1[[#This Row],[Fecha de entrada de outplacement]]-Tabla1[[#This Row],[Fecha desempleo]])/30</f>
        <v>-3.6</v>
      </c>
      <c r="V54" s="3">
        <f ca="1">(TODAY()-Tabla1[[#This Row],[Fecha desempleo]])/30</f>
        <v>4.8666666666666663</v>
      </c>
      <c r="W54">
        <f>IF(Tabla1[[#This Row],[Fecha recolocación]]&lt;&gt;"",1,0)</f>
        <v>0</v>
      </c>
      <c r="X54" s="16">
        <f ca="1">INT((TODAY()-Tabla1[[#This Row],[Fecha Estimada]])/365.25)</f>
        <v>66</v>
      </c>
      <c r="Y5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55" spans="1:25" x14ac:dyDescent="0.2">
      <c r="A55">
        <v>783551</v>
      </c>
      <c r="B55" t="s">
        <v>365</v>
      </c>
      <c r="C55" t="s">
        <v>24</v>
      </c>
      <c r="D55" t="s">
        <v>556</v>
      </c>
      <c r="E55" t="s">
        <v>147</v>
      </c>
      <c r="F55" t="s">
        <v>384</v>
      </c>
      <c r="G55" s="53">
        <v>44168.629861111112</v>
      </c>
      <c r="H55" t="s">
        <v>72</v>
      </c>
      <c r="I55" t="s">
        <v>102</v>
      </c>
      <c r="J55" t="s">
        <v>13</v>
      </c>
      <c r="K55" s="1">
        <v>44043</v>
      </c>
      <c r="L55" s="1">
        <v>43937</v>
      </c>
      <c r="M55" t="s">
        <v>14</v>
      </c>
      <c r="N55" t="s">
        <v>68</v>
      </c>
      <c r="O55" t="s">
        <v>148</v>
      </c>
      <c r="P55" s="47">
        <f>IF(Tabla1[[#This Row],[Estimacion RUT]]&gt;2005,0,DATE(FLOOR(Tabla1[[#This Row],[Estimacion RUT]],1),ROUND((Tabla1[[#This Row],[Estimacion RUT]]-FLOOR(Tabla1[[#This Row],[Estimacion RUT]],1))*12,0),1))</f>
        <v>33482</v>
      </c>
      <c r="Q55" s="33">
        <f>(VALUE(MID(SUBSTITUTE(Tabla1[[#This Row],[RUT]],".",""),1,LEN(SUBSTITUTE(Tabla1[[#This Row],[RUT]],".",""))-2))*3.33636975697003E-06)+1932.25738525073</f>
        <v>1991.7727767596321</v>
      </c>
      <c r="R55" s="33" t="s">
        <v>25</v>
      </c>
      <c r="S55" s="32">
        <f ca="1">IF(Tabla1[[#This Row],[Cuenta Recolocación]]=1,(Tabla1[[#This Row],[Fecha recolocación]]-Tabla1[[#This Row],[Fecha de entrada de outplacement]])/30,(TODAY()-Tabla1[[#This Row],[Fecha de entrada de outplacement]])/30)</f>
        <v>8.4</v>
      </c>
      <c r="T55" s="32">
        <f ca="1">IF(Tabla1[[#This Row],[Cuenta Recolocación]]=1,(Tabla1[[#This Row],[Fecha recolocación]]-Tabla1[[#This Row],[Fecha desempleo]])/30,(TODAY()-Tabla1[[#This Row],[Fecha desempleo]])/30)</f>
        <v>4.8666666666666663</v>
      </c>
      <c r="U55" s="32">
        <f>(Tabla1[[#This Row],[Fecha de entrada de outplacement]]-Tabla1[[#This Row],[Fecha desempleo]])/30</f>
        <v>-3.5333333333333332</v>
      </c>
      <c r="V55" s="3">
        <f ca="1">(TODAY()-Tabla1[[#This Row],[Fecha desempleo]])/30</f>
        <v>4.8666666666666663</v>
      </c>
      <c r="W55">
        <f>IF(Tabla1[[#This Row],[Fecha recolocación]]&lt;&gt;"",1,0)</f>
        <v>0</v>
      </c>
      <c r="X55" s="16">
        <f ca="1">INT((TODAY()-Tabla1[[#This Row],[Fecha Estimada]])/365.25)</f>
        <v>29</v>
      </c>
      <c r="Y5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</row>
    <row r="56" spans="1:25" x14ac:dyDescent="0.2">
      <c r="A56">
        <v>792401</v>
      </c>
      <c r="B56" t="s">
        <v>366</v>
      </c>
      <c r="C56" t="s">
        <v>110</v>
      </c>
      <c r="D56" t="s">
        <v>111</v>
      </c>
      <c r="E56" t="s">
        <v>112</v>
      </c>
      <c r="F56" t="s">
        <v>15</v>
      </c>
      <c r="G56" s="53">
        <v>44053.595833333333</v>
      </c>
      <c r="H56" t="s">
        <v>72</v>
      </c>
      <c r="I56" t="s">
        <v>73</v>
      </c>
      <c r="J56" t="s">
        <v>13</v>
      </c>
      <c r="K56" s="1">
        <v>44043</v>
      </c>
      <c r="L56" s="1">
        <v>43942</v>
      </c>
      <c r="M56" t="s">
        <v>14</v>
      </c>
      <c r="N56" t="s">
        <v>68</v>
      </c>
      <c r="O56" t="s">
        <v>113</v>
      </c>
      <c r="P56" s="47">
        <f>IF(Tabla1[[#This Row],[Estimacion RUT]]&gt;2005,0,DATE(FLOOR(Tabla1[[#This Row],[Estimacion RUT]],1),ROUND((Tabla1[[#This Row],[Estimacion RUT]]-FLOOR(Tabla1[[#This Row],[Estimacion RUT]],1))*12,0),1))</f>
        <v>0</v>
      </c>
      <c r="Q56" s="33">
        <f>(VALUE(MID(SUBSTITUTE(Tabla1[[#This Row],[RUT]],".",""),1,LEN(SUBSTITUTE(Tabla1[[#This Row],[RUT]],".",""))-2))*3.33636975697003E-06)+1932.25738525073</f>
        <v>2008.4666331392375</v>
      </c>
      <c r="R56" s="33" t="s">
        <v>18</v>
      </c>
      <c r="S56" s="32">
        <f ca="1">IF(Tabla1[[#This Row],[Cuenta Recolocación]]=1,(Tabla1[[#This Row],[Fecha recolocación]]-Tabla1[[#This Row],[Fecha de entrada de outplacement]])/30,(TODAY()-Tabla1[[#This Row],[Fecha de entrada de outplacement]])/30)</f>
        <v>8.2333333333333325</v>
      </c>
      <c r="T56" s="32">
        <f ca="1">IF(Tabla1[[#This Row],[Cuenta Recolocación]]=1,(Tabla1[[#This Row],[Fecha recolocación]]-Tabla1[[#This Row],[Fecha desempleo]])/30,(TODAY()-Tabla1[[#This Row],[Fecha desempleo]])/30)</f>
        <v>4.8666666666666663</v>
      </c>
      <c r="U56" s="32">
        <f>(Tabla1[[#This Row],[Fecha de entrada de outplacement]]-Tabla1[[#This Row],[Fecha desempleo]])/30</f>
        <v>-3.3666666666666667</v>
      </c>
      <c r="V56" s="3">
        <f ca="1">(TODAY()-Tabla1[[#This Row],[Fecha desempleo]])/30</f>
        <v>4.8666666666666663</v>
      </c>
      <c r="W56" s="2">
        <f>IF(Tabla1[[#This Row],[Fecha recolocación]]&lt;&gt;"",1,0)</f>
        <v>0</v>
      </c>
      <c r="X56" s="16">
        <f ca="1">INT((TODAY()-Tabla1[[#This Row],[Fecha Estimada]])/365.25)</f>
        <v>120</v>
      </c>
      <c r="Y5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57" spans="1:25" x14ac:dyDescent="0.2">
      <c r="A57">
        <v>807851</v>
      </c>
      <c r="B57" t="s">
        <v>367</v>
      </c>
      <c r="C57" t="s">
        <v>243</v>
      </c>
      <c r="D57" t="s">
        <v>244</v>
      </c>
      <c r="E57" t="s">
        <v>245</v>
      </c>
      <c r="F57" t="s">
        <v>89</v>
      </c>
      <c r="G57" s="53">
        <v>44007.624305555553</v>
      </c>
      <c r="H57" t="s">
        <v>72</v>
      </c>
      <c r="I57" t="s">
        <v>80</v>
      </c>
      <c r="J57" t="s">
        <v>13</v>
      </c>
      <c r="K57" s="1">
        <v>44043</v>
      </c>
      <c r="L57" s="1">
        <v>43935</v>
      </c>
      <c r="M57" t="s">
        <v>14</v>
      </c>
      <c r="N57" t="s">
        <v>68</v>
      </c>
      <c r="O57" t="s">
        <v>246</v>
      </c>
      <c r="P57" s="47">
        <f>IF(Tabla1[[#This Row],[Estimacion RUT]]&gt;2005,0,DATE(FLOOR(Tabla1[[#This Row],[Estimacion RUT]],1),ROUND((Tabla1[[#This Row],[Estimacion RUT]]-FLOOR(Tabla1[[#This Row],[Estimacion RUT]],1))*12,0),1))</f>
        <v>33817</v>
      </c>
      <c r="Q57" s="33">
        <f>(VALUE(MID(SUBSTITUTE(Tabla1[[#This Row],[RUT]],".",""),1,LEN(SUBSTITUTE(Tabla1[[#This Row],[RUT]],".",""))-2))*3.33636975697003E-06)+1932.25738525073</f>
        <v>1992.6309511157804</v>
      </c>
      <c r="R57" s="33" t="s">
        <v>25</v>
      </c>
      <c r="S57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57" s="32">
        <f ca="1">IF(Tabla1[[#This Row],[Cuenta Recolocación]]=1,(Tabla1[[#This Row],[Fecha recolocación]]-Tabla1[[#This Row],[Fecha desempleo]])/30,(TODAY()-Tabla1[[#This Row],[Fecha desempleo]])/30)</f>
        <v>4.8666666666666663</v>
      </c>
      <c r="U57" s="32">
        <f>(Tabla1[[#This Row],[Fecha de entrada de outplacement]]-Tabla1[[#This Row],[Fecha desempleo]])/30</f>
        <v>-3.6</v>
      </c>
      <c r="V57" s="3">
        <f ca="1">(TODAY()-Tabla1[[#This Row],[Fecha desempleo]])/30</f>
        <v>4.8666666666666663</v>
      </c>
      <c r="W57">
        <f>IF(Tabla1[[#This Row],[Fecha recolocación]]&lt;&gt;"",1,0)</f>
        <v>0</v>
      </c>
      <c r="X57" s="16">
        <f ca="1">INT((TODAY()-Tabla1[[#This Row],[Fecha Estimada]])/365.25)</f>
        <v>28</v>
      </c>
      <c r="Y5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</row>
    <row r="58" spans="1:25" x14ac:dyDescent="0.2">
      <c r="A58">
        <v>809901</v>
      </c>
      <c r="B58" t="s">
        <v>368</v>
      </c>
      <c r="C58" t="s">
        <v>282</v>
      </c>
      <c r="D58" t="s">
        <v>308</v>
      </c>
      <c r="E58" t="s">
        <v>173</v>
      </c>
      <c r="F58" t="s">
        <v>66</v>
      </c>
      <c r="G58" s="53">
        <v>44137.525694444441</v>
      </c>
      <c r="H58" t="s">
        <v>72</v>
      </c>
      <c r="I58" t="s">
        <v>80</v>
      </c>
      <c r="J58" t="s">
        <v>13</v>
      </c>
      <c r="K58" s="1">
        <v>44043</v>
      </c>
      <c r="L58" s="1">
        <v>43935</v>
      </c>
      <c r="M58" s="1">
        <v>44137</v>
      </c>
      <c r="N58" t="s">
        <v>68</v>
      </c>
      <c r="O58" t="s">
        <v>174</v>
      </c>
      <c r="P58" s="47">
        <f>IF(Tabla1[[#This Row],[Estimacion RUT]]&gt;2005,0,DATE(FLOOR(Tabla1[[#This Row],[Estimacion RUT]],1),ROUND((Tabla1[[#This Row],[Estimacion RUT]]-FLOOR(Tabla1[[#This Row],[Estimacion RUT]],1))*12,0),1))</f>
        <v>35278</v>
      </c>
      <c r="Q58" s="33">
        <f>(VALUE(MID(SUBSTITUTE(Tabla1[[#This Row],[RUT]],".",""),1,LEN(SUBSTITUTE(Tabla1[[#This Row],[RUT]],".",""))-2))*3.33636975697003E-06)+1932.25738525073</f>
        <v>1996.6374440839168</v>
      </c>
      <c r="R58" s="33" t="s">
        <v>18</v>
      </c>
      <c r="S58" s="32">
        <f ca="1">IF(Tabla1[[#This Row],[Cuenta Recolocación]]=1,(Tabla1[[#This Row],[Fecha recolocación]]-Tabla1[[#This Row],[Fecha de entrada de outplacement]])/30,(TODAY()-Tabla1[[#This Row],[Fecha de entrada de outplacement]])/30)</f>
        <v>6.7333333333333334</v>
      </c>
      <c r="T58" s="32">
        <f ca="1">IF(Tabla1[[#This Row],[Cuenta Recolocación]]=1,(Tabla1[[#This Row],[Fecha recolocación]]-Tabla1[[#This Row],[Fecha desempleo]])/30,(TODAY()-Tabla1[[#This Row],[Fecha desempleo]])/30)</f>
        <v>3.1333333333333333</v>
      </c>
      <c r="U58" s="32">
        <f>(Tabla1[[#This Row],[Fecha de entrada de outplacement]]-Tabla1[[#This Row],[Fecha desempleo]])/30</f>
        <v>-3.6</v>
      </c>
      <c r="V58" s="3">
        <f ca="1">(TODAY()-Tabla1[[#This Row],[Fecha desempleo]])/30</f>
        <v>4.8666666666666663</v>
      </c>
      <c r="W58">
        <f>IF(Tabla1[[#This Row],[Fecha recolocación]]&lt;&gt;"",1,0)</f>
        <v>1</v>
      </c>
      <c r="X58" s="16">
        <f ca="1">INT((TODAY()-Tabla1[[#This Row],[Fecha Estimada]])/365.25)</f>
        <v>24</v>
      </c>
      <c r="Y5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</row>
    <row r="59" spans="1:25" x14ac:dyDescent="0.2">
      <c r="A59">
        <v>811401</v>
      </c>
      <c r="B59" t="s">
        <v>369</v>
      </c>
      <c r="C59" t="s">
        <v>461</v>
      </c>
      <c r="D59" t="s">
        <v>229</v>
      </c>
      <c r="E59" t="s">
        <v>557</v>
      </c>
      <c r="F59" t="s">
        <v>384</v>
      </c>
      <c r="G59" s="53">
        <v>44167.847222222219</v>
      </c>
      <c r="H59" t="s">
        <v>72</v>
      </c>
      <c r="I59" t="s">
        <v>80</v>
      </c>
      <c r="J59" t="s">
        <v>13</v>
      </c>
      <c r="K59" s="1">
        <v>44043</v>
      </c>
      <c r="L59" s="1">
        <v>43935</v>
      </c>
      <c r="M59" t="s">
        <v>14</v>
      </c>
      <c r="N59" t="s">
        <v>68</v>
      </c>
      <c r="O59" t="s">
        <v>81</v>
      </c>
      <c r="P59" s="47">
        <f>IF(Tabla1[[#This Row],[Estimacion RUT]]&gt;2005,0,DATE(FLOOR(Tabla1[[#This Row],[Estimacion RUT]],1),ROUND((Tabla1[[#This Row],[Estimacion RUT]]-FLOOR(Tabla1[[#This Row],[Estimacion RUT]],1))*12,0),1))</f>
        <v>30987</v>
      </c>
      <c r="Q59" s="33">
        <f>(VALUE(MID(SUBSTITUTE(Tabla1[[#This Row],[RUT]],".",""),1,LEN(SUBSTITUTE(Tabla1[[#This Row],[RUT]],".",""))-2))*3.33636975697003E-06)+1932.25738525073</f>
        <v>1984.9054735069444</v>
      </c>
      <c r="R59" s="33" t="s">
        <v>25</v>
      </c>
      <c r="S59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59" s="32">
        <f ca="1">IF(Tabla1[[#This Row],[Cuenta Recolocación]]=1,(Tabla1[[#This Row],[Fecha recolocación]]-Tabla1[[#This Row],[Fecha desempleo]])/30,(TODAY()-Tabla1[[#This Row],[Fecha desempleo]])/30)</f>
        <v>4.8666666666666663</v>
      </c>
      <c r="U59" s="32">
        <f>(Tabla1[[#This Row],[Fecha de entrada de outplacement]]-Tabla1[[#This Row],[Fecha desempleo]])/30</f>
        <v>-3.6</v>
      </c>
      <c r="V59" s="3">
        <f ca="1">(TODAY()-Tabla1[[#This Row],[Fecha desempleo]])/30</f>
        <v>4.8666666666666663</v>
      </c>
      <c r="W59">
        <f>IF(Tabla1[[#This Row],[Fecha recolocación]]&lt;&gt;"",1,0)</f>
        <v>0</v>
      </c>
      <c r="X59" s="16">
        <f ca="1">INT((TODAY()-Tabla1[[#This Row],[Fecha Estimada]])/365.25)</f>
        <v>36</v>
      </c>
      <c r="Y5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60" spans="1:25" x14ac:dyDescent="0.2">
      <c r="A60">
        <v>816551</v>
      </c>
      <c r="B60" t="s">
        <v>370</v>
      </c>
      <c r="C60" t="s">
        <v>16</v>
      </c>
      <c r="D60" t="s">
        <v>149</v>
      </c>
      <c r="E60" t="s">
        <v>150</v>
      </c>
      <c r="F60" t="s">
        <v>66</v>
      </c>
      <c r="G60" s="53">
        <v>44047.700694444444</v>
      </c>
      <c r="H60" t="s">
        <v>72</v>
      </c>
      <c r="I60" t="s">
        <v>80</v>
      </c>
      <c r="J60" t="s">
        <v>13</v>
      </c>
      <c r="K60" s="1">
        <v>44043</v>
      </c>
      <c r="L60" s="1">
        <v>43935</v>
      </c>
      <c r="M60" s="1">
        <v>44046</v>
      </c>
      <c r="N60" t="s">
        <v>68</v>
      </c>
      <c r="O60" t="s">
        <v>151</v>
      </c>
      <c r="P60" s="47">
        <f>IF(Tabla1[[#This Row],[Estimacion RUT]]&gt;2005,0,DATE(FLOOR(Tabla1[[#This Row],[Estimacion RUT]],1),ROUND((Tabla1[[#This Row],[Estimacion RUT]]-FLOOR(Tabla1[[#This Row],[Estimacion RUT]],1))*12,0),1))</f>
        <v>22798</v>
      </c>
      <c r="Q60" s="33">
        <f>(VALUE(MID(SUBSTITUTE(Tabla1[[#This Row],[RUT]],".",""),1,LEN(SUBSTITUTE(Tabla1[[#This Row],[RUT]],".",""))-2))*3.33636975697003E-06)+1932.25738525073</f>
        <v>1962.4864766881433</v>
      </c>
      <c r="R60" s="33" t="s">
        <v>25</v>
      </c>
      <c r="S60" s="32">
        <f ca="1">IF(Tabla1[[#This Row],[Cuenta Recolocación]]=1,(Tabla1[[#This Row],[Fecha recolocación]]-Tabla1[[#This Row],[Fecha de entrada de outplacement]])/30,(TODAY()-Tabla1[[#This Row],[Fecha de entrada de outplacement]])/30)</f>
        <v>3.7</v>
      </c>
      <c r="T60" s="32">
        <f ca="1">IF(Tabla1[[#This Row],[Cuenta Recolocación]]=1,(Tabla1[[#This Row],[Fecha recolocación]]-Tabla1[[#This Row],[Fecha desempleo]])/30,(TODAY()-Tabla1[[#This Row],[Fecha desempleo]])/30)</f>
        <v>0.1</v>
      </c>
      <c r="U60" s="32">
        <f>(Tabla1[[#This Row],[Fecha de entrada de outplacement]]-Tabla1[[#This Row],[Fecha desempleo]])/30</f>
        <v>-3.6</v>
      </c>
      <c r="V60" s="3">
        <f ca="1">(TODAY()-Tabla1[[#This Row],[Fecha desempleo]])/30</f>
        <v>4.8666666666666663</v>
      </c>
      <c r="W60">
        <f>IF(Tabla1[[#This Row],[Fecha recolocación]]&lt;&gt;"",1,0)</f>
        <v>1</v>
      </c>
      <c r="X60" s="16">
        <f ca="1">INT((TODAY()-Tabla1[[#This Row],[Fecha Estimada]])/365.25)</f>
        <v>58</v>
      </c>
      <c r="Y6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1" spans="1:25" x14ac:dyDescent="0.2">
      <c r="A61">
        <v>819501</v>
      </c>
      <c r="B61" t="s">
        <v>371</v>
      </c>
      <c r="C61" t="s">
        <v>232</v>
      </c>
      <c r="D61" t="s">
        <v>233</v>
      </c>
      <c r="E61" t="s">
        <v>234</v>
      </c>
      <c r="F61" t="s">
        <v>384</v>
      </c>
      <c r="G61" s="53">
        <v>44181.909722222219</v>
      </c>
      <c r="H61" t="s">
        <v>72</v>
      </c>
      <c r="I61" t="s">
        <v>80</v>
      </c>
      <c r="J61" t="s">
        <v>13</v>
      </c>
      <c r="K61" s="1">
        <v>44043</v>
      </c>
      <c r="L61" s="1">
        <v>43935</v>
      </c>
      <c r="M61" t="s">
        <v>14</v>
      </c>
      <c r="N61" t="s">
        <v>68</v>
      </c>
      <c r="O61" t="s">
        <v>235</v>
      </c>
      <c r="P61" s="47">
        <f>IF(Tabla1[[#This Row],[Estimacion RUT]]&gt;2005,0,DATE(FLOOR(Tabla1[[#This Row],[Estimacion RUT]],1),ROUND((Tabla1[[#This Row],[Estimacion RUT]]-FLOOR(Tabla1[[#This Row],[Estimacion RUT]],1))*12,0),1))</f>
        <v>28856</v>
      </c>
      <c r="Q61" s="33">
        <f>(VALUE(MID(SUBSTITUTE(Tabla1[[#This Row],[RUT]],".",""),1,LEN(SUBSTITUTE(Tabla1[[#This Row],[RUT]],".",""))-2))*3.33636975697003E-06)+1932.25738525073</f>
        <v>1979.0454336293653</v>
      </c>
      <c r="R61" s="33" t="s">
        <v>18</v>
      </c>
      <c r="S61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61" s="32">
        <f ca="1">IF(Tabla1[[#This Row],[Cuenta Recolocación]]=1,(Tabla1[[#This Row],[Fecha recolocación]]-Tabla1[[#This Row],[Fecha desempleo]])/30,(TODAY()-Tabla1[[#This Row],[Fecha desempleo]])/30)</f>
        <v>4.8666666666666663</v>
      </c>
      <c r="U61" s="32">
        <f>(Tabla1[[#This Row],[Fecha de entrada de outplacement]]-Tabla1[[#This Row],[Fecha desempleo]])/30</f>
        <v>-3.6</v>
      </c>
      <c r="V61" s="3">
        <f ca="1">(TODAY()-Tabla1[[#This Row],[Fecha desempleo]])/30</f>
        <v>4.8666666666666663</v>
      </c>
      <c r="W61">
        <f>IF(Tabla1[[#This Row],[Fecha recolocación]]&lt;&gt;"",1,0)</f>
        <v>0</v>
      </c>
      <c r="X61" s="16">
        <f ca="1">INT((TODAY()-Tabla1[[#This Row],[Fecha Estimada]])/365.25)</f>
        <v>41</v>
      </c>
      <c r="Y6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2" spans="1:25" x14ac:dyDescent="0.2">
      <c r="A62">
        <v>819601</v>
      </c>
      <c r="B62" t="s">
        <v>372</v>
      </c>
      <c r="C62" t="s">
        <v>247</v>
      </c>
      <c r="D62" t="s">
        <v>292</v>
      </c>
      <c r="E62" t="s">
        <v>248</v>
      </c>
      <c r="F62" t="s">
        <v>89</v>
      </c>
      <c r="G62" s="53">
        <v>44182.668749999997</v>
      </c>
      <c r="H62" t="s">
        <v>72</v>
      </c>
      <c r="I62" t="s">
        <v>80</v>
      </c>
      <c r="J62" t="s">
        <v>13</v>
      </c>
      <c r="K62" s="1">
        <v>44043</v>
      </c>
      <c r="L62" s="1">
        <v>43935</v>
      </c>
      <c r="M62" t="s">
        <v>14</v>
      </c>
      <c r="N62" t="s">
        <v>68</v>
      </c>
      <c r="O62" t="s">
        <v>249</v>
      </c>
      <c r="P62" s="47">
        <f>IF(Tabla1[[#This Row],[Estimacion RUT]]&gt;2005,0,DATE(FLOOR(Tabla1[[#This Row],[Estimacion RUT]],1),ROUND((Tabla1[[#This Row],[Estimacion RUT]]-FLOOR(Tabla1[[#This Row],[Estimacion RUT]],1))*12,0),1))</f>
        <v>24077</v>
      </c>
      <c r="Q62" s="33">
        <f>(VALUE(MID(SUBSTITUTE(Tabla1[[#This Row],[RUT]],".",""),1,LEN(SUBSTITUTE(Tabla1[[#This Row],[RUT]],".",""))-2))*3.33636975697003E-06)+1932.25738525073</f>
        <v>1966.0350162070683</v>
      </c>
      <c r="R62" s="33" t="s">
        <v>25</v>
      </c>
      <c r="S62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62" s="32">
        <f ca="1">IF(Tabla1[[#This Row],[Cuenta Recolocación]]=1,(Tabla1[[#This Row],[Fecha recolocación]]-Tabla1[[#This Row],[Fecha desempleo]])/30,(TODAY()-Tabla1[[#This Row],[Fecha desempleo]])/30)</f>
        <v>4.8666666666666663</v>
      </c>
      <c r="U62" s="32">
        <f>(Tabla1[[#This Row],[Fecha de entrada de outplacement]]-Tabla1[[#This Row],[Fecha desempleo]])/30</f>
        <v>-3.6</v>
      </c>
      <c r="V62" s="3">
        <f ca="1">(TODAY()-Tabla1[[#This Row],[Fecha desempleo]])/30</f>
        <v>4.8666666666666663</v>
      </c>
      <c r="W62">
        <f>IF(Tabla1[[#This Row],[Fecha recolocación]]&lt;&gt;"",1,0)</f>
        <v>0</v>
      </c>
      <c r="X62" s="16">
        <f ca="1">INT((TODAY()-Tabla1[[#This Row],[Fecha Estimada]])/365.25)</f>
        <v>55</v>
      </c>
      <c r="Y6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63" spans="1:25" x14ac:dyDescent="0.2">
      <c r="A63">
        <v>820101</v>
      </c>
      <c r="B63" t="s">
        <v>373</v>
      </c>
      <c r="C63" t="s">
        <v>313</v>
      </c>
      <c r="D63" t="s">
        <v>229</v>
      </c>
      <c r="E63" t="s">
        <v>230</v>
      </c>
      <c r="F63" t="s">
        <v>384</v>
      </c>
      <c r="G63" s="53">
        <v>44154.688194444447</v>
      </c>
      <c r="H63" t="s">
        <v>72</v>
      </c>
      <c r="I63" t="s">
        <v>80</v>
      </c>
      <c r="J63" t="s">
        <v>13</v>
      </c>
      <c r="K63" s="1">
        <v>44043</v>
      </c>
      <c r="L63" s="1">
        <v>43935</v>
      </c>
      <c r="M63" t="s">
        <v>14</v>
      </c>
      <c r="N63" t="s">
        <v>68</v>
      </c>
      <c r="O63" t="s">
        <v>231</v>
      </c>
      <c r="P63" s="47">
        <f>IF(Tabla1[[#This Row],[Estimacion RUT]]&gt;2005,0,DATE(FLOOR(Tabla1[[#This Row],[Estimacion RUT]],1),ROUND((Tabla1[[#This Row],[Estimacion RUT]]-FLOOR(Tabla1[[#This Row],[Estimacion RUT]],1))*12,0),1))</f>
        <v>27120</v>
      </c>
      <c r="Q63" s="33">
        <f>(VALUE(MID(SUBSTITUTE(Tabla1[[#This Row],[RUT]],".",""),1,LEN(SUBSTITUTE(Tabla1[[#This Row],[RUT]],".",""))-2))*3.33636975697003E-06)+1932.25738525073</f>
        <v>1974.3409454171126</v>
      </c>
      <c r="R63" s="33" t="s">
        <v>18</v>
      </c>
      <c r="S63" s="32">
        <f ca="1">IF(Tabla1[[#This Row],[Cuenta Recolocación]]=1,(Tabla1[[#This Row],[Fecha recolocación]]-Tabla1[[#This Row],[Fecha de entrada de outplacement]])/30,(TODAY()-Tabla1[[#This Row],[Fecha de entrada de outplacement]])/30)</f>
        <v>8.4666666666666668</v>
      </c>
      <c r="T63" s="32">
        <f ca="1">IF(Tabla1[[#This Row],[Cuenta Recolocación]]=1,(Tabla1[[#This Row],[Fecha recolocación]]-Tabla1[[#This Row],[Fecha desempleo]])/30,(TODAY()-Tabla1[[#This Row],[Fecha desempleo]])/30)</f>
        <v>4.8666666666666663</v>
      </c>
      <c r="U63" s="32">
        <f>(Tabla1[[#This Row],[Fecha de entrada de outplacement]]-Tabla1[[#This Row],[Fecha desempleo]])/30</f>
        <v>-3.6</v>
      </c>
      <c r="V63" s="3">
        <f ca="1">(TODAY()-Tabla1[[#This Row],[Fecha desempleo]])/30</f>
        <v>4.8666666666666663</v>
      </c>
      <c r="W63">
        <f>IF(Tabla1[[#This Row],[Fecha recolocación]]&lt;&gt;"",1,0)</f>
        <v>0</v>
      </c>
      <c r="X63" s="16">
        <f ca="1">INT((TODAY()-Tabla1[[#This Row],[Fecha Estimada]])/365.25)</f>
        <v>46</v>
      </c>
      <c r="Y6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4" spans="1:25" x14ac:dyDescent="0.2">
      <c r="A64">
        <v>837601</v>
      </c>
      <c r="B64" t="s">
        <v>414</v>
      </c>
      <c r="C64" t="s">
        <v>415</v>
      </c>
      <c r="D64" t="s">
        <v>416</v>
      </c>
      <c r="E64" t="s">
        <v>417</v>
      </c>
      <c r="F64" t="s">
        <v>66</v>
      </c>
      <c r="G64" s="53">
        <v>44161.816666666666</v>
      </c>
      <c r="H64" t="s">
        <v>72</v>
      </c>
      <c r="I64" t="s">
        <v>80</v>
      </c>
      <c r="J64" t="s">
        <v>13</v>
      </c>
      <c r="K64" s="1">
        <v>44043</v>
      </c>
      <c r="L64" s="1">
        <v>43935</v>
      </c>
      <c r="M64" s="1">
        <v>44161</v>
      </c>
      <c r="N64" t="s">
        <v>68</v>
      </c>
      <c r="O64" t="s">
        <v>418</v>
      </c>
      <c r="P64" s="47">
        <f>IF(Tabla1[[#This Row],[Estimacion RUT]]&gt;2005,0,DATE(FLOOR(Tabla1[[#This Row],[Estimacion RUT]],1),ROUND((Tabla1[[#This Row],[Estimacion RUT]]-FLOOR(Tabla1[[#This Row],[Estimacion RUT]],1))*12,0),1))</f>
        <v>27881</v>
      </c>
      <c r="Q64" s="49">
        <f>(VALUE(MID(SUBSTITUTE(Tabla1[[#This Row],[RUT]],".",""),1,LEN(SUBSTITUTE(Tabla1[[#This Row],[RUT]],".",""))-2))*3.33636975697003E-06)+1932.25738525073</f>
        <v>1976.3832808092534</v>
      </c>
      <c r="R64" s="33" t="s">
        <v>25</v>
      </c>
      <c r="S64" s="32">
        <f ca="1">IF(Tabla1[[#This Row],[Cuenta Recolocación]]=1,(Tabla1[[#This Row],[Fecha recolocación]]-Tabla1[[#This Row],[Fecha de entrada de outplacement]])/30,(TODAY()-Tabla1[[#This Row],[Fecha de entrada de outplacement]])/30)</f>
        <v>7.5333333333333332</v>
      </c>
      <c r="T64" s="32">
        <f ca="1">IF(Tabla1[[#This Row],[Cuenta Recolocación]]=1,(Tabla1[[#This Row],[Fecha recolocación]]-Tabla1[[#This Row],[Fecha desempleo]])/30,(TODAY()-Tabla1[[#This Row],[Fecha desempleo]])/30)</f>
        <v>3.9333333333333331</v>
      </c>
      <c r="U64" s="32">
        <f>(Tabla1[[#This Row],[Fecha de entrada de outplacement]]-Tabla1[[#This Row],[Fecha desempleo]])/30</f>
        <v>-3.6</v>
      </c>
      <c r="V64" s="3">
        <f ca="1">(TODAY()-Tabla1[[#This Row],[Fecha desempleo]])/30</f>
        <v>4.8666666666666663</v>
      </c>
      <c r="W64" s="2">
        <f>IF(Tabla1[[#This Row],[Fecha recolocación]]&lt;&gt;"",1,0)</f>
        <v>1</v>
      </c>
      <c r="X64" s="16">
        <f ca="1">INT((TODAY()-Tabla1[[#This Row],[Fecha Estimada]])/365.25)</f>
        <v>44</v>
      </c>
      <c r="Y6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5" spans="1:25" x14ac:dyDescent="0.2">
      <c r="A65">
        <v>842251</v>
      </c>
      <c r="B65" t="s">
        <v>374</v>
      </c>
      <c r="C65" t="s">
        <v>21</v>
      </c>
      <c r="D65" t="s">
        <v>218</v>
      </c>
      <c r="E65" t="s">
        <v>219</v>
      </c>
      <c r="F65" t="s">
        <v>66</v>
      </c>
      <c r="G65" s="53">
        <v>43978.801388888889</v>
      </c>
      <c r="H65" t="s">
        <v>72</v>
      </c>
      <c r="I65" t="s">
        <v>73</v>
      </c>
      <c r="J65" t="s">
        <v>13</v>
      </c>
      <c r="K65" s="1">
        <v>44043</v>
      </c>
      <c r="L65" s="1">
        <v>43942</v>
      </c>
      <c r="M65" s="1">
        <v>43978</v>
      </c>
      <c r="N65" t="s">
        <v>68</v>
      </c>
      <c r="O65" t="s">
        <v>220</v>
      </c>
      <c r="P65" s="47">
        <f>IF(Tabla1[[#This Row],[Estimacion RUT]]&gt;2005,0,DATE(FLOOR(Tabla1[[#This Row],[Estimacion RUT]],1),ROUND((Tabla1[[#This Row],[Estimacion RUT]]-FLOOR(Tabla1[[#This Row],[Estimacion RUT]],1))*12,0),1))</f>
        <v>32234</v>
      </c>
      <c r="Q65" s="33">
        <f>(VALUE(MID(SUBSTITUTE(Tabla1[[#This Row],[RUT]],".",""),1,LEN(SUBSTITUTE(Tabla1[[#This Row],[RUT]],".",""))-2))*3.33636975697003E-06)+1932.25738525073</f>
        <v>1988.3724387853117</v>
      </c>
      <c r="R65" s="33" t="s">
        <v>18</v>
      </c>
      <c r="S65" s="32">
        <f ca="1">IF(Tabla1[[#This Row],[Cuenta Recolocación]]=1,(Tabla1[[#This Row],[Fecha recolocación]]-Tabla1[[#This Row],[Fecha de entrada de outplacement]])/30,(TODAY()-Tabla1[[#This Row],[Fecha de entrada de outplacement]])/30)</f>
        <v>1.2</v>
      </c>
      <c r="T65" s="32">
        <f ca="1">IF(Tabla1[[#This Row],[Cuenta Recolocación]]=1,(Tabla1[[#This Row],[Fecha recolocación]]-Tabla1[[#This Row],[Fecha desempleo]])/30,(TODAY()-Tabla1[[#This Row],[Fecha desempleo]])/30)</f>
        <v>-2.1666666666666665</v>
      </c>
      <c r="U65" s="32">
        <f>(Tabla1[[#This Row],[Fecha de entrada de outplacement]]-Tabla1[[#This Row],[Fecha desempleo]])/30</f>
        <v>-3.3666666666666667</v>
      </c>
      <c r="V65" s="3">
        <f ca="1">(TODAY()-Tabla1[[#This Row],[Fecha desempleo]])/30</f>
        <v>4.8666666666666663</v>
      </c>
      <c r="W65">
        <f>IF(Tabla1[[#This Row],[Fecha recolocación]]&lt;&gt;"",1,0)</f>
        <v>1</v>
      </c>
      <c r="X65" s="16">
        <f ca="1">INT((TODAY()-Tabla1[[#This Row],[Fecha Estimada]])/365.25)</f>
        <v>32</v>
      </c>
      <c r="Y6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66" spans="1:25" x14ac:dyDescent="0.2">
      <c r="A66">
        <v>875601</v>
      </c>
      <c r="B66" t="s">
        <v>375</v>
      </c>
      <c r="C66" t="s">
        <v>206</v>
      </c>
      <c r="D66" t="s">
        <v>207</v>
      </c>
      <c r="E66" t="s">
        <v>208</v>
      </c>
      <c r="F66" t="s">
        <v>89</v>
      </c>
      <c r="G66" s="53">
        <v>44181.913888888892</v>
      </c>
      <c r="H66" t="s">
        <v>72</v>
      </c>
      <c r="I66" t="s">
        <v>73</v>
      </c>
      <c r="J66" t="s">
        <v>13</v>
      </c>
      <c r="K66" s="1">
        <v>44043</v>
      </c>
      <c r="L66" s="1">
        <v>43942</v>
      </c>
      <c r="M66" t="s">
        <v>14</v>
      </c>
      <c r="N66" t="s">
        <v>68</v>
      </c>
      <c r="O66" t="s">
        <v>209</v>
      </c>
      <c r="P66" s="47">
        <f>IF(Tabla1[[#This Row],[Estimacion RUT]]&gt;2005,0,DATE(FLOOR(Tabla1[[#This Row],[Estimacion RUT]],1),ROUND((Tabla1[[#This Row],[Estimacion RUT]]-FLOOR(Tabla1[[#This Row],[Estimacion RUT]],1))*12,0),1))</f>
        <v>31291</v>
      </c>
      <c r="Q66" s="33">
        <f>(VALUE(MID(SUBSTITUTE(Tabla1[[#This Row],[RUT]],".",""),1,LEN(SUBSTITUTE(Tabla1[[#This Row],[RUT]],".",""))-2))*3.33636975697003E-06)+1932.25738525073</f>
        <v>1985.783839572862</v>
      </c>
      <c r="R66" s="33" t="s">
        <v>18</v>
      </c>
      <c r="S66" s="32">
        <f ca="1">IF(Tabla1[[#This Row],[Cuenta Recolocación]]=1,(Tabla1[[#This Row],[Fecha recolocación]]-Tabla1[[#This Row],[Fecha de entrada de outplacement]])/30,(TODAY()-Tabla1[[#This Row],[Fecha de entrada de outplacement]])/30)</f>
        <v>8.2333333333333325</v>
      </c>
      <c r="T66" s="32">
        <f ca="1">IF(Tabla1[[#This Row],[Cuenta Recolocación]]=1,(Tabla1[[#This Row],[Fecha recolocación]]-Tabla1[[#This Row],[Fecha desempleo]])/30,(TODAY()-Tabla1[[#This Row],[Fecha desempleo]])/30)</f>
        <v>4.8666666666666663</v>
      </c>
      <c r="U66" s="32">
        <f>(Tabla1[[#This Row],[Fecha de entrada de outplacement]]-Tabla1[[#This Row],[Fecha desempleo]])/30</f>
        <v>-3.3666666666666667</v>
      </c>
      <c r="V66" s="3">
        <f ca="1">(TODAY()-Tabla1[[#This Row],[Fecha desempleo]])/30</f>
        <v>4.8666666666666663</v>
      </c>
      <c r="W66">
        <f>IF(Tabla1[[#This Row],[Fecha recolocación]]&lt;&gt;"",1,0)</f>
        <v>0</v>
      </c>
      <c r="X66" s="16">
        <f ca="1">INT((TODAY()-Tabla1[[#This Row],[Fecha Estimada]])/365.25)</f>
        <v>35</v>
      </c>
      <c r="Y6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67" spans="1:25" x14ac:dyDescent="0.2">
      <c r="A67">
        <v>988551</v>
      </c>
      <c r="B67" t="s">
        <v>376</v>
      </c>
      <c r="C67" t="s">
        <v>21</v>
      </c>
      <c r="D67" t="s">
        <v>475</v>
      </c>
      <c r="E67" t="s">
        <v>283</v>
      </c>
      <c r="F67" t="s">
        <v>89</v>
      </c>
      <c r="G67" s="53">
        <v>44047.719444444447</v>
      </c>
      <c r="H67" t="s">
        <v>284</v>
      </c>
      <c r="I67" t="s">
        <v>274</v>
      </c>
      <c r="J67" t="s">
        <v>13</v>
      </c>
      <c r="K67" s="51">
        <f>Tabla1[[#This Row],[Fecha de entrada de outplacement]]</f>
        <v>43991</v>
      </c>
      <c r="L67" s="1">
        <v>43991</v>
      </c>
      <c r="M67" t="s">
        <v>14</v>
      </c>
      <c r="N67" t="s">
        <v>68</v>
      </c>
      <c r="O67" t="s">
        <v>287</v>
      </c>
      <c r="P67" s="47">
        <f>IF(Tabla1[[#This Row],[Estimacion RUT]]&gt;2005,0,DATE(FLOOR(Tabla1[[#This Row],[Estimacion RUT]],1),ROUND((Tabla1[[#This Row],[Estimacion RUT]]-FLOOR(Tabla1[[#This Row],[Estimacion RUT]],1))*12,0),1))</f>
        <v>26938</v>
      </c>
      <c r="Q67" s="49">
        <f>(VALUE(MID(SUBSTITUTE(Tabla1[[#This Row],[RUT]],".",""),1,LEN(SUBSTITUTE(Tabla1[[#This Row],[RUT]],".",""))-2))*3.33636975697003E-06)+1932.25738525073</f>
        <v>1973.818016166884</v>
      </c>
      <c r="R67" s="33" t="s">
        <v>18</v>
      </c>
      <c r="S67" s="32">
        <f ca="1">IF(Tabla1[[#This Row],[Cuenta Recolocación]]=1,(Tabla1[[#This Row],[Fecha recolocación]]-Tabla1[[#This Row],[Fecha de entrada de outplacement]])/30,(TODAY()-Tabla1[[#This Row],[Fecha de entrada de outplacement]])/30)</f>
        <v>6.6</v>
      </c>
      <c r="T67" s="32">
        <f ca="1">IF(Tabla1[[#This Row],[Cuenta Recolocación]]=1,(Tabla1[[#This Row],[Fecha recolocación]]-Tabla1[[#This Row],[Fecha desempleo]])/30,(TODAY()-Tabla1[[#This Row],[Fecha desempleo]])/30)</f>
        <v>6.6</v>
      </c>
      <c r="U67" s="32">
        <f>(Tabla1[[#This Row],[Fecha de entrada de outplacement]]-Tabla1[[#This Row],[Fecha desempleo]])/30</f>
        <v>0</v>
      </c>
      <c r="V67" s="3">
        <f ca="1">(TODAY()-Tabla1[[#This Row],[Fecha desempleo]])/30</f>
        <v>6.6</v>
      </c>
      <c r="W67" s="2">
        <f>IF(Tabla1[[#This Row],[Fecha recolocación]]&lt;&gt;"",1,0)</f>
        <v>0</v>
      </c>
      <c r="X67" s="16">
        <f ca="1">INT((TODAY()-Tabla1[[#This Row],[Fecha Estimada]])/365.25)</f>
        <v>47</v>
      </c>
      <c r="Y6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8" spans="1:25" x14ac:dyDescent="0.2">
      <c r="A68">
        <v>1042251</v>
      </c>
      <c r="B68" t="s">
        <v>377</v>
      </c>
      <c r="C68" t="s">
        <v>294</v>
      </c>
      <c r="D68" t="s">
        <v>295</v>
      </c>
      <c r="E68" t="s">
        <v>296</v>
      </c>
      <c r="F68" t="s">
        <v>66</v>
      </c>
      <c r="G68" s="53">
        <v>44048.92291666667</v>
      </c>
      <c r="H68" t="s">
        <v>563</v>
      </c>
      <c r="I68" t="s">
        <v>274</v>
      </c>
      <c r="J68" t="s">
        <v>13</v>
      </c>
      <c r="K68" s="51">
        <f>Tabla1[[#This Row],[Fecha de entrada de outplacement]]</f>
        <v>43991</v>
      </c>
      <c r="L68" s="1">
        <v>43991</v>
      </c>
      <c r="M68" s="1">
        <v>44048</v>
      </c>
      <c r="N68" t="s">
        <v>68</v>
      </c>
      <c r="O68" t="s">
        <v>297</v>
      </c>
      <c r="P68" s="47">
        <f>IF(Tabla1[[#This Row],[Estimacion RUT]]&gt;2005,0,DATE(FLOOR(Tabla1[[#This Row],[Estimacion RUT]],1),ROUND((Tabla1[[#This Row],[Estimacion RUT]]-FLOOR(Tabla1[[#This Row],[Estimacion RUT]],1))*12,0),1))</f>
        <v>28126</v>
      </c>
      <c r="Q68" s="49">
        <f>(VALUE(MID(SUBSTITUTE(Tabla1[[#This Row],[RUT]],".",""),1,LEN(SUBSTITUTE(Tabla1[[#This Row],[RUT]],".",""))-2))*3.33636975697003E-06)+1932.25738525073</f>
        <v>1977.0492402309633</v>
      </c>
      <c r="R68" s="33" t="s">
        <v>25</v>
      </c>
      <c r="S68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T68" s="32">
        <f ca="1">IF(Tabla1[[#This Row],[Cuenta Recolocación]]=1,(Tabla1[[#This Row],[Fecha recolocación]]-Tabla1[[#This Row],[Fecha desempleo]])/30,(TODAY()-Tabla1[[#This Row],[Fecha desempleo]])/30)</f>
        <v>1.9</v>
      </c>
      <c r="U68" s="32">
        <f>(Tabla1[[#This Row],[Fecha de entrada de outplacement]]-Tabla1[[#This Row],[Fecha desempleo]])/30</f>
        <v>0</v>
      </c>
      <c r="V68" s="3">
        <f ca="1">(TODAY()-Tabla1[[#This Row],[Fecha desempleo]])/30</f>
        <v>6.6</v>
      </c>
      <c r="W68" s="2">
        <f>IF(Tabla1[[#This Row],[Fecha recolocación]]&lt;&gt;"",1,0)</f>
        <v>1</v>
      </c>
      <c r="X68" s="16">
        <f ca="1">INT((TODAY()-Tabla1[[#This Row],[Fecha Estimada]])/365.25)</f>
        <v>43</v>
      </c>
      <c r="Y6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69" spans="1:25" x14ac:dyDescent="0.2">
      <c r="A69">
        <v>1186451</v>
      </c>
      <c r="B69" t="s">
        <v>419</v>
      </c>
      <c r="C69" t="s">
        <v>420</v>
      </c>
      <c r="D69" t="s">
        <v>421</v>
      </c>
      <c r="E69" t="s">
        <v>422</v>
      </c>
      <c r="F69" t="s">
        <v>384</v>
      </c>
      <c r="G69" s="53">
        <v>44074.656944444447</v>
      </c>
      <c r="H69" t="s">
        <v>423</v>
      </c>
      <c r="I69" t="s">
        <v>298</v>
      </c>
      <c r="J69" t="s">
        <v>13</v>
      </c>
      <c r="K69" s="51">
        <f>Tabla1[[#This Row],[Fecha de entrada de outplacement]]</f>
        <v>44025</v>
      </c>
      <c r="L69" s="1">
        <v>44025</v>
      </c>
      <c r="M69" t="s">
        <v>14</v>
      </c>
      <c r="N69" t="s">
        <v>68</v>
      </c>
      <c r="O69" t="s">
        <v>558</v>
      </c>
      <c r="P69" s="47">
        <f>IF(Tabla1[[#This Row],[Estimacion RUT]]&gt;2005,0,DATE(FLOOR(Tabla1[[#This Row],[Estimacion RUT]],1),ROUND((Tabla1[[#This Row],[Estimacion RUT]]-FLOOR(Tabla1[[#This Row],[Estimacion RUT]],1))*12,0),1))</f>
        <v>23529</v>
      </c>
      <c r="Q69" s="49">
        <f>(VALUE(MID(SUBSTITUTE(Tabla1[[#This Row],[RUT]],".",""),1,LEN(SUBSTITUTE(Tabla1[[#This Row],[RUT]],".",""))-2))*3.33636975697003E-06)+1932.25738525073</f>
        <v>1964.5194735813345</v>
      </c>
      <c r="R69" s="33" t="s">
        <v>18</v>
      </c>
      <c r="S69" s="32">
        <f ca="1">IF(Tabla1[[#This Row],[Cuenta Recolocación]]=1,(Tabla1[[#This Row],[Fecha recolocación]]-Tabla1[[#This Row],[Fecha de entrada de outplacement]])/30,(TODAY()-Tabla1[[#This Row],[Fecha de entrada de outplacement]])/30)</f>
        <v>5.4666666666666668</v>
      </c>
      <c r="T69" s="32">
        <f ca="1">IF(Tabla1[[#This Row],[Cuenta Recolocación]]=1,(Tabla1[[#This Row],[Fecha recolocación]]-Tabla1[[#This Row],[Fecha desempleo]])/30,(TODAY()-Tabla1[[#This Row],[Fecha desempleo]])/30)</f>
        <v>5.4666666666666668</v>
      </c>
      <c r="U69" s="32">
        <f>(Tabla1[[#This Row],[Fecha de entrada de outplacement]]-Tabla1[[#This Row],[Fecha desempleo]])/30</f>
        <v>0</v>
      </c>
      <c r="V69" s="3">
        <f ca="1">(TODAY()-Tabla1[[#This Row],[Fecha desempleo]])/30</f>
        <v>5.4666666666666668</v>
      </c>
      <c r="W69" s="2">
        <f>IF(Tabla1[[#This Row],[Fecha recolocación]]&lt;&gt;"",1,0)</f>
        <v>0</v>
      </c>
      <c r="X69" s="16">
        <f ca="1">INT((TODAY()-Tabla1[[#This Row],[Fecha Estimada]])/365.25)</f>
        <v>56</v>
      </c>
      <c r="Y6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0" spans="1:25" x14ac:dyDescent="0.2">
      <c r="A70">
        <v>1186601</v>
      </c>
      <c r="B70" t="s">
        <v>378</v>
      </c>
      <c r="C70" t="s">
        <v>299</v>
      </c>
      <c r="D70" t="s">
        <v>300</v>
      </c>
      <c r="E70" t="s">
        <v>301</v>
      </c>
      <c r="F70" t="s">
        <v>66</v>
      </c>
      <c r="G70" s="53">
        <v>44077.745138888888</v>
      </c>
      <c r="H70" t="s">
        <v>302</v>
      </c>
      <c r="I70" t="s">
        <v>298</v>
      </c>
      <c r="J70" s="50" t="s">
        <v>14</v>
      </c>
      <c r="K70" s="51">
        <f>Tabla1[[#This Row],[Fecha de entrada de outplacement]]</f>
        <v>44022</v>
      </c>
      <c r="L70" s="1">
        <v>44022</v>
      </c>
      <c r="M70" s="1">
        <v>44077</v>
      </c>
      <c r="N70" t="s">
        <v>68</v>
      </c>
      <c r="O70" t="s">
        <v>304</v>
      </c>
      <c r="P70" s="47">
        <f>IF(Tabla1[[#This Row],[Estimacion RUT]]&gt;2005,0,DATE(FLOOR(Tabla1[[#This Row],[Estimacion RUT]],1),ROUND((Tabla1[[#This Row],[Estimacion RUT]]-FLOOR(Tabla1[[#This Row],[Estimacion RUT]],1))*12,0),1))</f>
        <v>20333</v>
      </c>
      <c r="Q70" s="49">
        <f>(VALUE(MID(SUBSTITUTE(Tabla1[[#This Row],[RUT]],".",""),1,LEN(SUBSTITUTE(Tabla1[[#This Row],[RUT]],".",""))-2))*3.33636975697003E-06)+1932.25738525073</f>
        <v>1955.7364201414553</v>
      </c>
      <c r="R70" s="33" t="s">
        <v>25</v>
      </c>
      <c r="S70" s="32">
        <f ca="1">IF(Tabla1[[#This Row],[Cuenta Recolocación]]=1,(Tabla1[[#This Row],[Fecha recolocación]]-Tabla1[[#This Row],[Fecha de entrada de outplacement]])/30,(TODAY()-Tabla1[[#This Row],[Fecha de entrada de outplacement]])/30)</f>
        <v>1.8333333333333333</v>
      </c>
      <c r="T70" s="32">
        <f ca="1">IF(Tabla1[[#This Row],[Cuenta Recolocación]]=1,(Tabla1[[#This Row],[Fecha recolocación]]-Tabla1[[#This Row],[Fecha desempleo]])/30,(TODAY()-Tabla1[[#This Row],[Fecha desempleo]])/30)</f>
        <v>1.8333333333333333</v>
      </c>
      <c r="U70" s="32">
        <f>(Tabla1[[#This Row],[Fecha de entrada de outplacement]]-Tabla1[[#This Row],[Fecha desempleo]])/30</f>
        <v>0</v>
      </c>
      <c r="V70" s="3">
        <f ca="1">(TODAY()-Tabla1[[#This Row],[Fecha desempleo]])/30</f>
        <v>5.5666666666666664</v>
      </c>
      <c r="W70" s="2">
        <f>IF(Tabla1[[#This Row],[Fecha recolocación]]&lt;&gt;"",1,0)</f>
        <v>1</v>
      </c>
      <c r="X70" s="16">
        <f ca="1">INT((TODAY()-Tabla1[[#This Row],[Fecha Estimada]])/365.25)</f>
        <v>65</v>
      </c>
      <c r="Y7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71" spans="1:25" x14ac:dyDescent="0.2">
      <c r="A71">
        <v>1206701</v>
      </c>
      <c r="B71" t="s">
        <v>527</v>
      </c>
      <c r="C71" t="s">
        <v>528</v>
      </c>
      <c r="D71" t="s">
        <v>564</v>
      </c>
      <c r="E71" t="s">
        <v>529</v>
      </c>
      <c r="F71" t="s">
        <v>89</v>
      </c>
      <c r="G71" s="53">
        <v>44161.515277777777</v>
      </c>
      <c r="H71" t="s">
        <v>439</v>
      </c>
      <c r="I71" t="s">
        <v>503</v>
      </c>
      <c r="J71" s="50" t="s">
        <v>14</v>
      </c>
      <c r="K71" s="51">
        <f>Tabla1[[#This Row],[Fecha de entrada de outplacement]]</f>
        <v>44123</v>
      </c>
      <c r="L71" s="1">
        <v>44123</v>
      </c>
      <c r="M71" t="s">
        <v>14</v>
      </c>
      <c r="N71" t="s">
        <v>68</v>
      </c>
      <c r="O71" t="s">
        <v>559</v>
      </c>
      <c r="P71" s="47">
        <f>IF(Tabla1[[#This Row],[Estimacion RUT]]&gt;2005,0,DATE(FLOOR(Tabla1[[#This Row],[Estimacion RUT]],1),ROUND((Tabla1[[#This Row],[Estimacion RUT]]-FLOOR(Tabla1[[#This Row],[Estimacion RUT]],1))*12,0),1))</f>
        <v>23590</v>
      </c>
      <c r="Q71" s="49">
        <f>(VALUE(MID(SUBSTITUTE(Tabla1[[#This Row],[RUT]],".",""),1,LEN(SUBSTITUTE(Tabla1[[#This Row],[RUT]],".",""))-2))*3.33636975697003E-06)+1932.25738525073</f>
        <v>1964.6322962610361</v>
      </c>
      <c r="R71" s="33" t="s">
        <v>18</v>
      </c>
      <c r="S71" s="32">
        <f ca="1">IF(Tabla1[[#This Row],[Cuenta Recolocación]]=1,(Tabla1[[#This Row],[Fecha recolocación]]-Tabla1[[#This Row],[Fecha de entrada de outplacement]])/30,(TODAY()-Tabla1[[#This Row],[Fecha de entrada de outplacement]])/30)</f>
        <v>2.2000000000000002</v>
      </c>
      <c r="T71" s="32">
        <f ca="1">IF(Tabla1[[#This Row],[Cuenta Recolocación]]=1,(Tabla1[[#This Row],[Fecha recolocación]]-Tabla1[[#This Row],[Fecha desempleo]])/30,(TODAY()-Tabla1[[#This Row],[Fecha desempleo]])/30)</f>
        <v>2.2000000000000002</v>
      </c>
      <c r="U71" s="32">
        <f>(Tabla1[[#This Row],[Fecha de entrada de outplacement]]-Tabla1[[#This Row],[Fecha desempleo]])/30</f>
        <v>0</v>
      </c>
      <c r="V71" s="3">
        <f ca="1">(TODAY()-Tabla1[[#This Row],[Fecha desempleo]])/30</f>
        <v>2.2000000000000002</v>
      </c>
      <c r="W71" s="2">
        <f>IF(Tabla1[[#This Row],[Fecha recolocación]]&lt;&gt;"",1,0)</f>
        <v>0</v>
      </c>
      <c r="X71" s="16">
        <f ca="1">INT((TODAY()-Tabla1[[#This Row],[Fecha Estimada]])/365.25)</f>
        <v>56</v>
      </c>
      <c r="Y7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2" spans="1:25" x14ac:dyDescent="0.2">
      <c r="A72">
        <v>1315201</v>
      </c>
      <c r="B72" t="s">
        <v>379</v>
      </c>
      <c r="C72" t="s">
        <v>314</v>
      </c>
      <c r="D72" t="s">
        <v>315</v>
      </c>
      <c r="E72" t="s">
        <v>316</v>
      </c>
      <c r="F72" t="s">
        <v>135</v>
      </c>
      <c r="G72" s="53">
        <v>44155.638888888891</v>
      </c>
      <c r="H72" t="s">
        <v>317</v>
      </c>
      <c r="I72" t="s">
        <v>274</v>
      </c>
      <c r="J72" t="s">
        <v>13</v>
      </c>
      <c r="K72" s="51">
        <f>Tabla1[[#This Row],[Fecha de entrada de outplacement]]</f>
        <v>44053</v>
      </c>
      <c r="L72" s="1">
        <v>44053</v>
      </c>
      <c r="M72" t="s">
        <v>14</v>
      </c>
      <c r="N72" t="s">
        <v>68</v>
      </c>
      <c r="O72" t="s">
        <v>318</v>
      </c>
      <c r="P72" s="47">
        <f>IF(Tabla1[[#This Row],[Estimacion RUT]]&gt;2005,0,DATE(FLOOR(Tabla1[[#This Row],[Estimacion RUT]],1),ROUND((Tabla1[[#This Row],[Estimacion RUT]]-FLOOR(Tabla1[[#This Row],[Estimacion RUT]],1))*12,0),1))</f>
        <v>23894</v>
      </c>
      <c r="Q72" s="49">
        <f>(VALUE(MID(SUBSTITUTE(Tabla1[[#This Row],[RUT]],".",""),1,LEN(SUBSTITUTE(Tabla1[[#This Row],[RUT]],".",""))-2))*3.33636975697003E-06)+1932.25738525073</f>
        <v>1965.5352413629532</v>
      </c>
      <c r="R72" s="33" t="s">
        <v>18</v>
      </c>
      <c r="S72" s="32">
        <f ca="1">IF(Tabla1[[#This Row],[Cuenta Recolocación]]=1,(Tabla1[[#This Row],[Fecha recolocación]]-Tabla1[[#This Row],[Fecha de entrada de outplacement]])/30,(TODAY()-Tabla1[[#This Row],[Fecha de entrada de outplacement]])/30)</f>
        <v>4.5333333333333332</v>
      </c>
      <c r="T72" s="32">
        <f ca="1">IF(Tabla1[[#This Row],[Cuenta Recolocación]]=1,(Tabla1[[#This Row],[Fecha recolocación]]-Tabla1[[#This Row],[Fecha desempleo]])/30,(TODAY()-Tabla1[[#This Row],[Fecha desempleo]])/30)</f>
        <v>4.5333333333333332</v>
      </c>
      <c r="U72" s="32">
        <f>(Tabla1[[#This Row],[Fecha de entrada de outplacement]]-Tabla1[[#This Row],[Fecha desempleo]])/30</f>
        <v>0</v>
      </c>
      <c r="V72" s="3">
        <f ca="1">(TODAY()-Tabla1[[#This Row],[Fecha desempleo]])/30</f>
        <v>4.5333333333333332</v>
      </c>
      <c r="W72" s="2">
        <f>IF(Tabla1[[#This Row],[Fecha recolocación]]&lt;&gt;"",1,0)</f>
        <v>0</v>
      </c>
      <c r="X72" s="16">
        <f ca="1">INT((TODAY()-Tabla1[[#This Row],[Fecha Estimada]])/365.25)</f>
        <v>55</v>
      </c>
      <c r="Y7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3" spans="1:25" x14ac:dyDescent="0.2">
      <c r="A73">
        <v>1317001</v>
      </c>
      <c r="B73" t="s">
        <v>424</v>
      </c>
      <c r="C73" t="s">
        <v>425</v>
      </c>
      <c r="D73" t="s">
        <v>426</v>
      </c>
      <c r="E73" t="s">
        <v>427</v>
      </c>
      <c r="F73" t="s">
        <v>384</v>
      </c>
      <c r="G73" s="53">
        <v>44131.487500000003</v>
      </c>
      <c r="H73" t="s">
        <v>317</v>
      </c>
      <c r="I73" t="s">
        <v>428</v>
      </c>
      <c r="J73" t="s">
        <v>13</v>
      </c>
      <c r="K73" s="51">
        <f>Tabla1[[#This Row],[Fecha de entrada de outplacement]]</f>
        <v>44081</v>
      </c>
      <c r="L73" s="1">
        <v>44081</v>
      </c>
      <c r="M73" t="s">
        <v>14</v>
      </c>
      <c r="N73" t="s">
        <v>68</v>
      </c>
      <c r="O73" t="s">
        <v>429</v>
      </c>
      <c r="P73" s="47">
        <f>IF(Tabla1[[#This Row],[Estimacion RUT]]&gt;2005,0,DATE(FLOOR(Tabla1[[#This Row],[Estimacion RUT]],1),ROUND((Tabla1[[#This Row],[Estimacion RUT]]-FLOOR(Tabla1[[#This Row],[Estimacion RUT]],1))*12,0),1))</f>
        <v>24077</v>
      </c>
      <c r="Q73" s="49">
        <f>(VALUE(MID(SUBSTITUTE(Tabla1[[#This Row],[RUT]],".",""),1,LEN(SUBSTITUTE(Tabla1[[#This Row],[RUT]],".",""))-2))*3.33636975697003E-06)+1932.25738525073</f>
        <v>1965.983005538927</v>
      </c>
      <c r="R73" s="33" t="s">
        <v>25</v>
      </c>
      <c r="S73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73" s="32">
        <f ca="1">IF(Tabla1[[#This Row],[Cuenta Recolocación]]=1,(Tabla1[[#This Row],[Fecha recolocación]]-Tabla1[[#This Row],[Fecha desempleo]])/30,(TODAY()-Tabla1[[#This Row],[Fecha desempleo]])/30)</f>
        <v>3.6</v>
      </c>
      <c r="U73" s="32">
        <f>(Tabla1[[#This Row],[Fecha de entrada de outplacement]]-Tabla1[[#This Row],[Fecha desempleo]])/30</f>
        <v>0</v>
      </c>
      <c r="V73" s="3">
        <f ca="1">(TODAY()-Tabla1[[#This Row],[Fecha desempleo]])/30</f>
        <v>3.6</v>
      </c>
      <c r="W73" s="2">
        <f>IF(Tabla1[[#This Row],[Fecha recolocación]]&lt;&gt;"",1,0)</f>
        <v>0</v>
      </c>
      <c r="X73" s="16">
        <f ca="1">INT((TODAY()-Tabla1[[#This Row],[Fecha Estimada]])/365.25)</f>
        <v>55</v>
      </c>
      <c r="Y7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4" spans="1:25" x14ac:dyDescent="0.2">
      <c r="A74">
        <v>1317151</v>
      </c>
      <c r="B74" t="s">
        <v>430</v>
      </c>
      <c r="C74" t="s">
        <v>431</v>
      </c>
      <c r="D74" t="s">
        <v>432</v>
      </c>
      <c r="E74" t="s">
        <v>433</v>
      </c>
      <c r="F74" t="s">
        <v>135</v>
      </c>
      <c r="G74" s="53">
        <v>44111.881249999999</v>
      </c>
      <c r="H74" t="s">
        <v>317</v>
      </c>
      <c r="I74" t="s">
        <v>428</v>
      </c>
      <c r="J74" t="s">
        <v>13</v>
      </c>
      <c r="K74" s="51">
        <f>Tabla1[[#This Row],[Fecha de entrada de outplacement]]</f>
        <v>44081</v>
      </c>
      <c r="L74" s="1">
        <v>44081</v>
      </c>
      <c r="M74" t="s">
        <v>14</v>
      </c>
      <c r="N74" t="s">
        <v>68</v>
      </c>
      <c r="O74" t="s">
        <v>434</v>
      </c>
      <c r="P74" s="47">
        <f>IF(Tabla1[[#This Row],[Estimacion RUT]]&gt;2005,0,DATE(FLOOR(Tabla1[[#This Row],[Estimacion RUT]],1),ROUND((Tabla1[[#This Row],[Estimacion RUT]]-FLOOR(Tabla1[[#This Row],[Estimacion RUT]],1))*12,0),1))</f>
        <v>25112</v>
      </c>
      <c r="Q74" s="49">
        <f>(VALUE(MID(SUBSTITUTE(Tabla1[[#This Row],[RUT]],".",""),1,LEN(SUBSTITUTE(Tabla1[[#This Row],[RUT]],".",""))-2))*3.33636975697003E-06)+1932.25738525073</f>
        <v>1968.8396053248448</v>
      </c>
      <c r="R74" s="33" t="s">
        <v>18</v>
      </c>
      <c r="S74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74" s="32">
        <f ca="1">IF(Tabla1[[#This Row],[Cuenta Recolocación]]=1,(Tabla1[[#This Row],[Fecha recolocación]]-Tabla1[[#This Row],[Fecha desempleo]])/30,(TODAY()-Tabla1[[#This Row],[Fecha desempleo]])/30)</f>
        <v>3.6</v>
      </c>
      <c r="U74" s="32">
        <f>(Tabla1[[#This Row],[Fecha de entrada de outplacement]]-Tabla1[[#This Row],[Fecha desempleo]])/30</f>
        <v>0</v>
      </c>
      <c r="V74" s="3">
        <f ca="1">(TODAY()-Tabla1[[#This Row],[Fecha desempleo]])/30</f>
        <v>3.6</v>
      </c>
      <c r="W74" s="2">
        <f>IF(Tabla1[[#This Row],[Fecha recolocación]]&lt;&gt;"",1,0)</f>
        <v>0</v>
      </c>
      <c r="X74" s="16">
        <f ca="1">INT((TODAY()-Tabla1[[#This Row],[Fecha Estimada]])/365.25)</f>
        <v>52</v>
      </c>
      <c r="Y7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5" spans="1:25" x14ac:dyDescent="0.2">
      <c r="A75">
        <v>1332001</v>
      </c>
      <c r="B75" t="s">
        <v>435</v>
      </c>
      <c r="C75" t="s">
        <v>436</v>
      </c>
      <c r="D75" t="s">
        <v>437</v>
      </c>
      <c r="E75" t="s">
        <v>438</v>
      </c>
      <c r="F75" t="s">
        <v>89</v>
      </c>
      <c r="G75" s="53">
        <v>44181.907638888886</v>
      </c>
      <c r="H75" t="s">
        <v>439</v>
      </c>
      <c r="I75" t="s">
        <v>428</v>
      </c>
      <c r="J75" t="s">
        <v>13</v>
      </c>
      <c r="K75" s="51">
        <f>Tabla1[[#This Row],[Fecha de entrada de outplacement]]</f>
        <v>44081</v>
      </c>
      <c r="L75" s="1">
        <v>44081</v>
      </c>
      <c r="M75" t="s">
        <v>14</v>
      </c>
      <c r="N75" t="s">
        <v>68</v>
      </c>
      <c r="O75" t="s">
        <v>440</v>
      </c>
      <c r="P75" s="47">
        <f>IF(Tabla1[[#This Row],[Estimacion RUT]]&gt;2005,0,DATE(FLOOR(Tabla1[[#This Row],[Estimacion RUT]],1),ROUND((Tabla1[[#This Row],[Estimacion RUT]]-FLOOR(Tabla1[[#This Row],[Estimacion RUT]],1))*12,0),1))</f>
        <v>20121</v>
      </c>
      <c r="Q75" s="49">
        <f>(VALUE(MID(SUBSTITUTE(Tabla1[[#This Row],[RUT]],".",""),1,LEN(SUBSTITUTE(Tabla1[[#This Row],[RUT]],".",""))-2))*3.33636975697003E-06)+1932.25738525073</f>
        <v>1955.1994647927686</v>
      </c>
      <c r="R75" s="33" t="s">
        <v>18</v>
      </c>
      <c r="S75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75" s="32">
        <f ca="1">IF(Tabla1[[#This Row],[Cuenta Recolocación]]=1,(Tabla1[[#This Row],[Fecha recolocación]]-Tabla1[[#This Row],[Fecha desempleo]])/30,(TODAY()-Tabla1[[#This Row],[Fecha desempleo]])/30)</f>
        <v>3.6</v>
      </c>
      <c r="U75" s="32">
        <f>(Tabla1[[#This Row],[Fecha de entrada de outplacement]]-Tabla1[[#This Row],[Fecha desempleo]])/30</f>
        <v>0</v>
      </c>
      <c r="V75" s="3">
        <f ca="1">(TODAY()-Tabla1[[#This Row],[Fecha desempleo]])/30</f>
        <v>3.6</v>
      </c>
      <c r="W75" s="2">
        <f>IF(Tabla1[[#This Row],[Fecha recolocación]]&lt;&gt;"",1,0)</f>
        <v>0</v>
      </c>
      <c r="X75" s="16">
        <f ca="1">INT((TODAY()-Tabla1[[#This Row],[Fecha Estimada]])/365.25)</f>
        <v>65</v>
      </c>
      <c r="Y7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76" spans="1:25" x14ac:dyDescent="0.2">
      <c r="A76">
        <v>1367851</v>
      </c>
      <c r="B76" t="s">
        <v>441</v>
      </c>
      <c r="C76" t="s">
        <v>476</v>
      </c>
      <c r="D76" t="s">
        <v>477</v>
      </c>
      <c r="E76" t="s">
        <v>442</v>
      </c>
      <c r="F76" t="s">
        <v>66</v>
      </c>
      <c r="G76" s="53">
        <v>44158.785416666666</v>
      </c>
      <c r="H76" t="s">
        <v>443</v>
      </c>
      <c r="I76" t="s">
        <v>428</v>
      </c>
      <c r="J76" t="s">
        <v>13</v>
      </c>
      <c r="K76" s="51">
        <f>Tabla1[[#This Row],[Fecha de entrada de outplacement]]</f>
        <v>44081</v>
      </c>
      <c r="L76" s="1">
        <v>44081</v>
      </c>
      <c r="M76" s="1">
        <v>44166</v>
      </c>
      <c r="N76" t="s">
        <v>68</v>
      </c>
      <c r="O76" t="s">
        <v>444</v>
      </c>
      <c r="P76" s="47">
        <f>IF(Tabla1[[#This Row],[Estimacion RUT]]&gt;2005,0,DATE(FLOOR(Tabla1[[#This Row],[Estimacion RUT]],1),ROUND((Tabla1[[#This Row],[Estimacion RUT]]-FLOOR(Tabla1[[#This Row],[Estimacion RUT]],1))*12,0),1))</f>
        <v>24746</v>
      </c>
      <c r="Q76" s="49">
        <f>(VALUE(MID(SUBSTITUTE(Tabla1[[#This Row],[RUT]],".",""),1,LEN(SUBSTITUTE(Tabla1[[#This Row],[RUT]],".",""))-2))*3.33636975697003E-06)+1932.25738525073</f>
        <v>1967.8742801175815</v>
      </c>
      <c r="R76" s="33" t="s">
        <v>18</v>
      </c>
      <c r="S76" s="32">
        <f ca="1">IF(Tabla1[[#This Row],[Cuenta Recolocación]]=1,(Tabla1[[#This Row],[Fecha recolocación]]-Tabla1[[#This Row],[Fecha de entrada de outplacement]])/30,(TODAY()-Tabla1[[#This Row],[Fecha de entrada de outplacement]])/30)</f>
        <v>2.8333333333333335</v>
      </c>
      <c r="T76" s="32">
        <f ca="1">IF(Tabla1[[#This Row],[Cuenta Recolocación]]=1,(Tabla1[[#This Row],[Fecha recolocación]]-Tabla1[[#This Row],[Fecha desempleo]])/30,(TODAY()-Tabla1[[#This Row],[Fecha desempleo]])/30)</f>
        <v>2.8333333333333335</v>
      </c>
      <c r="U76" s="32">
        <f>(Tabla1[[#This Row],[Fecha de entrada de outplacement]]-Tabla1[[#This Row],[Fecha desempleo]])/30</f>
        <v>0</v>
      </c>
      <c r="V76" s="3">
        <f ca="1">(TODAY()-Tabla1[[#This Row],[Fecha desempleo]])/30</f>
        <v>3.6</v>
      </c>
      <c r="W76" s="2">
        <f>IF(Tabla1[[#This Row],[Fecha recolocación]]&lt;&gt;"",1,0)</f>
        <v>1</v>
      </c>
      <c r="X76" s="16">
        <f ca="1">INT((TODAY()-Tabla1[[#This Row],[Fecha Estimada]])/365.25)</f>
        <v>53</v>
      </c>
      <c r="Y7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7" spans="1:25" x14ac:dyDescent="0.2">
      <c r="A77">
        <v>1367901</v>
      </c>
      <c r="B77" t="s">
        <v>479</v>
      </c>
      <c r="C77" t="s">
        <v>480</v>
      </c>
      <c r="D77" t="s">
        <v>481</v>
      </c>
      <c r="E77" t="s">
        <v>482</v>
      </c>
      <c r="F77" t="s">
        <v>135</v>
      </c>
      <c r="G77" s="53">
        <v>44123.611111111109</v>
      </c>
      <c r="H77" t="s">
        <v>443</v>
      </c>
      <c r="I77" t="s">
        <v>483</v>
      </c>
      <c r="J77" t="s">
        <v>13</v>
      </c>
      <c r="K77" s="51">
        <f>Tabla1[[#This Row],[Fecha de entrada de outplacement]]</f>
        <v>44095</v>
      </c>
      <c r="L77" s="1">
        <v>44095</v>
      </c>
      <c r="M77" t="s">
        <v>14</v>
      </c>
      <c r="N77" t="s">
        <v>68</v>
      </c>
      <c r="O77" t="s">
        <v>484</v>
      </c>
      <c r="P77" s="47">
        <f>IF(Tabla1[[#This Row],[Estimacion RUT]]&gt;2005,0,DATE(FLOOR(Tabla1[[#This Row],[Estimacion RUT]],1),ROUND((Tabla1[[#This Row],[Estimacion RUT]]-FLOOR(Tabla1[[#This Row],[Estimacion RUT]],1))*12,0),1))</f>
        <v>25143</v>
      </c>
      <c r="Q77" s="49">
        <f>(VALUE(MID(SUBSTITUTE(Tabla1[[#This Row],[RUT]],".",""),1,LEN(SUBSTITUTE(Tabla1[[#This Row],[RUT]],".",""))-2))*3.33636975697003E-06)+1932.25738525073</f>
        <v>1968.9293536713071</v>
      </c>
      <c r="R77" s="33" t="s">
        <v>25</v>
      </c>
      <c r="S77" s="32">
        <f ca="1">IF(Tabla1[[#This Row],[Cuenta Recolocación]]=1,(Tabla1[[#This Row],[Fecha recolocación]]-Tabla1[[#This Row],[Fecha de entrada de outplacement]])/30,(TODAY()-Tabla1[[#This Row],[Fecha de entrada de outplacement]])/30)</f>
        <v>3.1333333333333333</v>
      </c>
      <c r="T77" s="32">
        <f ca="1">IF(Tabla1[[#This Row],[Cuenta Recolocación]]=1,(Tabla1[[#This Row],[Fecha recolocación]]-Tabla1[[#This Row],[Fecha desempleo]])/30,(TODAY()-Tabla1[[#This Row],[Fecha desempleo]])/30)</f>
        <v>3.1333333333333333</v>
      </c>
      <c r="U77" s="32">
        <f>(Tabla1[[#This Row],[Fecha de entrada de outplacement]]-Tabla1[[#This Row],[Fecha desempleo]])/30</f>
        <v>0</v>
      </c>
      <c r="V77" s="3">
        <f ca="1">(TODAY()-Tabla1[[#This Row],[Fecha desempleo]])/30</f>
        <v>3.1333333333333333</v>
      </c>
      <c r="W77" s="2">
        <f>IF(Tabla1[[#This Row],[Fecha recolocación]]&lt;&gt;"",1,0)</f>
        <v>0</v>
      </c>
      <c r="X77" s="16">
        <f ca="1">INT((TODAY()-Tabla1[[#This Row],[Fecha Estimada]])/365.25)</f>
        <v>52</v>
      </c>
      <c r="Y7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78" spans="1:25" x14ac:dyDescent="0.2">
      <c r="A78">
        <v>1368051</v>
      </c>
      <c r="B78" t="s">
        <v>445</v>
      </c>
      <c r="C78" t="s">
        <v>23</v>
      </c>
      <c r="D78" t="s">
        <v>478</v>
      </c>
      <c r="E78" t="s">
        <v>446</v>
      </c>
      <c r="F78" t="s">
        <v>384</v>
      </c>
      <c r="G78" s="53">
        <v>44112.700694444444</v>
      </c>
      <c r="H78" t="s">
        <v>443</v>
      </c>
      <c r="I78" t="s">
        <v>428</v>
      </c>
      <c r="J78" t="s">
        <v>13</v>
      </c>
      <c r="K78" s="51">
        <f>Tabla1[[#This Row],[Fecha de entrada de outplacement]]</f>
        <v>44081</v>
      </c>
      <c r="L78" s="1">
        <v>44081</v>
      </c>
      <c r="M78" t="s">
        <v>14</v>
      </c>
      <c r="N78" t="s">
        <v>68</v>
      </c>
      <c r="O78" t="s">
        <v>447</v>
      </c>
      <c r="P78" s="47">
        <f>IF(Tabla1[[#This Row],[Estimacion RUT]]&gt;2005,0,DATE(FLOOR(Tabla1[[#This Row],[Estimacion RUT]],1),ROUND((Tabla1[[#This Row],[Estimacion RUT]]-FLOOR(Tabla1[[#This Row],[Estimacion RUT]],1))*12,0),1))</f>
        <v>27242</v>
      </c>
      <c r="Q78" s="49">
        <f>(VALUE(MID(SUBSTITUTE(Tabla1[[#This Row],[RUT]],".",""),1,LEN(SUBSTITUTE(Tabla1[[#This Row],[RUT]],".",""))-2))*3.33636975697003E-06)+1932.25738525073</f>
        <v>1974.6272760060256</v>
      </c>
      <c r="R78" s="33" t="s">
        <v>18</v>
      </c>
      <c r="S78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78" s="32">
        <f ca="1">IF(Tabla1[[#This Row],[Cuenta Recolocación]]=1,(Tabla1[[#This Row],[Fecha recolocación]]-Tabla1[[#This Row],[Fecha desempleo]])/30,(TODAY()-Tabla1[[#This Row],[Fecha desempleo]])/30)</f>
        <v>3.6</v>
      </c>
      <c r="U78" s="32">
        <f>(Tabla1[[#This Row],[Fecha de entrada de outplacement]]-Tabla1[[#This Row],[Fecha desempleo]])/30</f>
        <v>0</v>
      </c>
      <c r="V78" s="3">
        <f ca="1">(TODAY()-Tabla1[[#This Row],[Fecha desempleo]])/30</f>
        <v>3.6</v>
      </c>
      <c r="W78" s="2">
        <f>IF(Tabla1[[#This Row],[Fecha recolocación]]&lt;&gt;"",1,0)</f>
        <v>0</v>
      </c>
      <c r="X78" s="16">
        <f ca="1">INT((TODAY()-Tabla1[[#This Row],[Fecha Estimada]])/365.25)</f>
        <v>46</v>
      </c>
      <c r="Y7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79" spans="1:25" x14ac:dyDescent="0.2">
      <c r="A79">
        <v>1368801</v>
      </c>
      <c r="B79" t="s">
        <v>485</v>
      </c>
      <c r="C79" t="s">
        <v>486</v>
      </c>
      <c r="D79" t="s">
        <v>487</v>
      </c>
      <c r="E79" t="s">
        <v>488</v>
      </c>
      <c r="F79" t="s">
        <v>60</v>
      </c>
      <c r="G79" s="53">
        <v>44134.732638888891</v>
      </c>
      <c r="H79" t="s">
        <v>443</v>
      </c>
      <c r="I79" t="s">
        <v>483</v>
      </c>
      <c r="J79" t="s">
        <v>13</v>
      </c>
      <c r="K79" s="51">
        <f>Tabla1[[#This Row],[Fecha de entrada de outplacement]]</f>
        <v>44095</v>
      </c>
      <c r="L79" s="1">
        <v>44095</v>
      </c>
      <c r="M79" t="s">
        <v>14</v>
      </c>
      <c r="N79" t="s">
        <v>68</v>
      </c>
      <c r="O79" t="s">
        <v>489</v>
      </c>
      <c r="P79" s="47">
        <f>IF(Tabla1[[#This Row],[Estimacion RUT]]&gt;2005,0,DATE(FLOOR(Tabla1[[#This Row],[Estimacion RUT]],1),ROUND((Tabla1[[#This Row],[Estimacion RUT]]-FLOOR(Tabla1[[#This Row],[Estimacion RUT]],1))*12,0),1))</f>
        <v>22616</v>
      </c>
      <c r="Q79" s="49">
        <f>(VALUE(MID(SUBSTITUTE(Tabla1[[#This Row],[RUT]],".",""),1,LEN(SUBSTITUTE(Tabla1[[#This Row],[RUT]],".",""))-2))*3.33636975697003E-06)+1932.25738525073</f>
        <v>1962.0385924028585</v>
      </c>
      <c r="R79" s="33" t="s">
        <v>18</v>
      </c>
      <c r="S79" s="32">
        <f ca="1">IF(Tabla1[[#This Row],[Cuenta Recolocación]]=1,(Tabla1[[#This Row],[Fecha recolocación]]-Tabla1[[#This Row],[Fecha de entrada de outplacement]])/30,(TODAY()-Tabla1[[#This Row],[Fecha de entrada de outplacement]])/30)</f>
        <v>3.1333333333333333</v>
      </c>
      <c r="T79" s="32">
        <f ca="1">IF(Tabla1[[#This Row],[Cuenta Recolocación]]=1,(Tabla1[[#This Row],[Fecha recolocación]]-Tabla1[[#This Row],[Fecha desempleo]])/30,(TODAY()-Tabla1[[#This Row],[Fecha desempleo]])/30)</f>
        <v>3.1333333333333333</v>
      </c>
      <c r="U79" s="32">
        <f>(Tabla1[[#This Row],[Fecha de entrada de outplacement]]-Tabla1[[#This Row],[Fecha desempleo]])/30</f>
        <v>0</v>
      </c>
      <c r="V79" s="3">
        <f ca="1">(TODAY()-Tabla1[[#This Row],[Fecha desempleo]])/30</f>
        <v>3.1333333333333333</v>
      </c>
      <c r="W79" s="2">
        <f>IF(Tabla1[[#This Row],[Fecha recolocación]]&lt;&gt;"",1,0)</f>
        <v>0</v>
      </c>
      <c r="X79" s="16">
        <f ca="1">INT((TODAY()-Tabla1[[#This Row],[Fecha Estimada]])/365.25)</f>
        <v>59</v>
      </c>
      <c r="Y7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80" spans="1:25" x14ac:dyDescent="0.2">
      <c r="A80">
        <v>1368951</v>
      </c>
      <c r="B80" t="s">
        <v>448</v>
      </c>
      <c r="C80" t="s">
        <v>449</v>
      </c>
      <c r="D80" t="s">
        <v>450</v>
      </c>
      <c r="E80" t="s">
        <v>451</v>
      </c>
      <c r="F80" t="s">
        <v>384</v>
      </c>
      <c r="G80" s="53">
        <v>44112.700694444444</v>
      </c>
      <c r="H80" t="s">
        <v>443</v>
      </c>
      <c r="I80" t="s">
        <v>452</v>
      </c>
      <c r="J80" t="s">
        <v>13</v>
      </c>
      <c r="K80" s="51">
        <f>Tabla1[[#This Row],[Fecha de entrada de outplacement]]</f>
        <v>44081</v>
      </c>
      <c r="L80" s="1">
        <v>44081</v>
      </c>
      <c r="M80" t="s">
        <v>14</v>
      </c>
      <c r="N80" t="s">
        <v>68</v>
      </c>
      <c r="O80" t="s">
        <v>453</v>
      </c>
      <c r="P80" s="47">
        <f>IF(Tabla1[[#This Row],[Estimacion RUT]]&gt;2005,0,DATE(FLOOR(Tabla1[[#This Row],[Estimacion RUT]],1),ROUND((Tabla1[[#This Row],[Estimacion RUT]]-FLOOR(Tabla1[[#This Row],[Estimacion RUT]],1))*12,0),1))</f>
        <v>28307</v>
      </c>
      <c r="Q80" s="49">
        <f>(VALUE(MID(SUBSTITUTE(Tabla1[[#This Row],[RUT]],".",""),1,LEN(SUBSTITUTE(Tabla1[[#This Row],[RUT]],".",""))-2))*3.33636975697003E-06)+1932.25738525073</f>
        <v>1977.5580833280778</v>
      </c>
      <c r="R80" s="33" t="s">
        <v>18</v>
      </c>
      <c r="S80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80" s="32">
        <f ca="1">IF(Tabla1[[#This Row],[Cuenta Recolocación]]=1,(Tabla1[[#This Row],[Fecha recolocación]]-Tabla1[[#This Row],[Fecha desempleo]])/30,(TODAY()-Tabla1[[#This Row],[Fecha desempleo]])/30)</f>
        <v>3.6</v>
      </c>
      <c r="U80" s="32">
        <f>(Tabla1[[#This Row],[Fecha de entrada de outplacement]]-Tabla1[[#This Row],[Fecha desempleo]])/30</f>
        <v>0</v>
      </c>
      <c r="V80" s="3">
        <f ca="1">(TODAY()-Tabla1[[#This Row],[Fecha desempleo]])/30</f>
        <v>3.6</v>
      </c>
      <c r="W80" s="2">
        <f>IF(Tabla1[[#This Row],[Fecha recolocación]]&lt;&gt;"",1,0)</f>
        <v>0</v>
      </c>
      <c r="X80" s="16">
        <f ca="1">INT((TODAY()-Tabla1[[#This Row],[Fecha Estimada]])/365.25)</f>
        <v>43</v>
      </c>
      <c r="Y8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1" spans="1:25" x14ac:dyDescent="0.2">
      <c r="A81">
        <v>1373601</v>
      </c>
      <c r="B81" t="s">
        <v>454</v>
      </c>
      <c r="C81" t="s">
        <v>455</v>
      </c>
      <c r="D81" t="s">
        <v>456</v>
      </c>
      <c r="E81" t="s">
        <v>457</v>
      </c>
      <c r="F81" t="s">
        <v>89</v>
      </c>
      <c r="G81" s="53">
        <v>44127.521527777775</v>
      </c>
      <c r="H81" t="s">
        <v>14</v>
      </c>
      <c r="I81" t="s">
        <v>428</v>
      </c>
      <c r="J81" t="s">
        <v>458</v>
      </c>
      <c r="K81" s="51">
        <f>Tabla1[[#This Row],[Fecha de entrada de outplacement]]</f>
        <v>44081</v>
      </c>
      <c r="L81" s="1">
        <v>44081</v>
      </c>
      <c r="M81" t="s">
        <v>14</v>
      </c>
      <c r="N81" t="s">
        <v>68</v>
      </c>
      <c r="O81" t="s">
        <v>459</v>
      </c>
      <c r="P81" s="47">
        <f>IF(Tabla1[[#This Row],[Estimacion RUT]]&gt;2005,0,DATE(FLOOR(Tabla1[[#This Row],[Estimacion RUT]],1),ROUND((Tabla1[[#This Row],[Estimacion RUT]]-FLOOR(Tabla1[[#This Row],[Estimacion RUT]],1))*12,0),1))</f>
        <v>20333</v>
      </c>
      <c r="Q81" s="49">
        <f>(VALUE(MID(SUBSTITUTE(Tabla1[[#This Row],[RUT]],".",""),1,LEN(SUBSTITUTE(Tabla1[[#This Row],[RUT]],".",""))-2))*3.33636975697003E-06)+1932.25738525073</f>
        <v>1955.7221738425931</v>
      </c>
      <c r="R81" s="33" t="s">
        <v>18</v>
      </c>
      <c r="S81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81" s="32">
        <f ca="1">IF(Tabla1[[#This Row],[Cuenta Recolocación]]=1,(Tabla1[[#This Row],[Fecha recolocación]]-Tabla1[[#This Row],[Fecha desempleo]])/30,(TODAY()-Tabla1[[#This Row],[Fecha desempleo]])/30)</f>
        <v>3.6</v>
      </c>
      <c r="U81" s="32">
        <f>(Tabla1[[#This Row],[Fecha de entrada de outplacement]]-Tabla1[[#This Row],[Fecha desempleo]])/30</f>
        <v>0</v>
      </c>
      <c r="V81" s="3">
        <f ca="1">(TODAY()-Tabla1[[#This Row],[Fecha desempleo]])/30</f>
        <v>3.6</v>
      </c>
      <c r="W81" s="2">
        <f>IF(Tabla1[[#This Row],[Fecha recolocación]]&lt;&gt;"",1,0)</f>
        <v>0</v>
      </c>
      <c r="X81" s="16">
        <f ca="1">INT((TODAY()-Tabla1[[#This Row],[Fecha Estimada]])/365.25)</f>
        <v>65</v>
      </c>
      <c r="Y8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60-70</v>
      </c>
    </row>
    <row r="82" spans="1:25" x14ac:dyDescent="0.2">
      <c r="A82">
        <v>1373651</v>
      </c>
      <c r="B82" t="s">
        <v>460</v>
      </c>
      <c r="C82" t="s">
        <v>461</v>
      </c>
      <c r="D82" t="s">
        <v>462</v>
      </c>
      <c r="E82" t="s">
        <v>463</v>
      </c>
      <c r="F82" t="s">
        <v>66</v>
      </c>
      <c r="G82" s="53">
        <v>44090.642361111109</v>
      </c>
      <c r="H82" t="s">
        <v>14</v>
      </c>
      <c r="I82" t="s">
        <v>428</v>
      </c>
      <c r="J82" t="s">
        <v>458</v>
      </c>
      <c r="K82" s="51">
        <f>Tabla1[[#This Row],[Fecha de entrada de outplacement]]</f>
        <v>44081</v>
      </c>
      <c r="L82" s="1">
        <v>44081</v>
      </c>
      <c r="M82" s="1">
        <v>44090</v>
      </c>
      <c r="N82" t="s">
        <v>68</v>
      </c>
      <c r="O82" t="s">
        <v>464</v>
      </c>
      <c r="P82" s="47">
        <f>IF(Tabla1[[#This Row],[Estimacion RUT]]&gt;2005,0,DATE(FLOOR(Tabla1[[#This Row],[Estimacion RUT]],1),ROUND((Tabla1[[#This Row],[Estimacion RUT]]-FLOOR(Tabla1[[#This Row],[Estimacion RUT]],1))*12,0),1))</f>
        <v>31686</v>
      </c>
      <c r="Q82" s="49">
        <f>(VALUE(MID(SUBSTITUTE(Tabla1[[#This Row],[RUT]],".",""),1,LEN(SUBSTITUTE(Tabla1[[#This Row],[RUT]],".",""))-2))*3.33636975697003E-06)+1932.25738525073</f>
        <v>1986.8749192290049</v>
      </c>
      <c r="R82" s="33" t="s">
        <v>25</v>
      </c>
      <c r="S82" s="32">
        <f ca="1">IF(Tabla1[[#This Row],[Cuenta Recolocación]]=1,(Tabla1[[#This Row],[Fecha recolocación]]-Tabla1[[#This Row],[Fecha de entrada de outplacement]])/30,(TODAY()-Tabla1[[#This Row],[Fecha de entrada de outplacement]])/30)</f>
        <v>0.3</v>
      </c>
      <c r="T82" s="32">
        <f ca="1">IF(Tabla1[[#This Row],[Cuenta Recolocación]]=1,(Tabla1[[#This Row],[Fecha recolocación]]-Tabla1[[#This Row],[Fecha desempleo]])/30,(TODAY()-Tabla1[[#This Row],[Fecha desempleo]])/30)</f>
        <v>0.3</v>
      </c>
      <c r="U82" s="32">
        <f>(Tabla1[[#This Row],[Fecha de entrada de outplacement]]-Tabla1[[#This Row],[Fecha desempleo]])/30</f>
        <v>0</v>
      </c>
      <c r="V82" s="3">
        <f ca="1">(TODAY()-Tabla1[[#This Row],[Fecha desempleo]])/30</f>
        <v>3.6</v>
      </c>
      <c r="W82" s="2">
        <f>IF(Tabla1[[#This Row],[Fecha recolocación]]&lt;&gt;"",1,0)</f>
        <v>1</v>
      </c>
      <c r="X82" s="16">
        <f ca="1">INT((TODAY()-Tabla1[[#This Row],[Fecha Estimada]])/365.25)</f>
        <v>34</v>
      </c>
      <c r="Y8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83" spans="1:25" x14ac:dyDescent="0.2">
      <c r="A83">
        <v>1392251</v>
      </c>
      <c r="B83" t="s">
        <v>465</v>
      </c>
      <c r="C83" t="s">
        <v>466</v>
      </c>
      <c r="D83" t="s">
        <v>467</v>
      </c>
      <c r="E83" t="s">
        <v>468</v>
      </c>
      <c r="F83" t="s">
        <v>384</v>
      </c>
      <c r="G83" s="53">
        <v>44161.536111111112</v>
      </c>
      <c r="H83" t="s">
        <v>469</v>
      </c>
      <c r="I83" t="s">
        <v>428</v>
      </c>
      <c r="J83" t="s">
        <v>13</v>
      </c>
      <c r="K83" s="51">
        <f>Tabla1[[#This Row],[Fecha de entrada de outplacement]]</f>
        <v>44081</v>
      </c>
      <c r="L83" s="1">
        <v>44081</v>
      </c>
      <c r="M83" t="s">
        <v>14</v>
      </c>
      <c r="N83" t="s">
        <v>68</v>
      </c>
      <c r="O83" t="s">
        <v>470</v>
      </c>
      <c r="P83" s="47">
        <f>IF(Tabla1[[#This Row],[Estimacion RUT]]&gt;2005,0,DATE(FLOOR(Tabla1[[#This Row],[Estimacion RUT]],1),ROUND((Tabla1[[#This Row],[Estimacion RUT]]-FLOOR(Tabla1[[#This Row],[Estimacion RUT]],1))*12,0),1))</f>
        <v>27089</v>
      </c>
      <c r="Q83" s="49">
        <f>(VALUE(MID(SUBSTITUTE(Tabla1[[#This Row],[RUT]],".",""),1,LEN(SUBSTITUTE(Tabla1[[#This Row],[RUT]],".",""))-2))*3.33636975697003E-06)+1932.25738525073</f>
        <v>1974.2600484596153</v>
      </c>
      <c r="R83" s="33" t="s">
        <v>25</v>
      </c>
      <c r="S83" s="32">
        <f ca="1">IF(Tabla1[[#This Row],[Cuenta Recolocación]]=1,(Tabla1[[#This Row],[Fecha recolocación]]-Tabla1[[#This Row],[Fecha de entrada de outplacement]])/30,(TODAY()-Tabla1[[#This Row],[Fecha de entrada de outplacement]])/30)</f>
        <v>3.6</v>
      </c>
      <c r="T83" s="32">
        <f ca="1">IF(Tabla1[[#This Row],[Cuenta Recolocación]]=1,(Tabla1[[#This Row],[Fecha recolocación]]-Tabla1[[#This Row],[Fecha desempleo]])/30,(TODAY()-Tabla1[[#This Row],[Fecha desempleo]])/30)</f>
        <v>3.6</v>
      </c>
      <c r="U83" s="32">
        <f>(Tabla1[[#This Row],[Fecha de entrada de outplacement]]-Tabla1[[#This Row],[Fecha desempleo]])/30</f>
        <v>0</v>
      </c>
      <c r="V83" s="3">
        <f ca="1">(TODAY()-Tabla1[[#This Row],[Fecha desempleo]])/30</f>
        <v>3.6</v>
      </c>
      <c r="W83" s="2">
        <f>IF(Tabla1[[#This Row],[Fecha recolocación]]&lt;&gt;"",1,0)</f>
        <v>0</v>
      </c>
      <c r="X83" s="16">
        <f ca="1">INT((TODAY()-Tabla1[[#This Row],[Fecha Estimada]])/365.25)</f>
        <v>46</v>
      </c>
      <c r="Y8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4" spans="1:25" x14ac:dyDescent="0.2">
      <c r="A84">
        <v>1419401</v>
      </c>
      <c r="B84" t="s">
        <v>490</v>
      </c>
      <c r="C84" t="s">
        <v>491</v>
      </c>
      <c r="D84" t="s">
        <v>492</v>
      </c>
      <c r="E84" t="s">
        <v>493</v>
      </c>
      <c r="F84" t="s">
        <v>66</v>
      </c>
      <c r="G84" s="53">
        <v>44112.750694444447</v>
      </c>
      <c r="H84" t="s">
        <v>494</v>
      </c>
      <c r="I84" t="s">
        <v>483</v>
      </c>
      <c r="J84" s="50" t="s">
        <v>14</v>
      </c>
      <c r="K84" s="51">
        <f>Tabla1[[#This Row],[Fecha de entrada de outplacement]]</f>
        <v>44095</v>
      </c>
      <c r="L84" s="1">
        <v>44095</v>
      </c>
      <c r="M84" s="1">
        <v>44112</v>
      </c>
      <c r="N84" t="s">
        <v>68</v>
      </c>
      <c r="O84" t="s">
        <v>495</v>
      </c>
      <c r="P84" s="47">
        <f>IF(Tabla1[[#This Row],[Estimacion RUT]]&gt;2005,0,DATE(FLOOR(Tabla1[[#This Row],[Estimacion RUT]],1),ROUND((Tabla1[[#This Row],[Estimacion RUT]]-FLOOR(Tabla1[[#This Row],[Estimacion RUT]],1))*12,0),1))</f>
        <v>22372</v>
      </c>
      <c r="Q84" s="49">
        <f>(VALUE(MID(SUBSTITUTE(Tabla1[[#This Row],[RUT]],".",""),1,LEN(SUBSTITUTE(Tabla1[[#This Row],[RUT]],".",""))-2))*3.33636975697003E-06)+1932.25738525073</f>
        <v>1961.3182401450008</v>
      </c>
      <c r="R84" s="33" t="s">
        <v>18</v>
      </c>
      <c r="S84" s="32">
        <f ca="1">IF(Tabla1[[#This Row],[Cuenta Recolocación]]=1,(Tabla1[[#This Row],[Fecha recolocación]]-Tabla1[[#This Row],[Fecha de entrada de outplacement]])/30,(TODAY()-Tabla1[[#This Row],[Fecha de entrada de outplacement]])/30)</f>
        <v>0.56666666666666665</v>
      </c>
      <c r="T84" s="32">
        <f ca="1">IF(Tabla1[[#This Row],[Cuenta Recolocación]]=1,(Tabla1[[#This Row],[Fecha recolocación]]-Tabla1[[#This Row],[Fecha desempleo]])/30,(TODAY()-Tabla1[[#This Row],[Fecha desempleo]])/30)</f>
        <v>0.56666666666666665</v>
      </c>
      <c r="U84" s="32">
        <f>(Tabla1[[#This Row],[Fecha de entrada de outplacement]]-Tabla1[[#This Row],[Fecha desempleo]])/30</f>
        <v>0</v>
      </c>
      <c r="V84" s="3">
        <f ca="1">(TODAY()-Tabla1[[#This Row],[Fecha desempleo]])/30</f>
        <v>3.1333333333333333</v>
      </c>
      <c r="W84" s="2">
        <f>IF(Tabla1[[#This Row],[Fecha recolocación]]&lt;&gt;"",1,0)</f>
        <v>1</v>
      </c>
      <c r="X84" s="16">
        <f ca="1">INT((TODAY()-Tabla1[[#This Row],[Fecha Estimada]])/365.25)</f>
        <v>59</v>
      </c>
      <c r="Y8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50-60</v>
      </c>
    </row>
    <row r="85" spans="1:25" x14ac:dyDescent="0.2">
      <c r="A85">
        <v>1494601</v>
      </c>
      <c r="B85" t="s">
        <v>530</v>
      </c>
      <c r="C85" t="s">
        <v>528</v>
      </c>
      <c r="D85" t="s">
        <v>531</v>
      </c>
      <c r="E85" t="s">
        <v>532</v>
      </c>
      <c r="F85" t="s">
        <v>89</v>
      </c>
      <c r="G85" s="53">
        <v>44148.067361111112</v>
      </c>
      <c r="H85" t="s">
        <v>502</v>
      </c>
      <c r="I85" t="s">
        <v>537</v>
      </c>
      <c r="J85" t="s">
        <v>13</v>
      </c>
      <c r="K85" s="51">
        <f>Tabla1[[#This Row],[Fecha de entrada de outplacement]]</f>
        <v>44132</v>
      </c>
      <c r="L85" s="1">
        <v>44132</v>
      </c>
      <c r="M85" t="s">
        <v>14</v>
      </c>
      <c r="N85" t="s">
        <v>68</v>
      </c>
      <c r="O85" t="s">
        <v>560</v>
      </c>
      <c r="P85" s="47">
        <f>IF(Tabla1[[#This Row],[Estimacion RUT]]&gt;2005,0,DATE(FLOOR(Tabla1[[#This Row],[Estimacion RUT]],1),ROUND((Tabla1[[#This Row],[Estimacion RUT]]-FLOOR(Tabla1[[#This Row],[Estimacion RUT]],1))*12,0),1))</f>
        <v>28065</v>
      </c>
      <c r="Q85" s="49">
        <f>(VALUE(MID(SUBSTITUTE(Tabla1[[#This Row],[RUT]],".",""),1,LEN(SUBSTITUTE(Tabla1[[#This Row],[RUT]],".",""))-2))*3.33636975697003E-06)+1932.25738525073</f>
        <v>1976.8871026698837</v>
      </c>
      <c r="R85" s="33" t="s">
        <v>18</v>
      </c>
      <c r="S85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T85" s="32">
        <f ca="1">IF(Tabla1[[#This Row],[Cuenta Recolocación]]=1,(Tabla1[[#This Row],[Fecha recolocación]]-Tabla1[[#This Row],[Fecha desempleo]])/30,(TODAY()-Tabla1[[#This Row],[Fecha desempleo]])/30)</f>
        <v>1.9</v>
      </c>
      <c r="U85" s="32">
        <f>(Tabla1[[#This Row],[Fecha de entrada de outplacement]]-Tabla1[[#This Row],[Fecha desempleo]])/30</f>
        <v>0</v>
      </c>
      <c r="V85" s="3">
        <f ca="1">(TODAY()-Tabla1[[#This Row],[Fecha desempleo]])/30</f>
        <v>1.9</v>
      </c>
      <c r="W85" s="2">
        <f>IF(Tabla1[[#This Row],[Fecha recolocación]]&lt;&gt;"",1,0)</f>
        <v>0</v>
      </c>
      <c r="X85" s="16">
        <f ca="1">INT((TODAY()-Tabla1[[#This Row],[Fecha Estimada]])/365.25)</f>
        <v>44</v>
      </c>
      <c r="Y8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86" spans="1:25" x14ac:dyDescent="0.2">
      <c r="A86">
        <v>1494651</v>
      </c>
      <c r="B86" t="s">
        <v>498</v>
      </c>
      <c r="C86" t="s">
        <v>499</v>
      </c>
      <c r="D86" t="s">
        <v>500</v>
      </c>
      <c r="E86" t="s">
        <v>501</v>
      </c>
      <c r="F86" t="s">
        <v>384</v>
      </c>
      <c r="G86" s="53">
        <v>44168.658333333333</v>
      </c>
      <c r="H86" t="s">
        <v>502</v>
      </c>
      <c r="I86" t="s">
        <v>503</v>
      </c>
      <c r="J86" t="s">
        <v>13</v>
      </c>
      <c r="K86" s="51">
        <f>Tabla1[[#This Row],[Fecha de entrada de outplacement]]</f>
        <v>44118</v>
      </c>
      <c r="L86" s="1">
        <v>44118</v>
      </c>
      <c r="M86" t="s">
        <v>14</v>
      </c>
      <c r="N86" t="s">
        <v>68</v>
      </c>
      <c r="O86" t="s">
        <v>561</v>
      </c>
      <c r="P86" s="47">
        <f>IF(Tabla1[[#This Row],[Estimacion RUT]]&gt;2005,0,DATE(FLOOR(Tabla1[[#This Row],[Estimacion RUT]],1),ROUND((Tabla1[[#This Row],[Estimacion RUT]]-FLOOR(Tabla1[[#This Row],[Estimacion RUT]],1))*12,0),1))</f>
        <v>0</v>
      </c>
      <c r="Q86" s="49">
        <f>(VALUE(MID(SUBSTITUTE(Tabla1[[#This Row],[RUT]],".",""),1,LEN(SUBSTITUTE(Tabla1[[#This Row],[RUT]],".",""))-2))*3.33636975697003E-06)+1932.25738525073</f>
        <v>2021.2380096775569</v>
      </c>
      <c r="R86" s="33" t="s">
        <v>25</v>
      </c>
      <c r="S86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86" s="32">
        <f ca="1">IF(Tabla1[[#This Row],[Cuenta Recolocación]]=1,(Tabla1[[#This Row],[Fecha recolocación]]-Tabla1[[#This Row],[Fecha desempleo]])/30,(TODAY()-Tabla1[[#This Row],[Fecha desempleo]])/30)</f>
        <v>2.3666666666666667</v>
      </c>
      <c r="U86" s="32">
        <f>(Tabla1[[#This Row],[Fecha de entrada de outplacement]]-Tabla1[[#This Row],[Fecha desempleo]])/30</f>
        <v>0</v>
      </c>
      <c r="V86" s="3">
        <f ca="1">(TODAY()-Tabla1[[#This Row],[Fecha desempleo]])/30</f>
        <v>2.3666666666666667</v>
      </c>
      <c r="W86" s="2">
        <f>IF(Tabla1[[#This Row],[Fecha recolocación]]&lt;&gt;"",1,0)</f>
        <v>0</v>
      </c>
      <c r="X86" s="16">
        <f ca="1">INT((TODAY()-Tabla1[[#This Row],[Fecha Estimada]])/365.25)</f>
        <v>120</v>
      </c>
      <c r="Y86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Unidentified</v>
      </c>
    </row>
    <row r="87" spans="1:25" x14ac:dyDescent="0.2">
      <c r="A87">
        <v>1494701</v>
      </c>
      <c r="B87" t="s">
        <v>504</v>
      </c>
      <c r="C87" t="s">
        <v>16</v>
      </c>
      <c r="D87" t="s">
        <v>505</v>
      </c>
      <c r="E87" t="s">
        <v>506</v>
      </c>
      <c r="F87" t="s">
        <v>89</v>
      </c>
      <c r="G87" s="53">
        <v>44148.06527777778</v>
      </c>
      <c r="H87" t="s">
        <v>502</v>
      </c>
      <c r="I87" t="s">
        <v>503</v>
      </c>
      <c r="J87" t="s">
        <v>13</v>
      </c>
      <c r="K87" s="51">
        <f>Tabla1[[#This Row],[Fecha de entrada de outplacement]]</f>
        <v>44118</v>
      </c>
      <c r="L87" s="1">
        <v>44118</v>
      </c>
      <c r="M87" t="s">
        <v>14</v>
      </c>
      <c r="N87" t="s">
        <v>68</v>
      </c>
      <c r="O87" t="s">
        <v>562</v>
      </c>
      <c r="P87" s="47">
        <f>IF(Tabla1[[#This Row],[Estimacion RUT]]&gt;2005,0,DATE(FLOOR(Tabla1[[#This Row],[Estimacion RUT]],1),ROUND((Tabla1[[#This Row],[Estimacion RUT]]-FLOOR(Tabla1[[#This Row],[Estimacion RUT]],1))*12,0),1))</f>
        <v>31778</v>
      </c>
      <c r="Q87" s="49">
        <f>(VALUE(MID(SUBSTITUTE(Tabla1[[#This Row],[RUT]],".",""),1,LEN(SUBSTITUTE(Tabla1[[#This Row],[RUT]],".",""))-2))*3.33636975697003E-06)+1932.25738525073</f>
        <v>1987.0458514607637</v>
      </c>
      <c r="R87" s="33" t="s">
        <v>25</v>
      </c>
      <c r="S87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87" s="32">
        <f ca="1">IF(Tabla1[[#This Row],[Cuenta Recolocación]]=1,(Tabla1[[#This Row],[Fecha recolocación]]-Tabla1[[#This Row],[Fecha desempleo]])/30,(TODAY()-Tabla1[[#This Row],[Fecha desempleo]])/30)</f>
        <v>2.3666666666666667</v>
      </c>
      <c r="U87" s="32">
        <f>(Tabla1[[#This Row],[Fecha de entrada de outplacement]]-Tabla1[[#This Row],[Fecha desempleo]])/30</f>
        <v>0</v>
      </c>
      <c r="V87" s="3">
        <f ca="1">(TODAY()-Tabla1[[#This Row],[Fecha desempleo]])/30</f>
        <v>2.3666666666666667</v>
      </c>
      <c r="W87" s="2">
        <f>IF(Tabla1[[#This Row],[Fecha recolocación]]&lt;&gt;"",1,0)</f>
        <v>0</v>
      </c>
      <c r="X87" s="16">
        <f ca="1">INT((TODAY()-Tabla1[[#This Row],[Fecha Estimada]])/365.25)</f>
        <v>33</v>
      </c>
      <c r="Y87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88" spans="1:25" x14ac:dyDescent="0.2">
      <c r="A88">
        <v>1500706</v>
      </c>
      <c r="B88" t="s">
        <v>533</v>
      </c>
      <c r="C88" t="s">
        <v>534</v>
      </c>
      <c r="D88" t="s">
        <v>535</v>
      </c>
      <c r="E88" t="s">
        <v>536</v>
      </c>
      <c r="F88" t="s">
        <v>384</v>
      </c>
      <c r="G88" s="53">
        <v>44161.522222222222</v>
      </c>
      <c r="H88" t="s">
        <v>510</v>
      </c>
      <c r="I88" t="s">
        <v>537</v>
      </c>
      <c r="J88" t="s">
        <v>13</v>
      </c>
      <c r="K88" s="51">
        <f>Tabla1[[#This Row],[Fecha de entrada de outplacement]]</f>
        <v>44132</v>
      </c>
      <c r="L88" s="1">
        <v>44132</v>
      </c>
      <c r="M88" t="s">
        <v>14</v>
      </c>
      <c r="N88" t="s">
        <v>68</v>
      </c>
      <c r="O88" t="s">
        <v>538</v>
      </c>
      <c r="P88" s="47">
        <f>IF(Tabla1[[#This Row],[Estimacion RUT]]&gt;2005,0,DATE(FLOOR(Tabla1[[#This Row],[Estimacion RUT]],1),ROUND((Tabla1[[#This Row],[Estimacion RUT]]-FLOOR(Tabla1[[#This Row],[Estimacion RUT]],1))*12,0),1))</f>
        <v>34943</v>
      </c>
      <c r="Q88" s="49">
        <f>(VALUE(MID(SUBSTITUTE(Tabla1[[#This Row],[RUT]],".",""),1,LEN(SUBSTITUTE(Tabla1[[#This Row],[RUT]],".",""))-2))*3.33636975697003E-06)+1932.25738525073</f>
        <v>1995.7630316161612</v>
      </c>
      <c r="R88" s="33" t="s">
        <v>25</v>
      </c>
      <c r="S88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T88" s="32">
        <f ca="1">IF(Tabla1[[#This Row],[Cuenta Recolocación]]=1,(Tabla1[[#This Row],[Fecha recolocación]]-Tabla1[[#This Row],[Fecha desempleo]])/30,(TODAY()-Tabla1[[#This Row],[Fecha desempleo]])/30)</f>
        <v>1.9</v>
      </c>
      <c r="U88" s="32">
        <f>(Tabla1[[#This Row],[Fecha de entrada de outplacement]]-Tabla1[[#This Row],[Fecha desempleo]])/30</f>
        <v>0</v>
      </c>
      <c r="V88" s="3">
        <f ca="1">(TODAY()-Tabla1[[#This Row],[Fecha desempleo]])/30</f>
        <v>1.9</v>
      </c>
      <c r="W88" s="2">
        <f>IF(Tabla1[[#This Row],[Fecha recolocación]]&lt;&gt;"",1,0)</f>
        <v>0</v>
      </c>
      <c r="X88" s="16">
        <f ca="1">INT((TODAY()-Tabla1[[#This Row],[Fecha Estimada]])/365.25)</f>
        <v>25</v>
      </c>
      <c r="Y88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</row>
    <row r="89" spans="1:25" x14ac:dyDescent="0.2">
      <c r="A89">
        <v>1500707</v>
      </c>
      <c r="B89" t="s">
        <v>507</v>
      </c>
      <c r="C89" t="s">
        <v>124</v>
      </c>
      <c r="D89" t="s">
        <v>508</v>
      </c>
      <c r="E89" t="s">
        <v>509</v>
      </c>
      <c r="F89" t="s">
        <v>384</v>
      </c>
      <c r="G89" s="53">
        <v>44161.544444444444</v>
      </c>
      <c r="H89" t="s">
        <v>510</v>
      </c>
      <c r="I89" t="s">
        <v>503</v>
      </c>
      <c r="J89" s="50" t="s">
        <v>14</v>
      </c>
      <c r="K89" s="51">
        <f>Tabla1[[#This Row],[Fecha de entrada de outplacement]]</f>
        <v>44118</v>
      </c>
      <c r="L89" s="1">
        <v>44118</v>
      </c>
      <c r="M89" t="s">
        <v>14</v>
      </c>
      <c r="N89" t="s">
        <v>68</v>
      </c>
      <c r="O89" t="s">
        <v>511</v>
      </c>
      <c r="P89" s="47">
        <f>IF(Tabla1[[#This Row],[Estimacion RUT]]&gt;2005,0,DATE(FLOOR(Tabla1[[#This Row],[Estimacion RUT]],1),ROUND((Tabla1[[#This Row],[Estimacion RUT]]-FLOOR(Tabla1[[#This Row],[Estimacion RUT]],1))*12,0),1))</f>
        <v>30773</v>
      </c>
      <c r="Q89" s="49">
        <f>(VALUE(MID(SUBSTITUTE(Tabla1[[#This Row],[RUT]],".",""),1,LEN(SUBSTITUTE(Tabla1[[#This Row],[RUT]],".",""))-2))*3.33636975697003E-06)+1932.25738525073</f>
        <v>1984.3471220190063</v>
      </c>
      <c r="R89" s="33" t="s">
        <v>25</v>
      </c>
      <c r="S89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89" s="32">
        <f ca="1">IF(Tabla1[[#This Row],[Cuenta Recolocación]]=1,(Tabla1[[#This Row],[Fecha recolocación]]-Tabla1[[#This Row],[Fecha desempleo]])/30,(TODAY()-Tabla1[[#This Row],[Fecha desempleo]])/30)</f>
        <v>2.3666666666666667</v>
      </c>
      <c r="U89" s="32">
        <f>(Tabla1[[#This Row],[Fecha de entrada de outplacement]]-Tabla1[[#This Row],[Fecha desempleo]])/30</f>
        <v>0</v>
      </c>
      <c r="V89" s="3">
        <f ca="1">(TODAY()-Tabla1[[#This Row],[Fecha desempleo]])/30</f>
        <v>2.3666666666666667</v>
      </c>
      <c r="W89" s="2">
        <f>IF(Tabla1[[#This Row],[Fecha recolocación]]&lt;&gt;"",1,0)</f>
        <v>0</v>
      </c>
      <c r="X89" s="16">
        <f ca="1">INT((TODAY()-Tabla1[[#This Row],[Fecha Estimada]])/365.25)</f>
        <v>36</v>
      </c>
      <c r="Y89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90" spans="1:25" x14ac:dyDescent="0.2">
      <c r="A90">
        <v>1501051</v>
      </c>
      <c r="B90" t="s">
        <v>512</v>
      </c>
      <c r="C90" t="s">
        <v>513</v>
      </c>
      <c r="D90" t="s">
        <v>514</v>
      </c>
      <c r="E90" t="s">
        <v>515</v>
      </c>
      <c r="F90" t="s">
        <v>15</v>
      </c>
      <c r="G90" s="53">
        <v>44186.820138888892</v>
      </c>
      <c r="H90" t="s">
        <v>510</v>
      </c>
      <c r="I90" t="s">
        <v>503</v>
      </c>
      <c r="J90" s="50" t="s">
        <v>14</v>
      </c>
      <c r="K90" s="51">
        <f>Tabla1[[#This Row],[Fecha de entrada de outplacement]]</f>
        <v>44118</v>
      </c>
      <c r="L90" s="1">
        <v>44118</v>
      </c>
      <c r="M90" t="s">
        <v>14</v>
      </c>
      <c r="N90" t="s">
        <v>68</v>
      </c>
      <c r="O90" t="s">
        <v>516</v>
      </c>
      <c r="P90" s="47">
        <f>IF(Tabla1[[#This Row],[Estimacion RUT]]&gt;2005,0,DATE(FLOOR(Tabla1[[#This Row],[Estimacion RUT]],1),ROUND((Tabla1[[#This Row],[Estimacion RUT]]-FLOOR(Tabla1[[#This Row],[Estimacion RUT]],1))*12,0),1))</f>
        <v>28887</v>
      </c>
      <c r="Q90" s="49">
        <f>(VALUE(MID(SUBSTITUTE(Tabla1[[#This Row],[RUT]],".",""),1,LEN(SUBSTITUTE(Tabla1[[#This Row],[RUT]],".",""))-2))*3.33636975697003E-06)+1932.25738525073</f>
        <v>1979.1895681392361</v>
      </c>
      <c r="R90" s="33" t="s">
        <v>18</v>
      </c>
      <c r="S90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90" s="32">
        <f ca="1">IF(Tabla1[[#This Row],[Cuenta Recolocación]]=1,(Tabla1[[#This Row],[Fecha recolocación]]-Tabla1[[#This Row],[Fecha desempleo]])/30,(TODAY()-Tabla1[[#This Row],[Fecha desempleo]])/30)</f>
        <v>2.3666666666666667</v>
      </c>
      <c r="U90" s="32">
        <f>(Tabla1[[#This Row],[Fecha de entrada de outplacement]]-Tabla1[[#This Row],[Fecha desempleo]])/30</f>
        <v>0</v>
      </c>
      <c r="V90" s="3">
        <f ca="1">(TODAY()-Tabla1[[#This Row],[Fecha desempleo]])/30</f>
        <v>2.3666666666666667</v>
      </c>
      <c r="W90" s="2">
        <f>IF(Tabla1[[#This Row],[Fecha recolocación]]&lt;&gt;"",1,0)</f>
        <v>0</v>
      </c>
      <c r="X90" s="16">
        <f ca="1">INT((TODAY()-Tabla1[[#This Row],[Fecha Estimada]])/365.25)</f>
        <v>41</v>
      </c>
      <c r="Y90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1" spans="1:25" x14ac:dyDescent="0.2">
      <c r="A91">
        <v>1501055</v>
      </c>
      <c r="B91" t="s">
        <v>517</v>
      </c>
      <c r="C91" t="s">
        <v>518</v>
      </c>
      <c r="D91" t="s">
        <v>519</v>
      </c>
      <c r="E91" t="s">
        <v>520</v>
      </c>
      <c r="F91" t="s">
        <v>135</v>
      </c>
      <c r="G91" s="53">
        <v>44133.559027777781</v>
      </c>
      <c r="H91" t="s">
        <v>510</v>
      </c>
      <c r="I91" t="s">
        <v>503</v>
      </c>
      <c r="J91" s="50" t="s">
        <v>14</v>
      </c>
      <c r="K91" s="51">
        <f>Tabla1[[#This Row],[Fecha de entrada de outplacement]]</f>
        <v>44118</v>
      </c>
      <c r="L91" s="1">
        <v>44118</v>
      </c>
      <c r="M91" t="s">
        <v>14</v>
      </c>
      <c r="N91" t="s">
        <v>68</v>
      </c>
      <c r="O91" t="s">
        <v>521</v>
      </c>
      <c r="P91" s="47">
        <f>IF(Tabla1[[#This Row],[Estimacion RUT]]&gt;2005,0,DATE(FLOOR(Tabla1[[#This Row],[Estimacion RUT]],1),ROUND((Tabla1[[#This Row],[Estimacion RUT]]-FLOOR(Tabla1[[#This Row],[Estimacion RUT]],1))*12,0),1))</f>
        <v>27303</v>
      </c>
      <c r="Q91" s="49">
        <f>(VALUE(MID(SUBSTITUTE(Tabla1[[#This Row],[RUT]],".",""),1,LEN(SUBSTITUTE(Tabla1[[#This Row],[RUT]],".",""))-2))*3.33636975697003E-06)+1932.25738525073</f>
        <v>1974.8581861569055</v>
      </c>
      <c r="R91" s="33" t="s">
        <v>18</v>
      </c>
      <c r="S91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91" s="32">
        <f ca="1">IF(Tabla1[[#This Row],[Cuenta Recolocación]]=1,(Tabla1[[#This Row],[Fecha recolocación]]-Tabla1[[#This Row],[Fecha desempleo]])/30,(TODAY()-Tabla1[[#This Row],[Fecha desempleo]])/30)</f>
        <v>2.3666666666666667</v>
      </c>
      <c r="U91" s="32">
        <f>(Tabla1[[#This Row],[Fecha de entrada de outplacement]]-Tabla1[[#This Row],[Fecha desempleo]])/30</f>
        <v>0</v>
      </c>
      <c r="V91" s="3">
        <f ca="1">(TODAY()-Tabla1[[#This Row],[Fecha desempleo]])/30</f>
        <v>2.3666666666666667</v>
      </c>
      <c r="W91" s="2">
        <f>IF(Tabla1[[#This Row],[Fecha recolocación]]&lt;&gt;"",1,0)</f>
        <v>0</v>
      </c>
      <c r="X91" s="16">
        <f ca="1">INT((TODAY()-Tabla1[[#This Row],[Fecha Estimada]])/365.25)</f>
        <v>46</v>
      </c>
      <c r="Y91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2" spans="1:25" x14ac:dyDescent="0.2">
      <c r="A92">
        <v>1501301</v>
      </c>
      <c r="B92" t="s">
        <v>522</v>
      </c>
      <c r="C92" t="s">
        <v>523</v>
      </c>
      <c r="D92" t="s">
        <v>524</v>
      </c>
      <c r="E92" t="s">
        <v>525</v>
      </c>
      <c r="F92" t="s">
        <v>135</v>
      </c>
      <c r="G92" s="53">
        <v>44132.806944444441</v>
      </c>
      <c r="H92" t="s">
        <v>510</v>
      </c>
      <c r="I92" t="s">
        <v>503</v>
      </c>
      <c r="J92" s="50" t="s">
        <v>14</v>
      </c>
      <c r="K92" s="51">
        <f>Tabla1[[#This Row],[Fecha de entrada de outplacement]]</f>
        <v>44118</v>
      </c>
      <c r="L92" s="1">
        <v>44118</v>
      </c>
      <c r="M92" t="s">
        <v>14</v>
      </c>
      <c r="N92" t="s">
        <v>68</v>
      </c>
      <c r="O92" t="s">
        <v>526</v>
      </c>
      <c r="P92" s="47">
        <f>IF(Tabla1[[#This Row],[Estimacion RUT]]&gt;2005,0,DATE(FLOOR(Tabla1[[#This Row],[Estimacion RUT]],1),ROUND((Tabla1[[#This Row],[Estimacion RUT]]-FLOOR(Tabla1[[#This Row],[Estimacion RUT]],1))*12,0),1))</f>
        <v>32540</v>
      </c>
      <c r="Q92" s="49">
        <f>(VALUE(MID(SUBSTITUTE(Tabla1[[#This Row],[RUT]],".",""),1,LEN(SUBSTITUTE(Tabla1[[#This Row],[RUT]],".",""))-2))*3.33636975697003E-06)+1932.25738525073</f>
        <v>1989.1766273424223</v>
      </c>
      <c r="R92" s="33" t="s">
        <v>18</v>
      </c>
      <c r="S92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92" s="32">
        <f ca="1">IF(Tabla1[[#This Row],[Cuenta Recolocación]]=1,(Tabla1[[#This Row],[Fecha recolocación]]-Tabla1[[#This Row],[Fecha desempleo]])/30,(TODAY()-Tabla1[[#This Row],[Fecha desempleo]])/30)</f>
        <v>2.3666666666666667</v>
      </c>
      <c r="U92" s="32">
        <f>(Tabla1[[#This Row],[Fecha de entrada de outplacement]]-Tabla1[[#This Row],[Fecha desempleo]])/30</f>
        <v>0</v>
      </c>
      <c r="V92" s="3">
        <f ca="1">(TODAY()-Tabla1[[#This Row],[Fecha desempleo]])/30</f>
        <v>2.3666666666666667</v>
      </c>
      <c r="W92" s="2">
        <f>IF(Tabla1[[#This Row],[Fecha recolocación]]&lt;&gt;"",1,0)</f>
        <v>0</v>
      </c>
      <c r="X92" s="16">
        <f ca="1">INT((TODAY()-Tabla1[[#This Row],[Fecha Estimada]])/365.25)</f>
        <v>31</v>
      </c>
      <c r="Y92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  <row r="93" spans="1:25" x14ac:dyDescent="0.2">
      <c r="A93">
        <v>1513201</v>
      </c>
      <c r="B93" t="s">
        <v>539</v>
      </c>
      <c r="C93" t="s">
        <v>540</v>
      </c>
      <c r="D93" t="s">
        <v>541</v>
      </c>
      <c r="E93" t="s">
        <v>542</v>
      </c>
      <c r="F93" t="s">
        <v>384</v>
      </c>
      <c r="G93" s="53">
        <v>44144.76458333333</v>
      </c>
      <c r="H93" t="s">
        <v>543</v>
      </c>
      <c r="I93" t="s">
        <v>537</v>
      </c>
      <c r="J93" t="s">
        <v>13</v>
      </c>
      <c r="K93" s="1">
        <v>44104</v>
      </c>
      <c r="L93" s="1">
        <v>44137</v>
      </c>
      <c r="M93" t="s">
        <v>14</v>
      </c>
      <c r="N93" t="s">
        <v>68</v>
      </c>
      <c r="O93" t="s">
        <v>544</v>
      </c>
      <c r="P93" s="47">
        <f>IF(Tabla1[[#This Row],[Estimacion RUT]]&gt;2005,0,DATE(FLOOR(Tabla1[[#This Row],[Estimacion RUT]],1),ROUND((Tabla1[[#This Row],[Estimacion RUT]]-FLOOR(Tabla1[[#This Row],[Estimacion RUT]],1))*12,0),1))</f>
        <v>29434</v>
      </c>
      <c r="Q93" s="49">
        <f>(VALUE(MID(SUBSTITUTE(Tabla1[[#This Row],[RUT]],".",""),1,LEN(SUBSTITUTE(Tabla1[[#This Row],[RUT]],".",""))-2))*3.33636975697003E-06)+1932.25738525073</f>
        <v>1980.7070892322358</v>
      </c>
      <c r="R93" s="33" t="s">
        <v>18</v>
      </c>
      <c r="S93" s="32">
        <f ca="1">IF(Tabla1[[#This Row],[Cuenta Recolocación]]=1,(Tabla1[[#This Row],[Fecha recolocación]]-Tabla1[[#This Row],[Fecha de entrada de outplacement]])/30,(TODAY()-Tabla1[[#This Row],[Fecha de entrada de outplacement]])/30)</f>
        <v>1.7333333333333334</v>
      </c>
      <c r="T93" s="32">
        <f ca="1">IF(Tabla1[[#This Row],[Cuenta Recolocación]]=1,(Tabla1[[#This Row],[Fecha recolocación]]-Tabla1[[#This Row],[Fecha desempleo]])/30,(TODAY()-Tabla1[[#This Row],[Fecha desempleo]])/30)</f>
        <v>2.8333333333333335</v>
      </c>
      <c r="U93" s="32">
        <f>(Tabla1[[#This Row],[Fecha de entrada de outplacement]]-Tabla1[[#This Row],[Fecha desempleo]])/30</f>
        <v>1.1000000000000001</v>
      </c>
      <c r="V93" s="3">
        <f ca="1">(TODAY()-Tabla1[[#This Row],[Fecha desempleo]])/30</f>
        <v>2.8333333333333335</v>
      </c>
      <c r="W93" s="2">
        <f>IF(Tabla1[[#This Row],[Fecha recolocación]]&lt;&gt;"",1,0)</f>
        <v>0</v>
      </c>
      <c r="X93" s="16">
        <f ca="1">INT((TODAY()-Tabla1[[#This Row],[Fecha Estimada]])/365.25)</f>
        <v>40</v>
      </c>
      <c r="Y93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40-50</v>
      </c>
    </row>
    <row r="94" spans="1:25" x14ac:dyDescent="0.2">
      <c r="A94">
        <v>1561251</v>
      </c>
      <c r="B94" t="s">
        <v>545</v>
      </c>
      <c r="C94" t="s">
        <v>546</v>
      </c>
      <c r="D94" t="s">
        <v>547</v>
      </c>
      <c r="E94" t="s">
        <v>548</v>
      </c>
      <c r="F94" t="s">
        <v>66</v>
      </c>
      <c r="G94" s="53">
        <v>44186.600694444445</v>
      </c>
      <c r="H94" t="s">
        <v>510</v>
      </c>
      <c r="I94" t="s">
        <v>537</v>
      </c>
      <c r="J94" t="s">
        <v>13</v>
      </c>
      <c r="K94" s="51">
        <f>Tabla1[[#This Row],[Fecha de entrada de outplacement]]</f>
        <v>44132</v>
      </c>
      <c r="L94" s="1">
        <v>44132</v>
      </c>
      <c r="M94" t="s">
        <v>14</v>
      </c>
      <c r="N94" t="s">
        <v>68</v>
      </c>
      <c r="O94" t="s">
        <v>549</v>
      </c>
      <c r="P94" s="47">
        <f>IF(Tabla1[[#This Row],[Estimacion RUT]]&gt;2005,0,DATE(FLOOR(Tabla1[[#This Row],[Estimacion RUT]],1),ROUND((Tabla1[[#This Row],[Estimacion RUT]]-FLOOR(Tabla1[[#This Row],[Estimacion RUT]],1))*12,0),1))</f>
        <v>34182</v>
      </c>
      <c r="Q94" s="49">
        <f>(VALUE(MID(SUBSTITUTE(Tabla1[[#This Row],[RUT]],".",""),1,LEN(SUBSTITUTE(Tabla1[[#This Row],[RUT]],".",""))-2))*3.33636975697003E-06)+1932.25738525073</f>
        <v>1993.663524191865</v>
      </c>
      <c r="R94" s="33" t="s">
        <v>25</v>
      </c>
      <c r="S94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T94" s="32">
        <f ca="1">IF(Tabla1[[#This Row],[Cuenta Recolocación]]=1,(Tabla1[[#This Row],[Fecha recolocación]]-Tabla1[[#This Row],[Fecha desempleo]])/30,(TODAY()-Tabla1[[#This Row],[Fecha desempleo]])/30)</f>
        <v>1.9</v>
      </c>
      <c r="U94" s="32">
        <f>(Tabla1[[#This Row],[Fecha de entrada de outplacement]]-Tabla1[[#This Row],[Fecha desempleo]])/30</f>
        <v>0</v>
      </c>
      <c r="V94" s="3">
        <f ca="1">(TODAY()-Tabla1[[#This Row],[Fecha desempleo]])/30</f>
        <v>1.9</v>
      </c>
      <c r="W94" s="2">
        <f>IF(Tabla1[[#This Row],[Fecha recolocación]]&lt;&gt;"",1,0)</f>
        <v>0</v>
      </c>
      <c r="X94" s="16">
        <f ca="1">INT((TODAY()-Tabla1[[#This Row],[Fecha Estimada]])/365.25)</f>
        <v>27</v>
      </c>
      <c r="Y94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20-30</v>
      </c>
    </row>
    <row r="95" spans="1:25" x14ac:dyDescent="0.2">
      <c r="A95">
        <v>1568751</v>
      </c>
      <c r="B95" t="s">
        <v>550</v>
      </c>
      <c r="C95" t="s">
        <v>551</v>
      </c>
      <c r="D95" t="s">
        <v>552</v>
      </c>
      <c r="E95" t="s">
        <v>553</v>
      </c>
      <c r="F95" t="s">
        <v>384</v>
      </c>
      <c r="G95" s="53">
        <v>44181.852777777778</v>
      </c>
      <c r="H95" t="s">
        <v>510</v>
      </c>
      <c r="I95" t="s">
        <v>537</v>
      </c>
      <c r="J95" t="s">
        <v>13</v>
      </c>
      <c r="K95" s="51">
        <f>Tabla1[[#This Row],[Fecha de entrada de outplacement]]</f>
        <v>44132</v>
      </c>
      <c r="L95" s="1">
        <v>44132</v>
      </c>
      <c r="M95" t="s">
        <v>14</v>
      </c>
      <c r="N95" t="s">
        <v>68</v>
      </c>
      <c r="O95" t="s">
        <v>554</v>
      </c>
      <c r="P95" s="47">
        <f>IF(Tabla1[[#This Row],[Estimacion RUT]]&gt;2005,0,DATE(FLOOR(Tabla1[[#This Row],[Estimacion RUT]],1),ROUND((Tabla1[[#This Row],[Estimacion RUT]]-FLOOR(Tabla1[[#This Row],[Estimacion RUT]],1))*12,0),1))</f>
        <v>30713</v>
      </c>
      <c r="Q95" s="49">
        <f>(VALUE(MID(SUBSTITUTE(Tabla1[[#This Row],[RUT]],".",""),1,LEN(SUBSTITUTE(Tabla1[[#This Row],[RUT]],".",""))-2))*3.33636975697003E-06)+1932.25738525073</f>
        <v>1984.1608791864328</v>
      </c>
      <c r="R95" s="33" t="s">
        <v>25</v>
      </c>
      <c r="S95" s="32">
        <f ca="1">IF(Tabla1[[#This Row],[Cuenta Recolocación]]=1,(Tabla1[[#This Row],[Fecha recolocación]]-Tabla1[[#This Row],[Fecha de entrada de outplacement]])/30,(TODAY()-Tabla1[[#This Row],[Fecha de entrada de outplacement]])/30)</f>
        <v>1.9</v>
      </c>
      <c r="T95" s="32">
        <f ca="1">IF(Tabla1[[#This Row],[Cuenta Recolocación]]=1,(Tabla1[[#This Row],[Fecha recolocación]]-Tabla1[[#This Row],[Fecha desempleo]])/30,(TODAY()-Tabla1[[#This Row],[Fecha desempleo]])/30)</f>
        <v>1.9</v>
      </c>
      <c r="U95" s="32">
        <f>(Tabla1[[#This Row],[Fecha de entrada de outplacement]]-Tabla1[[#This Row],[Fecha desempleo]])/30</f>
        <v>0</v>
      </c>
      <c r="V95" s="3">
        <f ca="1">(TODAY()-Tabla1[[#This Row],[Fecha desempleo]])/30</f>
        <v>1.9</v>
      </c>
      <c r="W95" s="2">
        <f>IF(Tabla1[[#This Row],[Fecha recolocación]]&lt;&gt;"",1,0)</f>
        <v>0</v>
      </c>
      <c r="X95" s="16">
        <f ca="1">INT((TODAY()-Tabla1[[#This Row],[Fecha Estimada]])/365.25)</f>
        <v>36</v>
      </c>
      <c r="Y95" s="2" t="str">
        <f ca="1">IF(Tabla1[[#This Row],[Edad]]&gt;110,"Unidentified",IF(Tabla1[[#This Row],[Edad]]&lt;20,"0-20",IF(Tabla1[[#This Row],[Edad]]&lt;30,"20-30",IF(Tabla1[[#This Row],[Edad]]&lt;40,"30-40",IF(Tabla1[[#This Row],[Edad]]&lt;50,"40-50",IF(Tabla1[[#This Row],[Edad]]&lt;60,"50-60",IF(Tabla1[[#This Row],[Edad]]&lt;70,"60-70","70+")))))))</f>
        <v>30-40</v>
      </c>
    </row>
  </sheetData>
  <mergeCells count="4">
    <mergeCell ref="AB19:AC22"/>
    <mergeCell ref="AB16:AC18"/>
    <mergeCell ref="AB12:AC15"/>
    <mergeCell ref="AB5:AC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7473-9639-8D4C-BB84-203D591CA1C7}">
  <sheetPr codeName="Hoja3"/>
  <dimension ref="A1:N40"/>
  <sheetViews>
    <sheetView workbookViewId="0">
      <selection activeCell="L4" sqref="L4"/>
    </sheetView>
  </sheetViews>
  <sheetFormatPr baseColWidth="10" defaultColWidth="10.83203125" defaultRowHeight="15" x14ac:dyDescent="0.2"/>
  <cols>
    <col min="1" max="10" width="10.83203125" style="12"/>
    <col min="11" max="11" width="23.5" style="12" bestFit="1" customWidth="1"/>
    <col min="12" max="12" width="29.83203125" style="12" bestFit="1" customWidth="1"/>
    <col min="13" max="13" width="24.33203125" style="12" bestFit="1" customWidth="1"/>
    <col min="14" max="14" width="20" style="12" bestFit="1" customWidth="1"/>
    <col min="15" max="16384" width="10.83203125" style="12"/>
  </cols>
  <sheetData>
    <row r="1" spans="1:14" x14ac:dyDescent="0.2">
      <c r="A1" s="31" t="s">
        <v>54</v>
      </c>
      <c r="C1" s="12" t="s">
        <v>56</v>
      </c>
      <c r="K1" s="30" t="s">
        <v>55</v>
      </c>
    </row>
    <row r="3" spans="1:14" x14ac:dyDescent="0.2">
      <c r="A3" s="29" t="s">
        <v>41</v>
      </c>
      <c r="B3" s="29" t="s">
        <v>42</v>
      </c>
      <c r="C3" s="29"/>
      <c r="D3" s="29" t="s">
        <v>43</v>
      </c>
      <c r="E3" s="29" t="s">
        <v>44</v>
      </c>
      <c r="F3" s="29"/>
      <c r="G3" s="29" t="s">
        <v>45</v>
      </c>
      <c r="H3" s="29" t="s">
        <v>46</v>
      </c>
      <c r="K3" s="25" t="s">
        <v>26</v>
      </c>
      <c r="L3" s="25" t="s">
        <v>32</v>
      </c>
      <c r="M3" s="25" t="s">
        <v>33</v>
      </c>
      <c r="N3" s="25" t="s">
        <v>40</v>
      </c>
    </row>
    <row r="4" spans="1:14" x14ac:dyDescent="0.2">
      <c r="A4" s="29">
        <v>1</v>
      </c>
      <c r="B4" s="29">
        <v>0.98950000000000005</v>
      </c>
      <c r="C4" s="29"/>
      <c r="D4" s="29">
        <v>1</v>
      </c>
      <c r="E4" s="29">
        <v>0.9556</v>
      </c>
      <c r="F4" s="29"/>
      <c r="G4" s="29">
        <v>0.75</v>
      </c>
      <c r="H4" s="29">
        <v>0.9556</v>
      </c>
      <c r="K4" s="26">
        <v>94</v>
      </c>
      <c r="L4" s="27">
        <v>6.681205673758873</v>
      </c>
      <c r="M4" s="26">
        <v>31</v>
      </c>
      <c r="N4" s="28">
        <v>0.32978723404255317</v>
      </c>
    </row>
    <row r="5" spans="1:14" x14ac:dyDescent="0.2">
      <c r="A5" s="29">
        <v>1.1000000000000001</v>
      </c>
      <c r="B5" s="29">
        <v>0.97889999999999999</v>
      </c>
      <c r="C5" s="29"/>
      <c r="D5" s="29">
        <v>2</v>
      </c>
      <c r="E5" s="29">
        <v>0.9133</v>
      </c>
      <c r="F5" s="29"/>
      <c r="G5" s="29">
        <v>1.5</v>
      </c>
      <c r="H5" s="29">
        <v>0.9133</v>
      </c>
    </row>
    <row r="6" spans="1:14" x14ac:dyDescent="0.2">
      <c r="A6" s="29">
        <v>1.4</v>
      </c>
      <c r="B6" s="29">
        <v>0.96840000000000004</v>
      </c>
      <c r="C6" s="29"/>
      <c r="D6" s="29">
        <v>3</v>
      </c>
      <c r="E6" s="29">
        <v>0.87739999999999996</v>
      </c>
      <c r="F6" s="29"/>
      <c r="G6" s="29">
        <v>2.25</v>
      </c>
      <c r="H6" s="29">
        <v>0.87739999999999996</v>
      </c>
    </row>
    <row r="7" spans="1:14" x14ac:dyDescent="0.2">
      <c r="A7" s="29">
        <v>1.6</v>
      </c>
      <c r="B7" s="29">
        <v>0.94450000000000001</v>
      </c>
      <c r="C7" s="29"/>
      <c r="D7" s="29">
        <v>4</v>
      </c>
      <c r="E7" s="29">
        <v>0.80549999999999999</v>
      </c>
      <c r="F7" s="29"/>
      <c r="G7" s="29">
        <v>3</v>
      </c>
      <c r="H7" s="29">
        <v>0.80549999999999999</v>
      </c>
    </row>
    <row r="8" spans="1:14" x14ac:dyDescent="0.2">
      <c r="A8" s="29">
        <v>1.8</v>
      </c>
      <c r="B8" s="29">
        <v>0.93259999999999998</v>
      </c>
      <c r="C8" s="29"/>
      <c r="D8" s="29">
        <v>5</v>
      </c>
      <c r="E8" s="29">
        <v>0.74209999999999998</v>
      </c>
      <c r="F8" s="29"/>
      <c r="G8" s="29">
        <v>3.75</v>
      </c>
      <c r="H8" s="29">
        <v>0.74209999999999998</v>
      </c>
    </row>
    <row r="9" spans="1:14" x14ac:dyDescent="0.2">
      <c r="A9" s="29">
        <v>1.9</v>
      </c>
      <c r="B9" s="29">
        <v>0.92059999999999997</v>
      </c>
      <c r="C9" s="29"/>
      <c r="D9" s="29">
        <v>6</v>
      </c>
      <c r="E9" s="29">
        <v>0.68920000000000003</v>
      </c>
      <c r="F9" s="29"/>
      <c r="G9" s="29">
        <v>4.5</v>
      </c>
      <c r="H9" s="29">
        <v>0.68920000000000003</v>
      </c>
    </row>
    <row r="10" spans="1:14" x14ac:dyDescent="0.2">
      <c r="A10" s="29">
        <v>2.1</v>
      </c>
      <c r="B10" s="29">
        <v>0.90859999999999996</v>
      </c>
      <c r="C10" s="29"/>
      <c r="D10" s="29">
        <v>7</v>
      </c>
      <c r="E10" s="29">
        <v>0.63639999999999997</v>
      </c>
      <c r="F10" s="29"/>
      <c r="G10" s="29">
        <v>5.25</v>
      </c>
      <c r="H10" s="29">
        <v>0.63639999999999997</v>
      </c>
    </row>
    <row r="11" spans="1:14" x14ac:dyDescent="0.2">
      <c r="A11" s="29">
        <v>2.2000000000000002</v>
      </c>
      <c r="B11" s="29">
        <v>0.88470000000000004</v>
      </c>
      <c r="C11" s="29"/>
      <c r="D11" s="29">
        <v>8</v>
      </c>
      <c r="E11" s="29">
        <v>0.58350000000000002</v>
      </c>
      <c r="F11" s="29"/>
      <c r="G11" s="29">
        <v>6</v>
      </c>
      <c r="H11" s="29">
        <v>0.58350000000000002</v>
      </c>
    </row>
    <row r="12" spans="1:14" x14ac:dyDescent="0.2">
      <c r="A12" s="29">
        <v>2.7</v>
      </c>
      <c r="B12" s="29">
        <v>0.87229999999999996</v>
      </c>
      <c r="C12" s="29"/>
      <c r="D12" s="29">
        <v>9</v>
      </c>
      <c r="E12" s="29">
        <v>0.54290000000000005</v>
      </c>
      <c r="F12" s="29"/>
      <c r="G12" s="29">
        <v>6.75</v>
      </c>
      <c r="H12" s="29">
        <v>0.54290000000000005</v>
      </c>
    </row>
    <row r="13" spans="1:14" x14ac:dyDescent="0.2">
      <c r="A13" s="29">
        <v>3</v>
      </c>
      <c r="B13" s="29">
        <v>0.85980000000000001</v>
      </c>
      <c r="C13" s="29"/>
      <c r="D13" s="29">
        <v>10</v>
      </c>
      <c r="E13" s="29">
        <v>0.49980000000000002</v>
      </c>
      <c r="F13" s="29"/>
      <c r="G13" s="29">
        <v>7.5</v>
      </c>
      <c r="H13" s="29">
        <v>0.49980000000000002</v>
      </c>
    </row>
    <row r="14" spans="1:14" x14ac:dyDescent="0.2">
      <c r="A14" s="29">
        <v>3.1</v>
      </c>
      <c r="B14" s="29">
        <v>0.84730000000000005</v>
      </c>
      <c r="C14" s="29"/>
      <c r="D14" s="29">
        <v>11</v>
      </c>
      <c r="E14" s="29">
        <v>0.48010000000000003</v>
      </c>
      <c r="F14" s="29"/>
      <c r="G14" s="29">
        <v>8.25</v>
      </c>
      <c r="H14" s="29">
        <v>0.48010000000000003</v>
      </c>
    </row>
    <row r="15" spans="1:14" x14ac:dyDescent="0.2">
      <c r="A15" s="29">
        <v>3.2</v>
      </c>
      <c r="B15" s="29">
        <v>0.82240000000000002</v>
      </c>
      <c r="C15" s="29"/>
      <c r="D15" s="29">
        <v>12</v>
      </c>
      <c r="E15" s="29">
        <v>0.4466</v>
      </c>
      <c r="F15" s="29"/>
      <c r="G15" s="29">
        <v>9</v>
      </c>
      <c r="H15" s="29">
        <v>0.4466</v>
      </c>
    </row>
    <row r="16" spans="1:14" x14ac:dyDescent="0.2">
      <c r="A16" s="29">
        <v>3.8</v>
      </c>
      <c r="B16" s="29">
        <v>0.80940000000000001</v>
      </c>
      <c r="C16" s="29"/>
      <c r="D16" s="29">
        <v>13</v>
      </c>
      <c r="E16" s="29">
        <v>0.39250000000000002</v>
      </c>
      <c r="F16" s="29"/>
      <c r="G16" s="29">
        <v>9.75</v>
      </c>
      <c r="H16" s="29">
        <v>0.39250000000000002</v>
      </c>
    </row>
    <row r="17" spans="1:8" x14ac:dyDescent="0.2">
      <c r="A17" s="29">
        <v>4</v>
      </c>
      <c r="B17" s="29">
        <v>0.79630000000000001</v>
      </c>
      <c r="C17" s="29"/>
      <c r="D17" s="29">
        <v>14</v>
      </c>
      <c r="E17" s="29">
        <v>0.36499999999999999</v>
      </c>
      <c r="F17" s="29"/>
      <c r="G17" s="29">
        <v>10.5</v>
      </c>
      <c r="H17" s="29">
        <v>0.36499999999999999</v>
      </c>
    </row>
    <row r="18" spans="1:8" x14ac:dyDescent="0.2">
      <c r="A18" s="29">
        <v>4.0999999999999996</v>
      </c>
      <c r="B18" s="29">
        <v>0.71799999999999997</v>
      </c>
      <c r="C18" s="29"/>
      <c r="D18" s="29">
        <v>15</v>
      </c>
      <c r="E18" s="29">
        <v>0.34139999999999998</v>
      </c>
      <c r="F18" s="29"/>
      <c r="G18" s="29">
        <v>11.25</v>
      </c>
      <c r="H18" s="29">
        <v>0.34139999999999998</v>
      </c>
    </row>
    <row r="19" spans="1:8" x14ac:dyDescent="0.2">
      <c r="A19" s="29">
        <v>4.2</v>
      </c>
      <c r="B19" s="29">
        <v>0.70469999999999999</v>
      </c>
      <c r="C19" s="29"/>
      <c r="D19" s="29">
        <v>16</v>
      </c>
      <c r="E19" s="29">
        <v>0.32719999999999999</v>
      </c>
      <c r="F19" s="29"/>
      <c r="G19" s="29">
        <v>12</v>
      </c>
      <c r="H19" s="29">
        <v>0.32719999999999999</v>
      </c>
    </row>
    <row r="20" spans="1:8" x14ac:dyDescent="0.2">
      <c r="A20" s="29">
        <v>4.5</v>
      </c>
      <c r="B20" s="29">
        <v>0.69110000000000005</v>
      </c>
      <c r="C20" s="29"/>
      <c r="D20" s="29">
        <v>17</v>
      </c>
      <c r="E20" s="29">
        <v>0.3049</v>
      </c>
      <c r="F20" s="29"/>
      <c r="G20" s="29">
        <v>12.75</v>
      </c>
      <c r="H20" s="29">
        <v>0.3049</v>
      </c>
    </row>
    <row r="21" spans="1:8" x14ac:dyDescent="0.2">
      <c r="A21" s="29">
        <v>4.9000000000000004</v>
      </c>
      <c r="B21" s="29">
        <v>0.65049999999999997</v>
      </c>
      <c r="C21" s="29"/>
      <c r="D21" s="29">
        <v>18</v>
      </c>
      <c r="E21" s="29">
        <v>0.29089999999999999</v>
      </c>
      <c r="F21" s="29"/>
      <c r="G21" s="29">
        <v>13.5</v>
      </c>
      <c r="H21" s="29">
        <v>0.29089999999999999</v>
      </c>
    </row>
    <row r="22" spans="1:8" x14ac:dyDescent="0.2">
      <c r="A22" s="29">
        <v>5</v>
      </c>
      <c r="B22" s="29">
        <v>0.62339999999999995</v>
      </c>
      <c r="C22" s="29"/>
      <c r="D22" s="29">
        <v>19</v>
      </c>
      <c r="E22" s="29">
        <v>0.27560000000000001</v>
      </c>
      <c r="F22" s="29"/>
      <c r="G22" s="29">
        <v>14.25</v>
      </c>
      <c r="H22" s="29">
        <v>0.27560000000000001</v>
      </c>
    </row>
    <row r="23" spans="1:8" x14ac:dyDescent="0.2">
      <c r="A23" s="29">
        <v>5.0999999999999996</v>
      </c>
      <c r="B23" s="29">
        <v>0.60980000000000001</v>
      </c>
      <c r="C23" s="29"/>
      <c r="D23" s="29">
        <v>20</v>
      </c>
      <c r="E23" s="29">
        <v>0.26179999999999998</v>
      </c>
      <c r="F23" s="29"/>
      <c r="G23" s="29">
        <v>15</v>
      </c>
      <c r="H23" s="29">
        <v>0.26179999999999998</v>
      </c>
    </row>
    <row r="24" spans="1:8" x14ac:dyDescent="0.2">
      <c r="A24" s="29">
        <v>5.2</v>
      </c>
      <c r="B24" s="29">
        <v>0.5827</v>
      </c>
      <c r="C24" s="29"/>
      <c r="D24" s="29">
        <v>22</v>
      </c>
      <c r="E24" s="29">
        <v>0.2404</v>
      </c>
      <c r="F24" s="29"/>
      <c r="G24" s="29">
        <v>16.5</v>
      </c>
      <c r="H24" s="29">
        <v>0.2404</v>
      </c>
    </row>
    <row r="25" spans="1:8" x14ac:dyDescent="0.2">
      <c r="A25" s="29">
        <v>6.2</v>
      </c>
      <c r="B25" s="29">
        <v>0.55120000000000002</v>
      </c>
      <c r="C25" s="29"/>
      <c r="D25" s="29">
        <v>23</v>
      </c>
      <c r="E25" s="29">
        <v>0.2298</v>
      </c>
      <c r="F25" s="29"/>
      <c r="G25" s="29">
        <v>17.25</v>
      </c>
      <c r="H25" s="29">
        <v>0.2298</v>
      </c>
    </row>
    <row r="26" spans="1:8" x14ac:dyDescent="0.2">
      <c r="A26" s="29">
        <v>6.4</v>
      </c>
      <c r="B26" s="29">
        <v>0.53549999999999998</v>
      </c>
      <c r="C26" s="29"/>
      <c r="D26" s="29">
        <v>24</v>
      </c>
      <c r="E26" s="29">
        <v>0.21879999999999999</v>
      </c>
      <c r="F26" s="29"/>
      <c r="G26" s="29">
        <v>18</v>
      </c>
      <c r="H26" s="29">
        <v>0.21879999999999999</v>
      </c>
    </row>
    <row r="27" spans="1:8" x14ac:dyDescent="0.2">
      <c r="A27" s="29">
        <v>7.1</v>
      </c>
      <c r="B27" s="29">
        <v>0.51819999999999999</v>
      </c>
      <c r="C27" s="29"/>
      <c r="D27" s="29">
        <v>25</v>
      </c>
      <c r="E27" s="29">
        <v>0.21310000000000001</v>
      </c>
      <c r="F27" s="29"/>
      <c r="G27" s="29">
        <v>18.75</v>
      </c>
      <c r="H27" s="29">
        <v>0.21310000000000001</v>
      </c>
    </row>
    <row r="28" spans="1:8" x14ac:dyDescent="0.2">
      <c r="A28" s="29">
        <v>7.7</v>
      </c>
      <c r="B28" s="29">
        <v>0.499</v>
      </c>
      <c r="C28" s="29"/>
      <c r="D28" s="29">
        <v>26</v>
      </c>
      <c r="E28" s="29">
        <v>0.20150000000000001</v>
      </c>
      <c r="F28" s="29"/>
      <c r="G28" s="29">
        <v>19.5</v>
      </c>
      <c r="H28" s="29">
        <v>0.20150000000000001</v>
      </c>
    </row>
    <row r="29" spans="1:8" x14ac:dyDescent="0.2">
      <c r="A29" s="29">
        <v>8.4</v>
      </c>
      <c r="B29" s="29">
        <v>0.47910000000000003</v>
      </c>
      <c r="C29" s="29"/>
      <c r="D29" s="29">
        <v>28</v>
      </c>
      <c r="E29" s="29">
        <v>0.1885</v>
      </c>
      <c r="F29" s="29"/>
      <c r="G29" s="29">
        <v>21</v>
      </c>
      <c r="H29" s="29">
        <v>0.1885</v>
      </c>
    </row>
    <row r="30" spans="1:8" x14ac:dyDescent="0.2">
      <c r="A30" s="29">
        <v>9.1999999999999993</v>
      </c>
      <c r="B30" s="29">
        <v>0.45729999999999998</v>
      </c>
      <c r="C30" s="29"/>
      <c r="D30" s="29">
        <v>30</v>
      </c>
      <c r="E30" s="29">
        <v>0.18</v>
      </c>
      <c r="F30" s="29"/>
      <c r="G30" s="29">
        <v>22.5</v>
      </c>
      <c r="H30" s="29">
        <v>0.18</v>
      </c>
    </row>
    <row r="31" spans="1:8" x14ac:dyDescent="0.2">
      <c r="A31" s="29">
        <v>9.3000000000000007</v>
      </c>
      <c r="B31" s="29">
        <v>0.4355</v>
      </c>
      <c r="C31" s="29"/>
      <c r="D31" s="29">
        <v>31</v>
      </c>
      <c r="E31" s="29">
        <v>0.17</v>
      </c>
      <c r="F31" s="29"/>
      <c r="G31" s="29">
        <v>23.25</v>
      </c>
      <c r="H31" s="29">
        <v>0.17</v>
      </c>
    </row>
    <row r="32" spans="1:8" x14ac:dyDescent="0.2">
      <c r="A32" s="29">
        <v>10</v>
      </c>
      <c r="B32" s="29">
        <v>0.4113</v>
      </c>
      <c r="C32" s="29"/>
      <c r="D32" s="29">
        <v>34</v>
      </c>
      <c r="E32" s="29">
        <v>0.1457</v>
      </c>
      <c r="F32" s="29"/>
      <c r="G32" s="29">
        <v>25.5</v>
      </c>
      <c r="H32" s="29">
        <v>0.1457</v>
      </c>
    </row>
    <row r="33" spans="1:8" x14ac:dyDescent="0.2">
      <c r="A33" s="29">
        <v>10.1</v>
      </c>
      <c r="B33" s="29">
        <v>0.3871</v>
      </c>
      <c r="C33" s="29"/>
      <c r="D33" s="29">
        <v>38</v>
      </c>
      <c r="E33" s="29">
        <v>9.7100000000000006E-2</v>
      </c>
      <c r="F33" s="29"/>
      <c r="G33" s="29">
        <v>28.5</v>
      </c>
      <c r="H33" s="29">
        <v>9.7100000000000006E-2</v>
      </c>
    </row>
    <row r="34" spans="1:8" x14ac:dyDescent="0.2">
      <c r="A34" s="29">
        <v>11.8</v>
      </c>
      <c r="B34" s="29">
        <v>0.35189999999999999</v>
      </c>
      <c r="C34" s="29"/>
      <c r="D34" s="29">
        <v>0</v>
      </c>
      <c r="E34" s="29">
        <v>0</v>
      </c>
      <c r="F34" s="29"/>
      <c r="G34" s="29">
        <v>0</v>
      </c>
      <c r="H34" s="29">
        <v>0</v>
      </c>
    </row>
    <row r="35" spans="1:8" x14ac:dyDescent="0.2">
      <c r="A35" s="29">
        <v>12.3</v>
      </c>
      <c r="B35" s="29">
        <v>0.31669999999999998</v>
      </c>
      <c r="C35" s="29"/>
      <c r="D35" s="29">
        <v>0</v>
      </c>
      <c r="E35" s="29">
        <v>0</v>
      </c>
      <c r="F35" s="29"/>
      <c r="G35" s="29">
        <v>0</v>
      </c>
      <c r="H35" s="29">
        <v>0</v>
      </c>
    </row>
    <row r="36" spans="1:8" x14ac:dyDescent="0.2">
      <c r="A36" s="29">
        <v>12.7</v>
      </c>
      <c r="B36" s="29">
        <v>0.28149999999999997</v>
      </c>
      <c r="C36" s="29"/>
      <c r="D36" s="29">
        <v>0</v>
      </c>
      <c r="E36" s="29">
        <v>0</v>
      </c>
      <c r="F36" s="29"/>
      <c r="G36" s="29">
        <v>0</v>
      </c>
      <c r="H36" s="29">
        <v>0</v>
      </c>
    </row>
    <row r="37" spans="1:8" x14ac:dyDescent="0.2">
      <c r="A37" s="29">
        <v>16.399999999999999</v>
      </c>
      <c r="B37" s="29">
        <v>0.2346</v>
      </c>
      <c r="C37" s="29"/>
      <c r="D37" s="29">
        <v>0</v>
      </c>
      <c r="E37" s="29">
        <v>0</v>
      </c>
      <c r="F37" s="29"/>
      <c r="G37" s="29">
        <v>0</v>
      </c>
      <c r="H37" s="29">
        <v>0</v>
      </c>
    </row>
    <row r="38" spans="1:8" x14ac:dyDescent="0.2">
      <c r="A38" s="29">
        <v>19.5</v>
      </c>
      <c r="B38" s="29">
        <v>0.18770000000000001</v>
      </c>
      <c r="C38" s="29"/>
      <c r="D38" s="29">
        <v>0</v>
      </c>
      <c r="E38" s="29">
        <v>0</v>
      </c>
      <c r="F38" s="29"/>
      <c r="G38" s="29">
        <v>0</v>
      </c>
      <c r="H38" s="29">
        <v>0</v>
      </c>
    </row>
    <row r="39" spans="1:8" x14ac:dyDescent="0.2">
      <c r="A39" s="29">
        <v>20.5</v>
      </c>
      <c r="B39" s="29">
        <v>9.3799999999999994E-2</v>
      </c>
      <c r="C39" s="29"/>
      <c r="D39" s="29">
        <v>0</v>
      </c>
      <c r="E39" s="29">
        <v>0</v>
      </c>
      <c r="F39" s="29"/>
      <c r="G39" s="29">
        <v>0</v>
      </c>
      <c r="H39" s="29">
        <v>0</v>
      </c>
    </row>
    <row r="40" spans="1:8" x14ac:dyDescent="0.2">
      <c r="A40" s="29">
        <v>27.5</v>
      </c>
      <c r="B40" s="29">
        <v>0</v>
      </c>
      <c r="C40" s="29"/>
      <c r="D40" s="29">
        <v>0</v>
      </c>
      <c r="E40" s="29">
        <v>0</v>
      </c>
      <c r="F40" s="29"/>
      <c r="G40" s="29">
        <v>0</v>
      </c>
      <c r="H40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 Profesionales LabLab</vt:lpstr>
      <vt:lpstr>DB CJ Profesionales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Octavio Vera Tornero</cp:lastModifiedBy>
  <dcterms:created xsi:type="dcterms:W3CDTF">2020-04-13T21:32:36Z</dcterms:created>
  <dcterms:modified xsi:type="dcterms:W3CDTF">2020-12-24T18:37:32Z</dcterms:modified>
</cp:coreProperties>
</file>