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ogbinar\Documents\Dev\dep\vet_clinic_etl\data\raw\"/>
    </mc:Choice>
  </mc:AlternateContent>
  <xr:revisionPtr revIDLastSave="0" documentId="13_ncr:1_{4654A6CF-1BA2-47B8-B3E8-7ADAC682B3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cial Med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5" i="2" l="1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</calcChain>
</file>

<file path=xl/sharedStrings.xml><?xml version="1.0" encoding="utf-8"?>
<sst xmlns="http://schemas.openxmlformats.org/spreadsheetml/2006/main" count="137" uniqueCount="123">
  <si>
    <t>FB</t>
  </si>
  <si>
    <t>Likes</t>
  </si>
  <si>
    <t>Followers</t>
  </si>
  <si>
    <t>Last Post</t>
  </si>
  <si>
    <t>https://www.facebook.com/8ampetshop</t>
  </si>
  <si>
    <t>https://www.facebook.com/CATropaPROducts</t>
  </si>
  <si>
    <t>https://www.facebook.com/pages/MM-Pet-Grooming-and-Veterinary-Services/696635853690858</t>
  </si>
  <si>
    <t>https://www.facebook.com/mcpawstarsveterinaryservices</t>
  </si>
  <si>
    <t>https://www.facebook.com/Petdistrictmnl/</t>
  </si>
  <si>
    <t>https://www.facebook.com/profile.php?id=100083233605304</t>
  </si>
  <si>
    <t>https://www.facebook.com/easternmonarch</t>
  </si>
  <si>
    <t>https://www.facebook.com/profile.php?id=100090164801657</t>
  </si>
  <si>
    <t>https://www.facebook.com/koropetshop</t>
  </si>
  <si>
    <t>https://www.facebook.com/p/Fur-Kingdom-Animal-Clinic-100065189255234</t>
  </si>
  <si>
    <t>https://www.facebook.com/eastgatevetclinicph/</t>
  </si>
  <si>
    <t>https://www.facebook.com/bellyrubph/</t>
  </si>
  <si>
    <t>https://www.facebook.com/Wonderpetssupply/</t>
  </si>
  <si>
    <t>https://www.facebook.com/fandmpetshop08/</t>
  </si>
  <si>
    <t>https://www.facebook.com/CCMManimalbitecenter</t>
  </si>
  <si>
    <t>https://www.facebook.com/urbanpets52</t>
  </si>
  <si>
    <t>https://www.facebook.com/profile.php?id=100090955292510</t>
  </si>
  <si>
    <t>https://www.facebook.com/PetCabinPH/</t>
  </si>
  <si>
    <t>https://www.facebook.com/SDNMandaluyongOfficial/</t>
  </si>
  <si>
    <t>https://www.facebook.com/Help.MAS.Dogs/</t>
  </si>
  <si>
    <t>https://www.facebook.com/knkpetgroomingandsupplies/</t>
  </si>
  <si>
    <t>https://www.facebook.com/profile.php?id=100069369934313</t>
  </si>
  <si>
    <t>https://www.facebook.com/FurfectTreat/</t>
  </si>
  <si>
    <t>https://www.facebook.com/larasark.ph/</t>
  </si>
  <si>
    <t>https://www.facebook.com/camsitrading/</t>
  </si>
  <si>
    <t>https://www.facebook.com/bacrockwell/</t>
  </si>
  <si>
    <t>https://www.facebook.com/purplegroom/</t>
  </si>
  <si>
    <t>https://www.facebook.com/PetLoversCentrePhilippines/</t>
  </si>
  <si>
    <t>https://www.facebook.com/profile.php?id=100054575165469</t>
  </si>
  <si>
    <t>https://www.facebook.com/happypoochPH/</t>
  </si>
  <si>
    <t>https://www.facebook.com/profile.php?id=61553914925395</t>
  </si>
  <si>
    <t>https://www.facebook.com/biyayaanimalcare/</t>
  </si>
  <si>
    <t>https://www.facebook.com/thedogspamakati/</t>
  </si>
  <si>
    <t>https://www.facebook.com/profile.php?id=198411333527872</t>
  </si>
  <si>
    <t>https://www.facebook.com/p/Grace-Paw-Pet-Supplies-Accessories-100075737721055/</t>
  </si>
  <si>
    <t>https://www.facebook.com/VetsInPracticeAnimalHospital</t>
  </si>
  <si>
    <t>https://www.facebook.com/floofy.shichon/</t>
  </si>
  <si>
    <t>https://www.facebook.com/p/Marvince-Kalayaan-Makati-Pet-Grooming-100071627778026/</t>
  </si>
  <si>
    <t>https://www.facebook.com/profile.php?id=100089536644252</t>
  </si>
  <si>
    <t>https://www.facebook.com/Doggieland.PH/</t>
  </si>
  <si>
    <t>https://www.facebook.com/mypetzhealthandwellnesscenter</t>
  </si>
  <si>
    <t>https://www.facebook.com/jellesshop/</t>
  </si>
  <si>
    <t>https://www.facebook.com/Mjpetshopandpoultrysupply</t>
  </si>
  <si>
    <t>https://www.facebook.com/pawmilyandfriends/</t>
  </si>
  <si>
    <t>https://www.facebook.com/DocPeteVeterinary/</t>
  </si>
  <si>
    <t>https://www.facebook.com/haruspetstop</t>
  </si>
  <si>
    <t>https://www.facebook.com/makatidogandcathospital</t>
  </si>
  <si>
    <t>https://www.facebook.com/ppbccfoundation/</t>
  </si>
  <si>
    <t>https://www.facebook.com/EtcPetSupplies/</t>
  </si>
  <si>
    <t>https://www.facebook.com/kartimart</t>
  </si>
  <si>
    <t>https://www.facebook.com/Urbanpetsmakati</t>
  </si>
  <si>
    <t>https://www.facebook.com/UrbanPawzFAMEMall</t>
  </si>
  <si>
    <t>https://www.facebook.com/Cleanpaws</t>
  </si>
  <si>
    <t>https://www.facebook.com/BaroquePETSTORE/</t>
  </si>
  <si>
    <t>https://www.facebook.com/hoomanpetsupplypage/</t>
  </si>
  <si>
    <t>https://www.facebook.com/TabbyandPerry</t>
  </si>
  <si>
    <t>https://www.facebook.com/ilovepawshionistaa</t>
  </si>
  <si>
    <t>https://www.facebook.com/DJICPetSupplies</t>
  </si>
  <si>
    <t>https://www.facebook.com/pages/Animal-Clinic/398867803845254</t>
  </si>
  <si>
    <t>https://www.facebook.com/theroyalbratzph?</t>
  </si>
  <si>
    <t>https://www.facebook.com/p/Vet-I-Solution-100057253247888/</t>
  </si>
  <si>
    <t>https://www.facebook.com/p/Dog-City-Kennel-Supplies-and-Accessories-100067679730350/</t>
  </si>
  <si>
    <t>https://www.facebook.com/CatChiPetStore</t>
  </si>
  <si>
    <t>https://www.facebook.com/pages/Bow-And-Wow/281638991889987</t>
  </si>
  <si>
    <t>https://www.facebook.com/greatandsmall.animalclinic</t>
  </si>
  <si>
    <t>https://www.facebook.com/petempirevet</t>
  </si>
  <si>
    <t>https://www.facebook.com/PetWiseMakati/</t>
  </si>
  <si>
    <t>https://www.facebook.com/PawsNShop</t>
  </si>
  <si>
    <t>https://www.facebook.com/stdwynanimalcareclinicmakati/</t>
  </si>
  <si>
    <t>https://www.facebook.com/swiftiestoreph/</t>
  </si>
  <si>
    <t>https://www.facebook.com/highfivepetsupplies/</t>
  </si>
  <si>
    <t>https://www.facebook.com/p/Pet-Wellness-HQ-100087474742581/</t>
  </si>
  <si>
    <t>https://www.facebook.com/HachiKamp</t>
  </si>
  <si>
    <t>https://www.facebook.com/amysbackyard</t>
  </si>
  <si>
    <t>https://www.facebook.com/AnimalHousePH</t>
  </si>
  <si>
    <t>https://www.facebook.com/arrowspetneeds</t>
  </si>
  <si>
    <t>https://www.facebook.com/RockynBrospetsupplies</t>
  </si>
  <si>
    <t>https://www.facebook.com/Pawsitive.Education/</t>
  </si>
  <si>
    <t>https://www.facebook.com/profile.php?id=61557315263744</t>
  </si>
  <si>
    <t>https://www.facebook.com/pages/Vetpride-Veterinary-Clinic/127893207345646</t>
  </si>
  <si>
    <t>https://www.facebook.com/profile.php?id=100088153312778</t>
  </si>
  <si>
    <t>https://www.facebook.com/petstarzofficial</t>
  </si>
  <si>
    <t>https://www.facebook.com/ykfurfriends</t>
  </si>
  <si>
    <t>https://www.facebook.com/profile.php?id=61553428523512</t>
  </si>
  <si>
    <t>https://www.facebook.com/AnimalWellnessCebu</t>
  </si>
  <si>
    <t>https://www.facebook.com/petsupph</t>
  </si>
  <si>
    <t>https://www.facebook.com/offleashpetcareandgrooming</t>
  </si>
  <si>
    <t>https://www.facebook.com/beterinaryosafort</t>
  </si>
  <si>
    <t>https://www.facebook.com/iPetClubPH</t>
  </si>
  <si>
    <t>https://www.facebook.com/PetExpressPH</t>
  </si>
  <si>
    <t>https://www.facebook.com/vetpetexpressmega</t>
  </si>
  <si>
    <t>https://www.facebook.com/wigglytailspetgrooming</t>
  </si>
  <si>
    <t>https://www.facebook.com/luxurycatzanddogz</t>
  </si>
  <si>
    <t>https://www.facebook.com/PhilippinePetLoversSociety/</t>
  </si>
  <si>
    <t>https://www.facebook.com/profile.php?id=61554825224341</t>
  </si>
  <si>
    <t>https://www.facebook.com/PetHomesPH</t>
  </si>
  <si>
    <t>https://www.facebook.com/DogsandthecityPH</t>
  </si>
  <si>
    <t>https://www.facebook.com/furbloomanimalclinic</t>
  </si>
  <si>
    <t>https://www.facebook.com/vermillioncattery/</t>
  </si>
  <si>
    <t>https://www.facebook.com/pages/Fibo%20&amp;%20Nesta%20Animal%20Clinic%20&amp;%20Glooming%20Services/1495791907199075/</t>
  </si>
  <si>
    <t>https://www.facebook.com/luxuripets</t>
  </si>
  <si>
    <t>https://www.facebook.com/barkhausph</t>
  </si>
  <si>
    <t>https://www.facebook.com/dgpetsupplies/</t>
  </si>
  <si>
    <t>https://www.facebook.com/p/Emmanuel-Animal-Clinic-Grooming-Station-100063728333335/</t>
  </si>
  <si>
    <t>https://www.facebook.com/AssisiPoultryandPetSupply</t>
  </si>
  <si>
    <t>https://www.facebook.com/profile.php?id=61557431457724</t>
  </si>
  <si>
    <t>https://www.facebook.com/puppyplaycarecenter</t>
  </si>
  <si>
    <t>https://www.facebook.com/collarandcomb.ph</t>
  </si>
  <si>
    <t>https://www.facebook.com/doggophilippines/</t>
  </si>
  <si>
    <t>https://www.facebook.com/JadmiesPetSupplies</t>
  </si>
  <si>
    <t>https://www.facebook.com/ZootopiaAWC</t>
  </si>
  <si>
    <t>https://www.facebook.com/PetZonegreenhills</t>
  </si>
  <si>
    <t>https://www.facebook.com/mandavets</t>
  </si>
  <si>
    <t>https://www.facebook.com/ArevaloAnimalClinic/</t>
  </si>
  <si>
    <t>https://www.facebook.com/AjelsPetSuppliesandHobbies</t>
  </si>
  <si>
    <t>https://www.facebook.com/profile.php?id=100089789561373</t>
  </si>
  <si>
    <t>https://www.facebook.com/choconchaka</t>
  </si>
  <si>
    <t>https://www.facebook.com/p/Furriends-Pet-Supplies-Ortigas-Pasig-100067835261189/</t>
  </si>
  <si>
    <t>https://www.facebook.com/PoochPark/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</si>
</sst>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 d\,\ yyyy"/>
    <numFmt numFmtId="165" formatCode="mmm\ d\,yyyy"/>
    <numFmt numFmtId="166" formatCode="mmmm\ d\,\ yyyy"/>
    <numFmt numFmtId="167" formatCode="mmmm\ d\.\ yyyy"/>
    <numFmt numFmtId="168" formatCode="mmm\ d\.\ yyyy"/>
    <numFmt numFmtId="169" formatCode="mmmm\ d\,yyyy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doggophilippines/" TargetMode="External"/><Relationship Id="rId21" Type="http://schemas.openxmlformats.org/officeDocument/2006/relationships/hyperlink" Target="https://www.facebook.com/knkpetgroomingandsupplies/" TargetMode="External"/><Relationship Id="rId42" Type="http://schemas.openxmlformats.org/officeDocument/2006/relationships/hyperlink" Target="https://www.facebook.com/jellesshop/" TargetMode="External"/><Relationship Id="rId63" Type="http://schemas.openxmlformats.org/officeDocument/2006/relationships/hyperlink" Target="https://www.facebook.com/theroyalbratzph?" TargetMode="External"/><Relationship Id="rId84" Type="http://schemas.openxmlformats.org/officeDocument/2006/relationships/hyperlink" Target="https://www.facebook.com/RockynBrospetsupplies" TargetMode="External"/><Relationship Id="rId16" Type="http://schemas.openxmlformats.org/officeDocument/2006/relationships/hyperlink" Target="https://www.facebook.com/urbanpets52" TargetMode="External"/><Relationship Id="rId107" Type="http://schemas.openxmlformats.org/officeDocument/2006/relationships/hyperlink" Target="https://www.facebook.com/pages/Fibo%20&amp;%20Nesta%20Animal%20Clinic%20&amp;%20Glooming%20Services/1495791907199075/" TargetMode="External"/><Relationship Id="rId11" Type="http://schemas.openxmlformats.org/officeDocument/2006/relationships/hyperlink" Target="https://www.facebook.com/eastgatevetclinicph/" TargetMode="External"/><Relationship Id="rId32" Type="http://schemas.openxmlformats.org/officeDocument/2006/relationships/hyperlink" Target="https://www.facebook.com/biyayaanimalcare/" TargetMode="External"/><Relationship Id="rId37" Type="http://schemas.openxmlformats.org/officeDocument/2006/relationships/hyperlink" Target="https://www.facebook.com/floofy.shichon/" TargetMode="External"/><Relationship Id="rId53" Type="http://schemas.openxmlformats.org/officeDocument/2006/relationships/hyperlink" Target="https://www.facebook.com/makatidogandcathospital" TargetMode="External"/><Relationship Id="rId58" Type="http://schemas.openxmlformats.org/officeDocument/2006/relationships/hyperlink" Target="https://www.facebook.com/TabbyandPerry" TargetMode="External"/><Relationship Id="rId74" Type="http://schemas.openxmlformats.org/officeDocument/2006/relationships/hyperlink" Target="https://www.facebook.com/PawsNShop" TargetMode="External"/><Relationship Id="rId79" Type="http://schemas.openxmlformats.org/officeDocument/2006/relationships/hyperlink" Target="https://www.facebook.com/p/Pet-Wellness-HQ-100087474742581/" TargetMode="External"/><Relationship Id="rId102" Type="http://schemas.openxmlformats.org/officeDocument/2006/relationships/hyperlink" Target="https://www.facebook.com/profile.php?id=61554825224341" TargetMode="External"/><Relationship Id="rId123" Type="http://schemas.openxmlformats.org/officeDocument/2006/relationships/hyperlink" Target="https://www.facebook.com/ArevaloAnimalClinic/" TargetMode="External"/><Relationship Id="rId128" Type="http://schemas.openxmlformats.org/officeDocument/2006/relationships/hyperlink" Target="https://www.facebook.com/choconchaka" TargetMode="External"/><Relationship Id="rId5" Type="http://schemas.openxmlformats.org/officeDocument/2006/relationships/hyperlink" Target="https://www.facebook.com/Petdistrictmnl/" TargetMode="External"/><Relationship Id="rId90" Type="http://schemas.openxmlformats.org/officeDocument/2006/relationships/hyperlink" Target="https://www.facebook.com/ykfurfriends" TargetMode="External"/><Relationship Id="rId95" Type="http://schemas.openxmlformats.org/officeDocument/2006/relationships/hyperlink" Target="https://www.facebook.com/beterinaryosafort" TargetMode="External"/><Relationship Id="rId22" Type="http://schemas.openxmlformats.org/officeDocument/2006/relationships/hyperlink" Target="https://www.facebook.com/profile.php?id=100069369934313" TargetMode="External"/><Relationship Id="rId27" Type="http://schemas.openxmlformats.org/officeDocument/2006/relationships/hyperlink" Target="https://www.facebook.com/purplegroom/" TargetMode="External"/><Relationship Id="rId43" Type="http://schemas.openxmlformats.org/officeDocument/2006/relationships/hyperlink" Target="https://www.facebook.com/Mjpetshopandpoultrysupply" TargetMode="External"/><Relationship Id="rId48" Type="http://schemas.openxmlformats.org/officeDocument/2006/relationships/hyperlink" Target="https://www.facebook.com/ppbccfoundation/" TargetMode="External"/><Relationship Id="rId64" Type="http://schemas.openxmlformats.org/officeDocument/2006/relationships/hyperlink" Target="https://www.facebook.com/p/Vet-I-Solution-100057253247888/" TargetMode="External"/><Relationship Id="rId69" Type="http://schemas.openxmlformats.org/officeDocument/2006/relationships/hyperlink" Target="https://www.facebook.com/CatChiPetStore" TargetMode="External"/><Relationship Id="rId113" Type="http://schemas.openxmlformats.org/officeDocument/2006/relationships/hyperlink" Target="https://www.facebook.com/profile.php?id=61557431457724" TargetMode="External"/><Relationship Id="rId118" Type="http://schemas.openxmlformats.org/officeDocument/2006/relationships/hyperlink" Target="https://www.facebook.com/JadmiesPetSupplies" TargetMode="External"/><Relationship Id="rId80" Type="http://schemas.openxmlformats.org/officeDocument/2006/relationships/hyperlink" Target="https://www.facebook.com/HachiKamp" TargetMode="External"/><Relationship Id="rId85" Type="http://schemas.openxmlformats.org/officeDocument/2006/relationships/hyperlink" Target="https://www.facebook.com/Pawsitive.Education/" TargetMode="External"/><Relationship Id="rId12" Type="http://schemas.openxmlformats.org/officeDocument/2006/relationships/hyperlink" Target="https://www.facebook.com/bellyrubph/" TargetMode="External"/><Relationship Id="rId17" Type="http://schemas.openxmlformats.org/officeDocument/2006/relationships/hyperlink" Target="https://www.facebook.com/profile.php?id=100090955292510" TargetMode="External"/><Relationship Id="rId33" Type="http://schemas.openxmlformats.org/officeDocument/2006/relationships/hyperlink" Target="https://www.facebook.com/thedogspamakati/" TargetMode="External"/><Relationship Id="rId38" Type="http://schemas.openxmlformats.org/officeDocument/2006/relationships/hyperlink" Target="https://www.facebook.com/p/Marvince-Kalayaan-Makati-Pet-Grooming-100071627778026/" TargetMode="External"/><Relationship Id="rId59" Type="http://schemas.openxmlformats.org/officeDocument/2006/relationships/hyperlink" Target="https://www.facebook.com/ilovepawshionistaa" TargetMode="External"/><Relationship Id="rId103" Type="http://schemas.openxmlformats.org/officeDocument/2006/relationships/hyperlink" Target="https://www.facebook.com/PetHomesPH" TargetMode="External"/><Relationship Id="rId108" Type="http://schemas.openxmlformats.org/officeDocument/2006/relationships/hyperlink" Target="https://www.facebook.com/luxuripets" TargetMode="External"/><Relationship Id="rId124" Type="http://schemas.openxmlformats.org/officeDocument/2006/relationships/hyperlink" Target="https://www.facebook.com/AjelsPetSuppliesandHobbies" TargetMode="External"/><Relationship Id="rId129" Type="http://schemas.openxmlformats.org/officeDocument/2006/relationships/hyperlink" Target="https://www.facebook.com/p/Furriends-Pet-Supplies-Ortigas-Pasig-100067835261189/" TargetMode="External"/><Relationship Id="rId54" Type="http://schemas.openxmlformats.org/officeDocument/2006/relationships/hyperlink" Target="https://www.facebook.com/Cleanpaws" TargetMode="External"/><Relationship Id="rId70" Type="http://schemas.openxmlformats.org/officeDocument/2006/relationships/hyperlink" Target="https://www.facebook.com/pages/Bow-And-Wow/281638991889987" TargetMode="External"/><Relationship Id="rId75" Type="http://schemas.openxmlformats.org/officeDocument/2006/relationships/hyperlink" Target="https://www.facebook.com/stdwynanimalcareclinicmakati/" TargetMode="External"/><Relationship Id="rId91" Type="http://schemas.openxmlformats.org/officeDocument/2006/relationships/hyperlink" Target="https://www.facebook.com/profile.php?id=61553428523512" TargetMode="External"/><Relationship Id="rId96" Type="http://schemas.openxmlformats.org/officeDocument/2006/relationships/hyperlink" Target="https://www.facebook.com/iPetClubPH" TargetMode="External"/><Relationship Id="rId1" Type="http://schemas.openxmlformats.org/officeDocument/2006/relationships/hyperlink" Target="https://www.facebook.com/8ampetshop" TargetMode="External"/><Relationship Id="rId6" Type="http://schemas.openxmlformats.org/officeDocument/2006/relationships/hyperlink" Target="https://www.facebook.com/profile.php?id=100083233605304" TargetMode="External"/><Relationship Id="rId23" Type="http://schemas.openxmlformats.org/officeDocument/2006/relationships/hyperlink" Target="https://www.facebook.com/FurfectTreat/" TargetMode="External"/><Relationship Id="rId28" Type="http://schemas.openxmlformats.org/officeDocument/2006/relationships/hyperlink" Target="https://www.facebook.com/PetLoversCentrePhilippines/" TargetMode="External"/><Relationship Id="rId49" Type="http://schemas.openxmlformats.org/officeDocument/2006/relationships/hyperlink" Target="https://www.facebook.com/EtcPetSupplies/" TargetMode="External"/><Relationship Id="rId114" Type="http://schemas.openxmlformats.org/officeDocument/2006/relationships/hyperlink" Target="https://www.facebook.com/puppyplaycarecenter" TargetMode="External"/><Relationship Id="rId119" Type="http://schemas.openxmlformats.org/officeDocument/2006/relationships/hyperlink" Target="https://www.facebook.com/ZootopiaAWC" TargetMode="External"/><Relationship Id="rId44" Type="http://schemas.openxmlformats.org/officeDocument/2006/relationships/hyperlink" Target="https://www.facebook.com/pawmilyandfriends/" TargetMode="External"/><Relationship Id="rId60" Type="http://schemas.openxmlformats.org/officeDocument/2006/relationships/hyperlink" Target="https://www.facebook.com/DJICPetSupplies" TargetMode="External"/><Relationship Id="rId65" Type="http://schemas.openxmlformats.org/officeDocument/2006/relationships/hyperlink" Target="https://www.facebook.com/pages/Animal-Clinic/398867803845254" TargetMode="External"/><Relationship Id="rId81" Type="http://schemas.openxmlformats.org/officeDocument/2006/relationships/hyperlink" Target="https://www.facebook.com/amysbackyard" TargetMode="External"/><Relationship Id="rId86" Type="http://schemas.openxmlformats.org/officeDocument/2006/relationships/hyperlink" Target="https://www.facebook.com/profile.php?id=61557315263744" TargetMode="External"/><Relationship Id="rId130" Type="http://schemas.openxmlformats.org/officeDocument/2006/relationships/hyperlink" Target="https://www.facebook.com/DogsandthecityPH" TargetMode="External"/><Relationship Id="rId13" Type="http://schemas.openxmlformats.org/officeDocument/2006/relationships/hyperlink" Target="https://www.facebook.com/Wonderpetssupply/" TargetMode="External"/><Relationship Id="rId18" Type="http://schemas.openxmlformats.org/officeDocument/2006/relationships/hyperlink" Target="https://www.facebook.com/PetCabinPH/" TargetMode="External"/><Relationship Id="rId39" Type="http://schemas.openxmlformats.org/officeDocument/2006/relationships/hyperlink" Target="https://www.facebook.com/profile.php?id=100089536644252" TargetMode="External"/><Relationship Id="rId109" Type="http://schemas.openxmlformats.org/officeDocument/2006/relationships/hyperlink" Target="https://www.facebook.com/barkhausph" TargetMode="External"/><Relationship Id="rId34" Type="http://schemas.openxmlformats.org/officeDocument/2006/relationships/hyperlink" Target="https://www.facebook.com/profile.php?id=198411333527872" TargetMode="External"/><Relationship Id="rId50" Type="http://schemas.openxmlformats.org/officeDocument/2006/relationships/hyperlink" Target="https://www.facebook.com/kartimart" TargetMode="External"/><Relationship Id="rId55" Type="http://schemas.openxmlformats.org/officeDocument/2006/relationships/hyperlink" Target="https://www.facebook.com/BaroquePETSTORE/" TargetMode="External"/><Relationship Id="rId76" Type="http://schemas.openxmlformats.org/officeDocument/2006/relationships/hyperlink" Target="https://www.facebook.com/biyayaanimalcare/" TargetMode="External"/><Relationship Id="rId97" Type="http://schemas.openxmlformats.org/officeDocument/2006/relationships/hyperlink" Target="https://www.facebook.com/PetExpressPH" TargetMode="External"/><Relationship Id="rId104" Type="http://schemas.openxmlformats.org/officeDocument/2006/relationships/hyperlink" Target="https://www.facebook.com/DogsandthecityPH" TargetMode="External"/><Relationship Id="rId120" Type="http://schemas.openxmlformats.org/officeDocument/2006/relationships/hyperlink" Target="https://www.facebook.com/PetZonegreenhills" TargetMode="External"/><Relationship Id="rId125" Type="http://schemas.openxmlformats.org/officeDocument/2006/relationships/hyperlink" Target="https://www.facebook.com/pages/Animal-Clinic/398867803845254" TargetMode="External"/><Relationship Id="rId7" Type="http://schemas.openxmlformats.org/officeDocument/2006/relationships/hyperlink" Target="https://www.facebook.com/easternmonarch" TargetMode="External"/><Relationship Id="rId71" Type="http://schemas.openxmlformats.org/officeDocument/2006/relationships/hyperlink" Target="https://www.facebook.com/greatandsmall.animalclinic" TargetMode="External"/><Relationship Id="rId92" Type="http://schemas.openxmlformats.org/officeDocument/2006/relationships/hyperlink" Target="https://www.facebook.com/AnimalWellnessCebu" TargetMode="External"/><Relationship Id="rId2" Type="http://schemas.openxmlformats.org/officeDocument/2006/relationships/hyperlink" Target="https://www.facebook.com/CATropaPROducts" TargetMode="External"/><Relationship Id="rId29" Type="http://schemas.openxmlformats.org/officeDocument/2006/relationships/hyperlink" Target="https://www.facebook.com/profile.php?id=100054575165469" TargetMode="External"/><Relationship Id="rId24" Type="http://schemas.openxmlformats.org/officeDocument/2006/relationships/hyperlink" Target="https://www.facebook.com/larasark.ph/" TargetMode="External"/><Relationship Id="rId40" Type="http://schemas.openxmlformats.org/officeDocument/2006/relationships/hyperlink" Target="https://www.facebook.com/Doggieland.PH/" TargetMode="External"/><Relationship Id="rId45" Type="http://schemas.openxmlformats.org/officeDocument/2006/relationships/hyperlink" Target="https://www.facebook.com/DocPeteVeterinary/" TargetMode="External"/><Relationship Id="rId66" Type="http://schemas.openxmlformats.org/officeDocument/2006/relationships/hyperlink" Target="https://www.facebook.com/ppbccfoundation/" TargetMode="External"/><Relationship Id="rId87" Type="http://schemas.openxmlformats.org/officeDocument/2006/relationships/hyperlink" Target="https://www.facebook.com/pages/Vetpride-Veterinary-Clinic/127893207345646" TargetMode="External"/><Relationship Id="rId110" Type="http://schemas.openxmlformats.org/officeDocument/2006/relationships/hyperlink" Target="https://www.facebook.com/dgpetsupplies/" TargetMode="External"/><Relationship Id="rId115" Type="http://schemas.openxmlformats.org/officeDocument/2006/relationships/hyperlink" Target="https://www.facebook.com/collarandcomb.ph" TargetMode="External"/><Relationship Id="rId131" Type="http://schemas.openxmlformats.org/officeDocument/2006/relationships/hyperlink" Target="https://www.facebook.com/PoochPark/" TargetMode="External"/><Relationship Id="rId61" Type="http://schemas.openxmlformats.org/officeDocument/2006/relationships/hyperlink" Target="https://www.facebook.com/p/Marvince-Kalayaan-Makati-Pet-Grooming-100071627778026/" TargetMode="External"/><Relationship Id="rId82" Type="http://schemas.openxmlformats.org/officeDocument/2006/relationships/hyperlink" Target="https://www.facebook.com/AnimalHousePH" TargetMode="External"/><Relationship Id="rId19" Type="http://schemas.openxmlformats.org/officeDocument/2006/relationships/hyperlink" Target="https://www.facebook.com/SDNMandaluyongOfficial/" TargetMode="External"/><Relationship Id="rId14" Type="http://schemas.openxmlformats.org/officeDocument/2006/relationships/hyperlink" Target="https://www.facebook.com/fandmpetshop08/" TargetMode="External"/><Relationship Id="rId30" Type="http://schemas.openxmlformats.org/officeDocument/2006/relationships/hyperlink" Target="https://www.facebook.com/happypoochPH/" TargetMode="External"/><Relationship Id="rId35" Type="http://schemas.openxmlformats.org/officeDocument/2006/relationships/hyperlink" Target="https://www.facebook.com/p/Grace-Paw-Pet-Supplies-Accessories-100075737721055/" TargetMode="External"/><Relationship Id="rId56" Type="http://schemas.openxmlformats.org/officeDocument/2006/relationships/hyperlink" Target="https://www.facebook.com/hoomanpetsupplypage/" TargetMode="External"/><Relationship Id="rId77" Type="http://schemas.openxmlformats.org/officeDocument/2006/relationships/hyperlink" Target="https://www.facebook.com/swiftiestoreph/" TargetMode="External"/><Relationship Id="rId100" Type="http://schemas.openxmlformats.org/officeDocument/2006/relationships/hyperlink" Target="https://www.facebook.com/luxurycatzanddogz" TargetMode="External"/><Relationship Id="rId105" Type="http://schemas.openxmlformats.org/officeDocument/2006/relationships/hyperlink" Target="https://www.facebook.com/furbloomanimalclinic" TargetMode="External"/><Relationship Id="rId126" Type="http://schemas.openxmlformats.org/officeDocument/2006/relationships/hyperlink" Target="https://www.facebook.com/profile.php?id=100089789561373" TargetMode="External"/><Relationship Id="rId8" Type="http://schemas.openxmlformats.org/officeDocument/2006/relationships/hyperlink" Target="https://www.facebook.com/profile.php?id=100090164801657" TargetMode="External"/><Relationship Id="rId51" Type="http://schemas.openxmlformats.org/officeDocument/2006/relationships/hyperlink" Target="https://www.facebook.com/Urbanpetsmakati" TargetMode="External"/><Relationship Id="rId72" Type="http://schemas.openxmlformats.org/officeDocument/2006/relationships/hyperlink" Target="https://www.facebook.com/petempirevet" TargetMode="External"/><Relationship Id="rId93" Type="http://schemas.openxmlformats.org/officeDocument/2006/relationships/hyperlink" Target="https://www.facebook.com/petsupph" TargetMode="External"/><Relationship Id="rId98" Type="http://schemas.openxmlformats.org/officeDocument/2006/relationships/hyperlink" Target="https://www.facebook.com/vetpetexpressmega" TargetMode="External"/><Relationship Id="rId121" Type="http://schemas.openxmlformats.org/officeDocument/2006/relationships/hyperlink" Target="https://www.facebook.com/DogsandthecityPH" TargetMode="External"/><Relationship Id="rId3" Type="http://schemas.openxmlformats.org/officeDocument/2006/relationships/hyperlink" Target="https://www.facebook.com/pages/MM-Pet-Grooming-and-Veterinary-Services/696635853690858" TargetMode="External"/><Relationship Id="rId25" Type="http://schemas.openxmlformats.org/officeDocument/2006/relationships/hyperlink" Target="https://www.facebook.com/camsitrading/" TargetMode="External"/><Relationship Id="rId46" Type="http://schemas.openxmlformats.org/officeDocument/2006/relationships/hyperlink" Target="https://www.facebook.com/haruspetstop" TargetMode="External"/><Relationship Id="rId67" Type="http://schemas.openxmlformats.org/officeDocument/2006/relationships/hyperlink" Target="https://www.facebook.com/ppbccfoundation/" TargetMode="External"/><Relationship Id="rId116" Type="http://schemas.openxmlformats.org/officeDocument/2006/relationships/hyperlink" Target="https://www.facebook.com/profile.php?id=198411333527872" TargetMode="External"/><Relationship Id="rId20" Type="http://schemas.openxmlformats.org/officeDocument/2006/relationships/hyperlink" Target="https://www.facebook.com/Help.MAS.Dogs/" TargetMode="External"/><Relationship Id="rId41" Type="http://schemas.openxmlformats.org/officeDocument/2006/relationships/hyperlink" Target="https://www.facebook.com/mypetzhealthandwellnesscenter" TargetMode="External"/><Relationship Id="rId62" Type="http://schemas.openxmlformats.org/officeDocument/2006/relationships/hyperlink" Target="https://www.facebook.com/pages/Animal-Clinic/398867803845254" TargetMode="External"/><Relationship Id="rId83" Type="http://schemas.openxmlformats.org/officeDocument/2006/relationships/hyperlink" Target="https://www.facebook.com/arrowspetneeds" TargetMode="External"/><Relationship Id="rId88" Type="http://schemas.openxmlformats.org/officeDocument/2006/relationships/hyperlink" Target="https://www.facebook.com/profile.php?id=100088153312778" TargetMode="External"/><Relationship Id="rId111" Type="http://schemas.openxmlformats.org/officeDocument/2006/relationships/hyperlink" Target="https://www.facebook.com/p/Emmanuel-Animal-Clinic-Grooming-Station-100063728333335/" TargetMode="External"/><Relationship Id="rId132" Type="http://schemas.openxmlformats.org/officeDocument/2006/relationships/hyperlink" Target="https://www.facebook.com/PetExpressPH" TargetMode="External"/><Relationship Id="rId15" Type="http://schemas.openxmlformats.org/officeDocument/2006/relationships/hyperlink" Target="https://www.facebook.com/CCMManimalbitecenter" TargetMode="External"/><Relationship Id="rId36" Type="http://schemas.openxmlformats.org/officeDocument/2006/relationships/hyperlink" Target="https://www.facebook.com/VetsInPracticeAnimalHospital" TargetMode="External"/><Relationship Id="rId57" Type="http://schemas.openxmlformats.org/officeDocument/2006/relationships/hyperlink" Target="https://www.facebook.com/TabbyandPerry" TargetMode="External"/><Relationship Id="rId106" Type="http://schemas.openxmlformats.org/officeDocument/2006/relationships/hyperlink" Target="https://www.facebook.com/vermillioncattery/" TargetMode="External"/><Relationship Id="rId127" Type="http://schemas.openxmlformats.org/officeDocument/2006/relationships/hyperlink" Target="https://www.facebook.com/pages/Bow-And-Wow/281638991889987" TargetMode="External"/><Relationship Id="rId10" Type="http://schemas.openxmlformats.org/officeDocument/2006/relationships/hyperlink" Target="https://www.facebook.com/p/Fur-Kingdom-Animal-Clinic-100065189255234" TargetMode="External"/><Relationship Id="rId31" Type="http://schemas.openxmlformats.org/officeDocument/2006/relationships/hyperlink" Target="https://www.facebook.com/profile.php?id=61553914925395" TargetMode="External"/><Relationship Id="rId52" Type="http://schemas.openxmlformats.org/officeDocument/2006/relationships/hyperlink" Target="https://www.facebook.com/UrbanPawzFAMEMall" TargetMode="External"/><Relationship Id="rId73" Type="http://schemas.openxmlformats.org/officeDocument/2006/relationships/hyperlink" Target="https://www.facebook.com/PetWiseMakati/" TargetMode="External"/><Relationship Id="rId78" Type="http://schemas.openxmlformats.org/officeDocument/2006/relationships/hyperlink" Target="https://www.facebook.com/highfivepetsupplies/" TargetMode="External"/><Relationship Id="rId94" Type="http://schemas.openxmlformats.org/officeDocument/2006/relationships/hyperlink" Target="https://www.facebook.com/offleashpetcareandgrooming" TargetMode="External"/><Relationship Id="rId99" Type="http://schemas.openxmlformats.org/officeDocument/2006/relationships/hyperlink" Target="https://www.facebook.com/wigglytailspetgrooming" TargetMode="External"/><Relationship Id="rId101" Type="http://schemas.openxmlformats.org/officeDocument/2006/relationships/hyperlink" Target="https://www.facebook.com/PhilippinePetLoversSociety/" TargetMode="External"/><Relationship Id="rId122" Type="http://schemas.openxmlformats.org/officeDocument/2006/relationships/hyperlink" Target="https://www.facebook.com/mandavets" TargetMode="External"/><Relationship Id="rId4" Type="http://schemas.openxmlformats.org/officeDocument/2006/relationships/hyperlink" Target="https://www.facebook.com/mcpawstarsveterinaryservices" TargetMode="External"/><Relationship Id="rId9" Type="http://schemas.openxmlformats.org/officeDocument/2006/relationships/hyperlink" Target="https://www.facebook.com/koropetshop" TargetMode="External"/><Relationship Id="rId26" Type="http://schemas.openxmlformats.org/officeDocument/2006/relationships/hyperlink" Target="https://www.facebook.com/bacrockwell/" TargetMode="External"/><Relationship Id="rId47" Type="http://schemas.openxmlformats.org/officeDocument/2006/relationships/hyperlink" Target="https://www.facebook.com/makatidogandcathospital" TargetMode="External"/><Relationship Id="rId68" Type="http://schemas.openxmlformats.org/officeDocument/2006/relationships/hyperlink" Target="https://www.facebook.com/p/Dog-City-Kennel-Supplies-and-Accessories-100067679730350/" TargetMode="External"/><Relationship Id="rId89" Type="http://schemas.openxmlformats.org/officeDocument/2006/relationships/hyperlink" Target="https://www.facebook.com/petstarzofficial" TargetMode="External"/><Relationship Id="rId112" Type="http://schemas.openxmlformats.org/officeDocument/2006/relationships/hyperlink" Target="https://www.facebook.com/AssisiPoultryandPetSupply" TargetMode="External"/><Relationship Id="rId133" Type="http://schemas.openxmlformats.org/officeDocument/2006/relationships/hyperlink" Target="https://www.facebook.com/AnimalHouse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4.453125" defaultRowHeight="15" customHeight="1" x14ac:dyDescent="0.35"/>
  <cols>
    <col min="1" max="1" width="47" customWidth="1"/>
    <col min="5" max="5" width="23.54296875" customWidth="1"/>
  </cols>
  <sheetData>
    <row r="1" spans="1:5" x14ac:dyDescent="0.35">
      <c r="A1" s="1" t="str">
        <f ca="1">IFERROR(__xludf.DUMMYFUNCTION("QUERY('Google Maps'!A1:H1000,""Select A,E,F,H where A!='Ngiyaw at Aw Veterinary Clinic'"")"),"name")</f>
        <v>name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tr">
        <f ca="1">IFERROR(__xludf.DUMMYFUNCTION("""COMPUTED_VALUE"""),"Glaws and Paws Petshop")</f>
        <v>Glaws and Paws Petshop</v>
      </c>
    </row>
    <row r="3" spans="1:5" x14ac:dyDescent="0.35">
      <c r="A3" s="1" t="str">
        <f ca="1">IFERROR(__xludf.DUMMYFUNCTION("""COMPUTED_VALUE"""),"8AM Pet Supplies")</f>
        <v>8AM Pet Supplies</v>
      </c>
      <c r="B3" s="2" t="s">
        <v>4</v>
      </c>
      <c r="C3" s="1">
        <v>575</v>
      </c>
      <c r="D3" s="1">
        <v>614</v>
      </c>
      <c r="E3" s="3">
        <v>45477</v>
      </c>
    </row>
    <row r="4" spans="1:5" x14ac:dyDescent="0.35">
      <c r="A4" s="1" t="str">
        <f ca="1">IFERROR(__xludf.DUMMYFUNCTION("""COMPUTED_VALUE"""),"CATropa products")</f>
        <v>CATropa products</v>
      </c>
      <c r="B4" s="4" t="s">
        <v>5</v>
      </c>
      <c r="C4" s="1">
        <v>2400</v>
      </c>
      <c r="D4" s="1">
        <v>2500</v>
      </c>
      <c r="E4" s="5">
        <v>45483</v>
      </c>
    </row>
    <row r="5" spans="1:5" x14ac:dyDescent="0.35">
      <c r="A5" s="1" t="str">
        <f ca="1">IFERROR(__xludf.DUMMYFUNCTION("""COMPUTED_VALUE"""),"Small &amp; Exotic Animal Practice")</f>
        <v>Small &amp; Exotic Animal Practice</v>
      </c>
    </row>
    <row r="6" spans="1:5" x14ac:dyDescent="0.35">
      <c r="A6" s="1" t="str">
        <f ca="1">IFERROR(__xludf.DUMMYFUNCTION("""COMPUTED_VALUE"""),"MM Pet Grooming , Boarding And Veterinary Service")</f>
        <v>MM Pet Grooming , Boarding And Veterinary Service</v>
      </c>
      <c r="B6" s="2" t="s">
        <v>6</v>
      </c>
      <c r="C6" s="1">
        <v>1751</v>
      </c>
      <c r="D6" s="1">
        <v>1751</v>
      </c>
    </row>
    <row r="7" spans="1:5" x14ac:dyDescent="0.35">
      <c r="A7" s="1" t="str">
        <f ca="1">IFERROR(__xludf.DUMMYFUNCTION("""COMPUTED_VALUE"""),"MC Pawstars Veterinary Services")</f>
        <v>MC Pawstars Veterinary Services</v>
      </c>
      <c r="B7" s="4" t="s">
        <v>7</v>
      </c>
      <c r="C7" s="1">
        <v>111</v>
      </c>
      <c r="D7" s="1">
        <v>124</v>
      </c>
      <c r="E7" s="5">
        <v>45482</v>
      </c>
    </row>
    <row r="8" spans="1:5" x14ac:dyDescent="0.35">
      <c r="A8" s="1" t="str">
        <f ca="1">IFERROR(__xludf.DUMMYFUNCTION("""COMPUTED_VALUE"""),"Ton's Petshop")</f>
        <v>Ton's Petshop</v>
      </c>
    </row>
    <row r="9" spans="1:5" x14ac:dyDescent="0.35">
      <c r="A9" s="1" t="str">
        <f ca="1">IFERROR(__xludf.DUMMYFUNCTION("""COMPUTED_VALUE"""),"Dr. Maricelle Licuanan")</f>
        <v>Dr. Maricelle Licuanan</v>
      </c>
    </row>
    <row r="10" spans="1:5" x14ac:dyDescent="0.35">
      <c r="A10" s="1" t="str">
        <f ca="1">IFERROR(__xludf.DUMMYFUNCTION("""COMPUTED_VALUE"""),"Pet District")</f>
        <v>Pet District</v>
      </c>
      <c r="B10" s="4" t="s">
        <v>8</v>
      </c>
      <c r="C10" s="1">
        <v>14000</v>
      </c>
      <c r="D10" s="1">
        <v>13000</v>
      </c>
      <c r="E10" s="3">
        <v>45227</v>
      </c>
    </row>
    <row r="11" spans="1:5" x14ac:dyDescent="0.35">
      <c r="A11" s="1" t="str">
        <f ca="1">IFERROR(__xludf.DUMMYFUNCTION("""COMPUTED_VALUE"""),"Alfonso Petshop and Pet Grooming Center")</f>
        <v>Alfonso Petshop and Pet Grooming Center</v>
      </c>
      <c r="B11" s="4" t="s">
        <v>9</v>
      </c>
      <c r="C11" s="1">
        <v>105</v>
      </c>
      <c r="D11" s="1">
        <v>112</v>
      </c>
      <c r="E11" s="3">
        <v>44808</v>
      </c>
    </row>
    <row r="12" spans="1:5" x14ac:dyDescent="0.35">
      <c r="A12" s="1" t="str">
        <f ca="1">IFERROR(__xludf.DUMMYFUNCTION("""COMPUTED_VALUE"""),"Eastern Monarch Kennel PH")</f>
        <v>Eastern Monarch Kennel PH</v>
      </c>
      <c r="B12" s="4" t="s">
        <v>10</v>
      </c>
      <c r="C12" s="1">
        <v>2000</v>
      </c>
      <c r="D12" s="1">
        <v>2000</v>
      </c>
      <c r="E12" s="3">
        <v>45035</v>
      </c>
    </row>
    <row r="13" spans="1:5" x14ac:dyDescent="0.35">
      <c r="A13" s="1" t="str">
        <f ca="1">IFERROR(__xludf.DUMMYFUNCTION("""COMPUTED_VALUE"""),"Vet Home Service Pet Center")</f>
        <v>Vet Home Service Pet Center</v>
      </c>
      <c r="B13" s="4" t="s">
        <v>11</v>
      </c>
      <c r="C13" s="1">
        <v>464</v>
      </c>
      <c r="D13" s="1">
        <v>878</v>
      </c>
      <c r="E13" s="3">
        <v>45482</v>
      </c>
    </row>
    <row r="14" spans="1:5" x14ac:dyDescent="0.35">
      <c r="A14" s="1" t="str">
        <f ca="1">IFERROR(__xludf.DUMMYFUNCTION("""COMPUTED_VALUE"""),"Pacific Pet Supplies - Lion's Road")</f>
        <v>Pacific Pet Supplies - Lion's Road</v>
      </c>
    </row>
    <row r="15" spans="1:5" x14ac:dyDescent="0.35">
      <c r="A15" s="1" t="str">
        <f ca="1">IFERROR(__xludf.DUMMYFUNCTION("""COMPUTED_VALUE"""),"Koro Pet Shop")</f>
        <v>Koro Pet Shop</v>
      </c>
      <c r="B15" s="4" t="s">
        <v>12</v>
      </c>
      <c r="C15" s="1">
        <v>5</v>
      </c>
      <c r="D15" s="1">
        <v>46</v>
      </c>
      <c r="E15" s="3">
        <v>45194</v>
      </c>
    </row>
    <row r="16" spans="1:5" x14ac:dyDescent="0.35">
      <c r="A16" s="1" t="str">
        <f ca="1">IFERROR(__xludf.DUMMYFUNCTION("""COMPUTED_VALUE"""),"Fur Kingdom Animal Clinic and Grooming")</f>
        <v>Fur Kingdom Animal Clinic and Grooming</v>
      </c>
      <c r="B16" s="2" t="s">
        <v>13</v>
      </c>
      <c r="C16" s="1">
        <v>707</v>
      </c>
      <c r="D16" s="1">
        <v>709</v>
      </c>
      <c r="E16" s="7">
        <v>45075</v>
      </c>
    </row>
    <row r="17" spans="1:5" x14ac:dyDescent="0.35">
      <c r="A17" s="1" t="str">
        <f ca="1">IFERROR(__xludf.DUMMYFUNCTION("""COMPUTED_VALUE"""),"Life is Everything")</f>
        <v>Life is Everything</v>
      </c>
    </row>
    <row r="18" spans="1:5" x14ac:dyDescent="0.35">
      <c r="A18" s="1" t="str">
        <f ca="1">IFERROR(__xludf.DUMMYFUNCTION("""COMPUTED_VALUE"""),"East Gate Veterinary Clinic")</f>
        <v>East Gate Veterinary Clinic</v>
      </c>
      <c r="B18" s="4" t="s">
        <v>14</v>
      </c>
      <c r="C18" s="1">
        <v>1700</v>
      </c>
      <c r="D18" s="1">
        <v>1800</v>
      </c>
      <c r="E18" s="3">
        <v>44859</v>
      </c>
    </row>
    <row r="19" spans="1:5" x14ac:dyDescent="0.35">
      <c r="A19" s="1" t="str">
        <f ca="1">IFERROR(__xludf.DUMMYFUNCTION("""COMPUTED_VALUE"""),"Belly Rubs Pet Supplies")</f>
        <v>Belly Rubs Pet Supplies</v>
      </c>
      <c r="B19" s="4" t="s">
        <v>15</v>
      </c>
      <c r="C19" s="1">
        <v>1200</v>
      </c>
      <c r="D19" s="1">
        <v>1300</v>
      </c>
      <c r="E19" s="3">
        <v>45483</v>
      </c>
    </row>
    <row r="20" spans="1:5" x14ac:dyDescent="0.35">
      <c r="A20" s="1" t="str">
        <f ca="1">IFERROR(__xludf.DUMMYFUNCTION("""COMPUTED_VALUE"""),"Zehn Pets - Supplies and Accessories")</f>
        <v>Zehn Pets - Supplies and Accessories</v>
      </c>
    </row>
    <row r="21" spans="1:5" x14ac:dyDescent="0.35">
      <c r="A21" s="1" t="str">
        <f ca="1">IFERROR(__xludf.DUMMYFUNCTION("""COMPUTED_VALUE"""),"Wonder Pet Enterprises")</f>
        <v>Wonder Pet Enterprises</v>
      </c>
      <c r="B21" s="4" t="s">
        <v>16</v>
      </c>
      <c r="C21" s="1">
        <v>359</v>
      </c>
      <c r="D21" s="1">
        <v>33</v>
      </c>
      <c r="E21" s="3">
        <v>45365</v>
      </c>
    </row>
    <row r="22" spans="1:5" x14ac:dyDescent="0.35">
      <c r="A22" s="1" t="str">
        <f ca="1">IFERROR(__xludf.DUMMYFUNCTION("""COMPUTED_VALUE"""),"F &amp; M Pet Shop and Grooming Services")</f>
        <v>F &amp; M Pet Shop and Grooming Services</v>
      </c>
      <c r="B22" s="4" t="s">
        <v>17</v>
      </c>
      <c r="C22" s="1">
        <v>715</v>
      </c>
      <c r="D22" s="1">
        <v>828</v>
      </c>
      <c r="E22" s="3">
        <v>45480</v>
      </c>
    </row>
    <row r="23" spans="1:5" x14ac:dyDescent="0.35">
      <c r="A23" s="1" t="str">
        <f ca="1">IFERROR(__xludf.DUMMYFUNCTION("""COMPUTED_VALUE"""),"Smart pet store")</f>
        <v>Smart pet store</v>
      </c>
    </row>
    <row r="24" spans="1:5" x14ac:dyDescent="0.35">
      <c r="A24" s="1" t="str">
        <f ca="1">IFERROR(__xludf.DUMMYFUNCTION("""COMPUTED_VALUE"""),"Animal Bite Treatment Center")</f>
        <v>Animal Bite Treatment Center</v>
      </c>
      <c r="B24" s="4" t="s">
        <v>18</v>
      </c>
      <c r="C24" s="1">
        <v>41000</v>
      </c>
      <c r="D24" s="1">
        <v>43000</v>
      </c>
      <c r="E24" s="3">
        <v>45394</v>
      </c>
    </row>
    <row r="25" spans="1:5" x14ac:dyDescent="0.35">
      <c r="A25" s="1" t="str">
        <f ca="1">IFERROR(__xludf.DUMMYFUNCTION("""COMPUTED_VALUE"""),"URBAN PETS - Mandaluyong")</f>
        <v>URBAN PETS - Mandaluyong</v>
      </c>
      <c r="B25" s="4" t="s">
        <v>19</v>
      </c>
      <c r="C25" s="1">
        <v>7500</v>
      </c>
      <c r="D25" s="1">
        <v>26</v>
      </c>
      <c r="E25" s="8">
        <v>45482</v>
      </c>
    </row>
    <row r="26" spans="1:5" x14ac:dyDescent="0.35">
      <c r="A26" s="1" t="str">
        <f ca="1">IFERROR(__xludf.DUMMYFUNCTION("""COMPUTED_VALUE"""),"JMR Veterinary Clinic")</f>
        <v>JMR Veterinary Clinic</v>
      </c>
      <c r="B26" s="4" t="s">
        <v>20</v>
      </c>
      <c r="C26" s="1">
        <v>262</v>
      </c>
      <c r="D26" s="1">
        <v>341</v>
      </c>
      <c r="E26" s="3">
        <v>45477</v>
      </c>
    </row>
    <row r="27" spans="1:5" x14ac:dyDescent="0.35">
      <c r="A27" s="1" t="str">
        <f ca="1">IFERROR(__xludf.DUMMYFUNCTION("""COMPUTED_VALUE"""),"Pet Cabin")</f>
        <v>Pet Cabin</v>
      </c>
      <c r="B27" s="4" t="s">
        <v>21</v>
      </c>
      <c r="C27" s="1">
        <v>351</v>
      </c>
      <c r="D27" s="1">
        <v>361</v>
      </c>
      <c r="E27" s="3">
        <v>45408</v>
      </c>
    </row>
    <row r="28" spans="1:5" x14ac:dyDescent="0.35">
      <c r="A28" s="1" t="str">
        <f ca="1">IFERROR(__xludf.DUMMYFUNCTION("""COMPUTED_VALUE"""),"Pets In Town PH")</f>
        <v>Pets In Town PH</v>
      </c>
    </row>
    <row r="29" spans="1:5" x14ac:dyDescent="0.35">
      <c r="A29" s="1" t="str">
        <f ca="1">IFERROR(__xludf.DUMMYFUNCTION("""COMPUTED_VALUE"""),"SDN Mandaluyong")</f>
        <v>SDN Mandaluyong</v>
      </c>
      <c r="B29" s="4" t="s">
        <v>22</v>
      </c>
      <c r="C29" s="1">
        <v>103</v>
      </c>
      <c r="D29" s="1">
        <v>113</v>
      </c>
      <c r="E29" s="3">
        <v>45104</v>
      </c>
    </row>
    <row r="30" spans="1:5" x14ac:dyDescent="0.35">
      <c r="A30" s="1" t="str">
        <f ca="1">IFERROR(__xludf.DUMMYFUNCTION("""COMPUTED_VALUE"""),"Mandaluyong Animal Shelter &amp; Pound")</f>
        <v>Mandaluyong Animal Shelter &amp; Pound</v>
      </c>
      <c r="B30" s="4" t="s">
        <v>23</v>
      </c>
      <c r="C30" s="1">
        <v>9900</v>
      </c>
      <c r="D30" s="1">
        <v>10000</v>
      </c>
      <c r="E30" s="3">
        <v>45482</v>
      </c>
    </row>
    <row r="31" spans="1:5" x14ac:dyDescent="0.35">
      <c r="A31" s="1" t="str">
        <f ca="1">IFERROR(__xludf.DUMMYFUNCTION("""COMPUTED_VALUE"""),"Smart Petshop宠物店")</f>
        <v>Smart Petshop宠物店</v>
      </c>
      <c r="B31" s="4"/>
    </row>
    <row r="32" spans="1:5" x14ac:dyDescent="0.35">
      <c r="A32" s="1" t="str">
        <f ca="1">IFERROR(__xludf.DUMMYFUNCTION("""COMPUTED_VALUE"""),"Kev &amp; Ker Pet Supplies")</f>
        <v>Kev &amp; Ker Pet Supplies</v>
      </c>
      <c r="B32" s="4" t="s">
        <v>24</v>
      </c>
      <c r="C32" s="1">
        <v>1200</v>
      </c>
      <c r="D32" s="1">
        <v>1300</v>
      </c>
      <c r="E32" s="3">
        <v>45482</v>
      </c>
    </row>
    <row r="33" spans="1:5" x14ac:dyDescent="0.35">
      <c r="A33" s="1" t="str">
        <f ca="1">IFERROR(__xludf.DUMMYFUNCTION("""COMPUTED_VALUE"""),"FMJC Veterinary Clinic")</f>
        <v>FMJC Veterinary Clinic</v>
      </c>
      <c r="B33" s="4" t="s">
        <v>25</v>
      </c>
      <c r="C33" s="1">
        <v>115</v>
      </c>
      <c r="E33" s="3">
        <v>45458</v>
      </c>
    </row>
    <row r="34" spans="1:5" x14ac:dyDescent="0.35">
      <c r="A34" s="1" t="str">
        <f ca="1">IFERROR(__xludf.DUMMYFUNCTION("""COMPUTED_VALUE"""),"Lafter's Furfect Treats")</f>
        <v>Lafter's Furfect Treats</v>
      </c>
      <c r="B34" s="2" t="s">
        <v>26</v>
      </c>
      <c r="C34" s="1">
        <v>12000</v>
      </c>
      <c r="D34" s="1">
        <v>12000</v>
      </c>
      <c r="E34" s="3">
        <v>45479</v>
      </c>
    </row>
    <row r="35" spans="1:5" x14ac:dyDescent="0.35">
      <c r="A35" s="1" t="str">
        <f ca="1">IFERROR(__xludf.DUMMYFUNCTION("""COMPUTED_VALUE"""),"Lara's Ark")</f>
        <v>Lara's Ark</v>
      </c>
      <c r="B35" s="2" t="s">
        <v>27</v>
      </c>
      <c r="C35" s="1">
        <v>12000</v>
      </c>
      <c r="E35" s="3">
        <v>45482</v>
      </c>
    </row>
    <row r="36" spans="1:5" x14ac:dyDescent="0.35">
      <c r="A36" s="1" t="str">
        <f ca="1">IFERROR(__xludf.DUMMYFUNCTION("""COMPUTED_VALUE"""),"Camsi trading")</f>
        <v>Camsi trading</v>
      </c>
      <c r="B36" s="4" t="s">
        <v>28</v>
      </c>
      <c r="C36" s="1">
        <v>914</v>
      </c>
      <c r="D36" s="1">
        <v>975</v>
      </c>
      <c r="E36" s="3">
        <v>45462</v>
      </c>
    </row>
    <row r="37" spans="1:5" x14ac:dyDescent="0.35">
      <c r="A37" s="1" t="str">
        <f ca="1">IFERROR(__xludf.DUMMYFUNCTION("""COMPUTED_VALUE"""),"Biyaya Animal Care - Rockwell")</f>
        <v>Biyaya Animal Care - Rockwell</v>
      </c>
      <c r="B37" s="4" t="s">
        <v>29</v>
      </c>
      <c r="C37" s="1">
        <v>3400</v>
      </c>
      <c r="D37" s="1">
        <v>4200</v>
      </c>
      <c r="E37" s="3">
        <v>45482</v>
      </c>
    </row>
    <row r="38" spans="1:5" x14ac:dyDescent="0.35">
      <c r="A38" s="1" t="str">
        <f ca="1">IFERROR(__xludf.DUMMYFUNCTION("""COMPUTED_VALUE"""),"The Purple Groom Pet Salon - Mandaluyong")</f>
        <v>The Purple Groom Pet Salon - Mandaluyong</v>
      </c>
      <c r="B38" s="4" t="s">
        <v>30</v>
      </c>
      <c r="C38" s="1">
        <v>15000</v>
      </c>
      <c r="D38" s="1">
        <v>15000</v>
      </c>
      <c r="E38" s="6">
        <v>45430</v>
      </c>
    </row>
    <row r="39" spans="1:5" x14ac:dyDescent="0.35">
      <c r="A39" s="1" t="str">
        <f ca="1">IFERROR(__xludf.DUMMYFUNCTION("""COMPUTED_VALUE"""),"Pet Lovers Centre - Power Plant Mall")</f>
        <v>Pet Lovers Centre - Power Plant Mall</v>
      </c>
      <c r="B39" s="4" t="s">
        <v>31</v>
      </c>
      <c r="C39" s="1">
        <v>43000</v>
      </c>
      <c r="D39" s="1">
        <v>47000</v>
      </c>
      <c r="E39" s="3">
        <v>45482</v>
      </c>
    </row>
    <row r="40" spans="1:5" x14ac:dyDescent="0.35">
      <c r="A40" s="1" t="str">
        <f ca="1">IFERROR(__xludf.DUMMYFUNCTION("""COMPUTED_VALUE"""),"Yhanzpetshop")</f>
        <v>Yhanzpetshop</v>
      </c>
      <c r="B40" s="4" t="s">
        <v>32</v>
      </c>
      <c r="C40" s="1">
        <v>1500</v>
      </c>
      <c r="D40" s="1">
        <v>1400</v>
      </c>
      <c r="E40" s="3">
        <v>45480</v>
      </c>
    </row>
    <row r="41" spans="1:5" x14ac:dyDescent="0.35">
      <c r="A41" s="1" t="str">
        <f ca="1">IFERROR(__xludf.DUMMYFUNCTION("""COMPUTED_VALUE"""),"Happy Pooch")</f>
        <v>Happy Pooch</v>
      </c>
      <c r="B41" s="4" t="s">
        <v>33</v>
      </c>
      <c r="C41" s="1">
        <v>1200</v>
      </c>
      <c r="D41" s="1">
        <v>1200</v>
      </c>
      <c r="E41" s="3">
        <v>45455</v>
      </c>
    </row>
    <row r="42" spans="1:5" x14ac:dyDescent="0.35">
      <c r="A42" s="1" t="str">
        <f ca="1">IFERROR(__xludf.DUMMYFUNCTION("""COMPUTED_VALUE"""),"PAWS REPUBL1C")</f>
        <v>PAWS REPUBL1C</v>
      </c>
      <c r="B42" s="4" t="s">
        <v>34</v>
      </c>
      <c r="C42" s="1">
        <v>18</v>
      </c>
      <c r="D42" s="1">
        <v>30</v>
      </c>
      <c r="E42" s="3">
        <v>45461</v>
      </c>
    </row>
    <row r="43" spans="1:5" x14ac:dyDescent="0.35">
      <c r="A43" s="1" t="str">
        <f ca="1">IFERROR(__xludf.DUMMYFUNCTION("""COMPUTED_VALUE"""),"Biyaya Animal Care")</f>
        <v>Biyaya Animal Care</v>
      </c>
      <c r="B43" s="4" t="s">
        <v>35</v>
      </c>
      <c r="C43" s="1">
        <v>52000</v>
      </c>
      <c r="D43" s="1">
        <v>78000</v>
      </c>
      <c r="E43" s="3">
        <v>45482</v>
      </c>
    </row>
    <row r="44" spans="1:5" x14ac:dyDescent="0.35">
      <c r="A44" s="1" t="str">
        <f ca="1">IFERROR(__xludf.DUMMYFUNCTION("""COMPUTED_VALUE"""),"The Dog Spa &amp; Hotel - Palma Makati")</f>
        <v>The Dog Spa &amp; Hotel - Palma Makati</v>
      </c>
      <c r="B44" s="4" t="s">
        <v>36</v>
      </c>
      <c r="C44" s="1">
        <v>2800</v>
      </c>
      <c r="D44" s="1">
        <v>2900</v>
      </c>
      <c r="E44" s="3">
        <v>45481</v>
      </c>
    </row>
    <row r="45" spans="1:5" x14ac:dyDescent="0.35">
      <c r="A45" s="1" t="str">
        <f ca="1">IFERROR(__xludf.DUMMYFUNCTION("""COMPUTED_VALUE"""),"Petkluv")</f>
        <v>Petkluv</v>
      </c>
    </row>
    <row r="46" spans="1:5" x14ac:dyDescent="0.35">
      <c r="A46" s="1" t="str">
        <f ca="1">IFERROR(__xludf.DUMMYFUNCTION("""COMPUTED_VALUE"""),"VIP Pet Hotel and Wellness Center")</f>
        <v>VIP Pet Hotel and Wellness Center</v>
      </c>
      <c r="B46" s="4" t="s">
        <v>37</v>
      </c>
      <c r="C46" s="1">
        <v>1139</v>
      </c>
      <c r="D46" s="1">
        <v>1138</v>
      </c>
      <c r="E46" s="3"/>
    </row>
    <row r="47" spans="1:5" x14ac:dyDescent="0.35">
      <c r="A47" s="1" t="str">
        <f ca="1">IFERROR(__xludf.DUMMYFUNCTION("""COMPUTED_VALUE"""),"Grace Paw Pet supplies and Accesories")</f>
        <v>Grace Paw Pet supplies and Accesories</v>
      </c>
      <c r="B47" s="4" t="s">
        <v>38</v>
      </c>
      <c r="C47" s="1">
        <v>181</v>
      </c>
      <c r="D47" s="1">
        <v>199</v>
      </c>
      <c r="E47" s="3">
        <v>44792</v>
      </c>
    </row>
    <row r="48" spans="1:5" x14ac:dyDescent="0.35">
      <c r="A48" s="1" t="str">
        <f ca="1">IFERROR(__xludf.DUMMYFUNCTION("""COMPUTED_VALUE"""),"Vets In Practice Mandaluyong")</f>
        <v>Vets In Practice Mandaluyong</v>
      </c>
      <c r="B48" s="4" t="s">
        <v>39</v>
      </c>
      <c r="C48" s="1">
        <v>35000</v>
      </c>
      <c r="D48" s="1">
        <v>39000</v>
      </c>
      <c r="E48" s="3">
        <v>45478</v>
      </c>
    </row>
    <row r="49" spans="1:5" x14ac:dyDescent="0.35">
      <c r="A49" s="1" t="str">
        <f ca="1">IFERROR(__xludf.DUMMYFUNCTION("""COMPUTED_VALUE"""),"Floofy Shi-Chon")</f>
        <v>Floofy Shi-Chon</v>
      </c>
      <c r="B49" s="4" t="s">
        <v>40</v>
      </c>
      <c r="C49" s="1">
        <v>508</v>
      </c>
      <c r="D49" s="1">
        <v>9</v>
      </c>
      <c r="E49" s="3">
        <v>44519</v>
      </c>
    </row>
    <row r="50" spans="1:5" x14ac:dyDescent="0.35">
      <c r="A50" s="1" t="str">
        <f ca="1">IFERROR(__xludf.DUMMYFUNCTION("""COMPUTED_VALUE"""),"MARVINCE DOG TRAINING PET GROOMING&amp;BOARDING Center")</f>
        <v>MARVINCE DOG TRAINING PET GROOMING&amp;BOARDING Center</v>
      </c>
      <c r="B50" s="4" t="s">
        <v>41</v>
      </c>
      <c r="C50" s="1">
        <v>203</v>
      </c>
      <c r="D50" s="1">
        <v>284</v>
      </c>
      <c r="E50" s="3">
        <v>45482</v>
      </c>
    </row>
    <row r="51" spans="1:5" x14ac:dyDescent="0.35">
      <c r="A51" s="1" t="str">
        <f ca="1">IFERROR(__xludf.DUMMYFUNCTION("""COMPUTED_VALUE"""),"RGD Pet Supplies")</f>
        <v>RGD Pet Supplies</v>
      </c>
      <c r="B51" s="4" t="s">
        <v>42</v>
      </c>
      <c r="C51" s="1">
        <v>1300</v>
      </c>
      <c r="D51" s="1">
        <v>1300</v>
      </c>
      <c r="E51" s="3">
        <v>45315</v>
      </c>
    </row>
    <row r="52" spans="1:5" x14ac:dyDescent="0.35">
      <c r="A52" s="1" t="str">
        <f ca="1">IFERROR(__xludf.DUMMYFUNCTION("""COMPUTED_VALUE"""),"Doggie Land")</f>
        <v>Doggie Land</v>
      </c>
      <c r="B52" s="4" t="s">
        <v>43</v>
      </c>
      <c r="C52" s="1">
        <v>1100</v>
      </c>
      <c r="D52" s="1">
        <v>1100</v>
      </c>
      <c r="E52" s="6">
        <v>45459</v>
      </c>
    </row>
    <row r="53" spans="1:5" x14ac:dyDescent="0.35">
      <c r="A53" s="1" t="str">
        <f ca="1">IFERROR(__xludf.DUMMYFUNCTION("""COMPUTED_VALUE"""),"MyPetz Health and Wellness Center")</f>
        <v>MyPetz Health and Wellness Center</v>
      </c>
      <c r="B53" s="4" t="s">
        <v>44</v>
      </c>
      <c r="C53" s="1">
        <v>5100</v>
      </c>
      <c r="D53" s="1">
        <v>5300</v>
      </c>
      <c r="E53" s="3">
        <v>45482</v>
      </c>
    </row>
    <row r="54" spans="1:5" x14ac:dyDescent="0.35">
      <c r="A54" s="1" t="str">
        <f ca="1">IFERROR(__xludf.DUMMYFUNCTION("""COMPUTED_VALUE"""),"Jelle's Pet Supplies")</f>
        <v>Jelle's Pet Supplies</v>
      </c>
      <c r="B54" s="4" t="s">
        <v>45</v>
      </c>
      <c r="C54" s="1">
        <v>272</v>
      </c>
      <c r="D54" s="1">
        <v>17</v>
      </c>
      <c r="E54" s="3">
        <v>45388</v>
      </c>
    </row>
    <row r="55" spans="1:5" x14ac:dyDescent="0.35">
      <c r="A55" s="1" t="str">
        <f ca="1">IFERROR(__xludf.DUMMYFUNCTION("""COMPUTED_VALUE"""),"Michael pet and poultry supply")</f>
        <v>Michael pet and poultry supply</v>
      </c>
      <c r="B55" s="4" t="s">
        <v>46</v>
      </c>
      <c r="C55" s="1">
        <v>514</v>
      </c>
      <c r="D55" s="1">
        <v>604</v>
      </c>
      <c r="E55" s="3">
        <v>45482</v>
      </c>
    </row>
    <row r="56" spans="1:5" x14ac:dyDescent="0.35">
      <c r="A56" s="1" t="str">
        <f ca="1">IFERROR(__xludf.DUMMYFUNCTION("""COMPUTED_VALUE"""),"Pets Friend")</f>
        <v>Pets Friend</v>
      </c>
    </row>
    <row r="57" spans="1:5" x14ac:dyDescent="0.35">
      <c r="A57" s="1" t="str">
        <f ca="1">IFERROR(__xludf.DUMMYFUNCTION("""COMPUTED_VALUE"""),"Pawmily and Friends")</f>
        <v>Pawmily and Friends</v>
      </c>
      <c r="B57" s="4" t="s">
        <v>47</v>
      </c>
      <c r="C57" s="1">
        <v>212</v>
      </c>
      <c r="D57" s="1">
        <v>260</v>
      </c>
      <c r="E57" s="3">
        <v>45214</v>
      </c>
    </row>
    <row r="58" spans="1:5" x14ac:dyDescent="0.35">
      <c r="A58" s="1" t="str">
        <f ca="1">IFERROR(__xludf.DUMMYFUNCTION("""COMPUTED_VALUE"""),"Doc Pete Veterinary Services (Dog and Cat Clinic)")</f>
        <v>Doc Pete Veterinary Services (Dog and Cat Clinic)</v>
      </c>
      <c r="B58" s="4" t="s">
        <v>48</v>
      </c>
      <c r="C58" s="1">
        <v>687</v>
      </c>
      <c r="D58" s="1">
        <v>744</v>
      </c>
      <c r="E58" s="3">
        <v>42069</v>
      </c>
    </row>
    <row r="59" spans="1:5" x14ac:dyDescent="0.35">
      <c r="A59" s="1" t="str">
        <f ca="1">IFERROR(__xludf.DUMMYFUNCTION("""COMPUTED_VALUE"""),"Haru's Pet Stop")</f>
        <v>Haru's Pet Stop</v>
      </c>
      <c r="B59" s="4" t="s">
        <v>49</v>
      </c>
      <c r="C59" s="1">
        <v>52</v>
      </c>
      <c r="D59" s="1">
        <v>53</v>
      </c>
      <c r="E59" s="3">
        <v>44599</v>
      </c>
    </row>
    <row r="60" spans="1:5" x14ac:dyDescent="0.35">
      <c r="A60" s="1" t="str">
        <f ca="1">IFERROR(__xludf.DUMMYFUNCTION("""COMPUTED_VALUE"""),"Makati Dog and Cat Hospital")</f>
        <v>Makati Dog and Cat Hospital</v>
      </c>
      <c r="B60" s="4" t="s">
        <v>50</v>
      </c>
      <c r="C60" s="1">
        <v>16000</v>
      </c>
      <c r="D60" s="1">
        <v>17000</v>
      </c>
      <c r="E60" s="3">
        <v>45482</v>
      </c>
    </row>
    <row r="61" spans="1:5" x14ac:dyDescent="0.35">
      <c r="A61" s="1" t="str">
        <f ca="1">IFERROR(__xludf.DUMMYFUNCTION("""COMPUTED_VALUE"""),"PPBCC Foundation, Inc.")</f>
        <v>PPBCC Foundation, Inc.</v>
      </c>
      <c r="B61" s="4" t="s">
        <v>51</v>
      </c>
      <c r="C61" s="1">
        <v>179000</v>
      </c>
      <c r="D61" s="1">
        <v>136</v>
      </c>
      <c r="E61" s="3">
        <v>45482</v>
      </c>
    </row>
    <row r="62" spans="1:5" x14ac:dyDescent="0.35">
      <c r="A62" s="1" t="str">
        <f ca="1">IFERROR(__xludf.DUMMYFUNCTION("""COMPUTED_VALUE"""),"Etc Drugstore")</f>
        <v>Etc Drugstore</v>
      </c>
      <c r="B62" s="4" t="s">
        <v>52</v>
      </c>
      <c r="C62" s="1">
        <v>1100</v>
      </c>
      <c r="D62" s="1">
        <v>1200</v>
      </c>
      <c r="E62" s="3">
        <v>45309</v>
      </c>
    </row>
    <row r="63" spans="1:5" x14ac:dyDescent="0.35">
      <c r="A63" s="1" t="str">
        <f ca="1">IFERROR(__xludf.DUMMYFUNCTION("""COMPUTED_VALUE"""),"Kartimart")</f>
        <v>Kartimart</v>
      </c>
      <c r="B63" s="4" t="s">
        <v>53</v>
      </c>
      <c r="C63" s="1">
        <v>1300</v>
      </c>
      <c r="D63" s="1">
        <v>1300</v>
      </c>
      <c r="E63" s="3">
        <v>45304</v>
      </c>
    </row>
    <row r="64" spans="1:5" x14ac:dyDescent="0.35">
      <c r="A64" s="1" t="str">
        <f ca="1">IFERROR(__xludf.DUMMYFUNCTION("""COMPUTED_VALUE"""),"Urban Pets - Makati")</f>
        <v>Urban Pets - Makati</v>
      </c>
      <c r="B64" s="4" t="s">
        <v>54</v>
      </c>
      <c r="C64" s="1">
        <v>1300</v>
      </c>
      <c r="D64" s="1">
        <v>1500</v>
      </c>
      <c r="E64" s="3">
        <v>45482</v>
      </c>
    </row>
    <row r="65" spans="1:5" x14ac:dyDescent="0.35">
      <c r="A65" s="1" t="str">
        <f ca="1">IFERROR(__xludf.DUMMYFUNCTION("""COMPUTED_VALUE"""),"Urban Pawz")</f>
        <v>Urban Pawz</v>
      </c>
      <c r="B65" s="4" t="s">
        <v>55</v>
      </c>
      <c r="C65" s="1">
        <v>1300</v>
      </c>
      <c r="D65" s="1">
        <v>1400</v>
      </c>
      <c r="E65" s="6">
        <v>45466</v>
      </c>
    </row>
    <row r="66" spans="1:5" x14ac:dyDescent="0.35">
      <c r="A66" s="1" t="str">
        <f ca="1">IFERROR(__xludf.DUMMYFUNCTION("""COMPUTED_VALUE"""),"Dr. Sixto Carlos")</f>
        <v>Dr. Sixto Carlos</v>
      </c>
      <c r="B66" s="4" t="s">
        <v>50</v>
      </c>
      <c r="C66" s="1">
        <v>16000</v>
      </c>
      <c r="D66" s="1">
        <v>17000</v>
      </c>
      <c r="E66" s="3">
        <v>45482</v>
      </c>
    </row>
    <row r="67" spans="1:5" x14ac:dyDescent="0.35">
      <c r="A67" s="1" t="str">
        <f ca="1">IFERROR(__xludf.DUMMYFUNCTION("""COMPUTED_VALUE"""),"Clean Paws Manila Pet Grooming and Pet Supplies")</f>
        <v>Clean Paws Manila Pet Grooming and Pet Supplies</v>
      </c>
      <c r="B67" s="4" t="s">
        <v>56</v>
      </c>
      <c r="C67" s="1">
        <v>4200</v>
      </c>
      <c r="D67" s="1">
        <v>21</v>
      </c>
      <c r="E67" s="3">
        <v>45112</v>
      </c>
    </row>
    <row r="68" spans="1:5" x14ac:dyDescent="0.35">
      <c r="A68" s="1" t="str">
        <f ca="1">IFERROR(__xludf.DUMMYFUNCTION("""COMPUTED_VALUE"""),"Baroque Petshop and Aquatics")</f>
        <v>Baroque Petshop and Aquatics</v>
      </c>
      <c r="B68" s="4" t="s">
        <v>57</v>
      </c>
      <c r="C68" s="1">
        <v>605</v>
      </c>
      <c r="D68" s="1">
        <v>606</v>
      </c>
      <c r="E68" s="3">
        <v>45035</v>
      </c>
    </row>
    <row r="69" spans="1:5" x14ac:dyDescent="0.35">
      <c r="A69" s="1" t="str">
        <f ca="1">IFERROR(__xludf.DUMMYFUNCTION("""COMPUTED_VALUE"""),"Crossroads Pet Foods")</f>
        <v>Crossroads Pet Foods</v>
      </c>
    </row>
    <row r="70" spans="1:5" x14ac:dyDescent="0.35">
      <c r="A70" s="1" t="str">
        <f ca="1">IFERROR(__xludf.DUMMYFUNCTION("""COMPUTED_VALUE"""),"Hooman Pet Supply Store")</f>
        <v>Hooman Pet Supply Store</v>
      </c>
      <c r="B70" s="4" t="s">
        <v>58</v>
      </c>
      <c r="C70" s="1">
        <v>260</v>
      </c>
      <c r="D70" s="1">
        <v>269</v>
      </c>
      <c r="E70" s="3">
        <v>45393</v>
      </c>
    </row>
    <row r="71" spans="1:5" x14ac:dyDescent="0.35">
      <c r="A71" s="1" t="str">
        <f ca="1">IFERROR(__xludf.DUMMYFUNCTION("""COMPUTED_VALUE"""),"Tabby &amp; Perry Pet Supplies")</f>
        <v>Tabby &amp; Perry Pet Supplies</v>
      </c>
      <c r="B71" s="4" t="s">
        <v>59</v>
      </c>
      <c r="C71" s="1">
        <v>362</v>
      </c>
      <c r="D71" s="1">
        <v>439</v>
      </c>
      <c r="E71" s="6">
        <v>45462</v>
      </c>
    </row>
    <row r="72" spans="1:5" x14ac:dyDescent="0.35">
      <c r="A72" s="1" t="str">
        <f ca="1">IFERROR(__xludf.DUMMYFUNCTION("""COMPUTED_VALUE"""),"Tabby and Perry")</f>
        <v>Tabby and Perry</v>
      </c>
      <c r="B72" s="4" t="s">
        <v>59</v>
      </c>
      <c r="C72" s="1">
        <v>362</v>
      </c>
      <c r="D72" s="1">
        <v>439</v>
      </c>
      <c r="E72" s="6">
        <v>45462</v>
      </c>
    </row>
    <row r="73" spans="1:5" x14ac:dyDescent="0.35">
      <c r="A73" s="1" t="str">
        <f ca="1">IFERROR(__xludf.DUMMYFUNCTION("""COMPUTED_VALUE"""),"Ilovepawshionista Grooming and Accessories")</f>
        <v>Ilovepawshionista Grooming and Accessories</v>
      </c>
      <c r="B73" s="4" t="s">
        <v>60</v>
      </c>
      <c r="C73" s="1">
        <v>16000</v>
      </c>
      <c r="D73" s="1">
        <v>16000</v>
      </c>
      <c r="E73" s="6">
        <v>45464</v>
      </c>
    </row>
    <row r="74" spans="1:5" x14ac:dyDescent="0.35">
      <c r="A74" s="1" t="str">
        <f ca="1">IFERROR(__xludf.DUMMYFUNCTION("""COMPUTED_VALUE"""),"DJIC Pet Supplies")</f>
        <v>DJIC Pet Supplies</v>
      </c>
      <c r="B74" s="4" t="s">
        <v>61</v>
      </c>
      <c r="C74" s="1">
        <v>195</v>
      </c>
      <c r="D74" s="1">
        <v>186</v>
      </c>
      <c r="E74" s="3">
        <v>45394</v>
      </c>
    </row>
    <row r="75" spans="1:5" x14ac:dyDescent="0.35">
      <c r="A75" s="1" t="str">
        <f ca="1">IFERROR(__xludf.DUMMYFUNCTION("""COMPUTED_VALUE"""),"Marvince Pet House")</f>
        <v>Marvince Pet House</v>
      </c>
      <c r="B75" s="4" t="s">
        <v>41</v>
      </c>
      <c r="C75" s="1">
        <v>203</v>
      </c>
      <c r="D75" s="1">
        <v>284</v>
      </c>
      <c r="E75" s="3">
        <v>45482</v>
      </c>
    </row>
    <row r="76" spans="1:5" x14ac:dyDescent="0.35">
      <c r="A76" s="1" t="str">
        <f ca="1">IFERROR(__xludf.DUMMYFUNCTION("""COMPUTED_VALUE"""),"pet supplies and grooming services")</f>
        <v>pet supplies and grooming services</v>
      </c>
      <c r="B76" s="4" t="s">
        <v>62</v>
      </c>
      <c r="C76" s="1">
        <v>125</v>
      </c>
      <c r="D76" s="1">
        <v>125</v>
      </c>
      <c r="E76" s="3">
        <v>45409</v>
      </c>
    </row>
    <row r="77" spans="1:5" x14ac:dyDescent="0.35">
      <c r="A77" s="1" t="str">
        <f ca="1">IFERROR(__xludf.DUMMYFUNCTION("""COMPUTED_VALUE"""),"Skippy &amp; Nutella Pet Supplies")</f>
        <v>Skippy &amp; Nutella Pet Supplies</v>
      </c>
    </row>
    <row r="78" spans="1:5" x14ac:dyDescent="0.35">
      <c r="A78" s="1" t="str">
        <f ca="1">IFERROR(__xludf.DUMMYFUNCTION("""COMPUTED_VALUE"""),"The Royal Bratz Pet Supplies &amp; Accesories - Kalayaan Ave. (Main)")</f>
        <v>The Royal Bratz Pet Supplies &amp; Accesories - Kalayaan Ave. (Main)</v>
      </c>
      <c r="B78" s="4" t="s">
        <v>63</v>
      </c>
      <c r="C78" s="1">
        <v>1000</v>
      </c>
      <c r="D78" s="1">
        <v>1200</v>
      </c>
      <c r="E78" s="3">
        <v>45482</v>
      </c>
    </row>
    <row r="79" spans="1:5" x14ac:dyDescent="0.35">
      <c r="A79" s="1" t="str">
        <f ca="1">IFERROR(__xludf.DUMMYFUNCTION("""COMPUTED_VALUE"""),"EKCN Animal Clinic (Vet Solution)")</f>
        <v>EKCN Animal Clinic (Vet Solution)</v>
      </c>
      <c r="B79" s="2" t="s">
        <v>64</v>
      </c>
      <c r="C79" s="1">
        <v>1200</v>
      </c>
      <c r="D79" s="1">
        <v>20</v>
      </c>
      <c r="E79" s="3">
        <v>45480</v>
      </c>
    </row>
    <row r="80" spans="1:5" x14ac:dyDescent="0.35">
      <c r="A80" s="1" t="str">
        <f ca="1">IFERROR(__xludf.DUMMYFUNCTION("""COMPUTED_VALUE"""),"Fil-Chinese Group of Animal Clinic")</f>
        <v>Fil-Chinese Group of Animal Clinic</v>
      </c>
      <c r="B80" s="4" t="s">
        <v>62</v>
      </c>
      <c r="C80" s="1">
        <v>125</v>
      </c>
      <c r="D80" s="1">
        <v>125</v>
      </c>
      <c r="E80" s="3">
        <v>45409</v>
      </c>
    </row>
    <row r="81" spans="1:5" x14ac:dyDescent="0.35">
      <c r="A81" s="1" t="str">
        <f ca="1">IFERROR(__xludf.DUMMYFUNCTION("""COMPUTED_VALUE"""),"PPBCC Veterinary Hospital")</f>
        <v>PPBCC Veterinary Hospital</v>
      </c>
      <c r="B81" s="4" t="s">
        <v>51</v>
      </c>
      <c r="C81" s="1">
        <v>179000</v>
      </c>
      <c r="D81" s="1">
        <v>136</v>
      </c>
      <c r="E81" s="3">
        <v>45482</v>
      </c>
    </row>
    <row r="82" spans="1:5" x14ac:dyDescent="0.35">
      <c r="A82" s="1" t="str">
        <f ca="1">IFERROR(__xludf.DUMMYFUNCTION("""COMPUTED_VALUE"""),"PPBCC Veterinary Hospital (Animal Specialty, Surgical and Trauma Center)")</f>
        <v>PPBCC Veterinary Hospital (Animal Specialty, Surgical and Trauma Center)</v>
      </c>
      <c r="B82" s="4" t="s">
        <v>51</v>
      </c>
      <c r="C82" s="1">
        <v>179000</v>
      </c>
      <c r="D82" s="1">
        <v>136</v>
      </c>
      <c r="E82" s="3">
        <v>45482</v>
      </c>
    </row>
    <row r="83" spans="1:5" x14ac:dyDescent="0.35">
      <c r="A83" s="1" t="str">
        <f ca="1">IFERROR(__xludf.DUMMYFUNCTION("""COMPUTED_VALUE"""),"Dog City Kennel Supplies &amp; Accessories")</f>
        <v>Dog City Kennel Supplies &amp; Accessories</v>
      </c>
      <c r="B83" s="4" t="s">
        <v>65</v>
      </c>
      <c r="C83" s="1">
        <v>1400</v>
      </c>
      <c r="D83" s="1">
        <v>1500</v>
      </c>
    </row>
    <row r="84" spans="1:5" x14ac:dyDescent="0.35">
      <c r="A84" s="1" t="str">
        <f ca="1">IFERROR(__xludf.DUMMYFUNCTION("""COMPUTED_VALUE"""),"Catchi Pet Supplies")</f>
        <v>Catchi Pet Supplies</v>
      </c>
      <c r="B84" s="2" t="s">
        <v>66</v>
      </c>
      <c r="C84" s="1">
        <v>117</v>
      </c>
      <c r="D84" s="1">
        <v>263</v>
      </c>
      <c r="E84" s="3">
        <v>45479</v>
      </c>
    </row>
    <row r="85" spans="1:5" x14ac:dyDescent="0.35">
      <c r="A85" s="1" t="str">
        <f ca="1">IFERROR(__xludf.DUMMYFUNCTION("""COMPUTED_VALUE"""),"Bow and Wow")</f>
        <v>Bow and Wow</v>
      </c>
      <c r="B85" s="2" t="s">
        <v>67</v>
      </c>
      <c r="C85" s="1">
        <v>46</v>
      </c>
      <c r="D85" s="1">
        <v>46</v>
      </c>
      <c r="E85" s="3">
        <v>45476</v>
      </c>
    </row>
    <row r="86" spans="1:5" x14ac:dyDescent="0.35">
      <c r="A86" s="1" t="str">
        <f ca="1">IFERROR(__xludf.DUMMYFUNCTION("""COMPUTED_VALUE"""),"Great&amp;Small Animal Clinic")</f>
        <v>Great&amp;Small Animal Clinic</v>
      </c>
      <c r="B86" s="4" t="s">
        <v>68</v>
      </c>
      <c r="C86" s="1">
        <v>1800</v>
      </c>
      <c r="D86" s="1">
        <v>1800</v>
      </c>
      <c r="E86" s="3">
        <v>45392</v>
      </c>
    </row>
    <row r="87" spans="1:5" x14ac:dyDescent="0.35">
      <c r="A87" s="1" t="str">
        <f ca="1">IFERROR(__xludf.DUMMYFUNCTION("""COMPUTED_VALUE"""),"Pet Empire Veterinary Clinic and Wellness Center")</f>
        <v>Pet Empire Veterinary Clinic and Wellness Center</v>
      </c>
      <c r="B87" s="2" t="s">
        <v>69</v>
      </c>
      <c r="C87" s="1">
        <v>1200</v>
      </c>
      <c r="D87" s="1">
        <v>10000</v>
      </c>
      <c r="E87" s="3">
        <v>45482</v>
      </c>
    </row>
    <row r="88" spans="1:5" x14ac:dyDescent="0.35">
      <c r="A88" s="1" t="str">
        <f ca="1">IFERROR(__xludf.DUMMYFUNCTION("""COMPUTED_VALUE"""),"PetWise")</f>
        <v>PetWise</v>
      </c>
      <c r="B88" s="2" t="s">
        <v>70</v>
      </c>
      <c r="C88" s="1">
        <v>1600</v>
      </c>
      <c r="D88" s="1">
        <v>2000</v>
      </c>
      <c r="E88" s="3">
        <v>45482</v>
      </c>
    </row>
    <row r="89" spans="1:5" x14ac:dyDescent="0.35">
      <c r="A89" s="1" t="str">
        <f ca="1">IFERROR(__xludf.DUMMYFUNCTION("""COMPUTED_VALUE"""),"Paws n Shop")</f>
        <v>Paws n Shop</v>
      </c>
      <c r="B89" s="4" t="s">
        <v>71</v>
      </c>
      <c r="C89" s="1">
        <v>1200</v>
      </c>
      <c r="D89" s="1">
        <v>1200</v>
      </c>
      <c r="E89" s="6">
        <v>43986</v>
      </c>
    </row>
    <row r="90" spans="1:5" x14ac:dyDescent="0.35">
      <c r="A90" s="1" t="str">
        <f ca="1">IFERROR(__xludf.DUMMYFUNCTION("""COMPUTED_VALUE"""),"TRB Pet Supplies and Accessories Shop")</f>
        <v>TRB Pet Supplies and Accessories Shop</v>
      </c>
    </row>
    <row r="91" spans="1:5" x14ac:dyDescent="0.35">
      <c r="A91" s="1" t="str">
        <f ca="1">IFERROR(__xludf.DUMMYFUNCTION("""COMPUTED_VALUE"""),"St. Dwyn Animal Care Clinic")</f>
        <v>St. Dwyn Animal Care Clinic</v>
      </c>
      <c r="B91" s="2" t="s">
        <v>72</v>
      </c>
      <c r="C91" s="1">
        <v>481</v>
      </c>
      <c r="D91" s="1">
        <v>522</v>
      </c>
      <c r="E91" s="6">
        <v>45424</v>
      </c>
    </row>
    <row r="92" spans="1:5" x14ac:dyDescent="0.35">
      <c r="A92" s="1" t="str">
        <f ca="1">IFERROR(__xludf.DUMMYFUNCTION("""COMPUTED_VALUE"""),"Biyaya Animal Care - Mandala")</f>
        <v>Biyaya Animal Care - Mandala</v>
      </c>
      <c r="B92" s="4" t="s">
        <v>35</v>
      </c>
      <c r="C92" s="1">
        <v>52000</v>
      </c>
      <c r="D92" s="1">
        <v>78000</v>
      </c>
      <c r="E92" s="3">
        <v>45482</v>
      </c>
    </row>
    <row r="93" spans="1:5" x14ac:dyDescent="0.35">
      <c r="A93" s="1" t="str">
        <f ca="1">IFERROR(__xludf.DUMMYFUNCTION("""COMPUTED_VALUE"""),"Swiftie Shop | Pet Supplies")</f>
        <v>Swiftie Shop | Pet Supplies</v>
      </c>
      <c r="B93" s="4" t="s">
        <v>73</v>
      </c>
      <c r="C93" s="1">
        <v>709</v>
      </c>
      <c r="D93" s="1">
        <v>721</v>
      </c>
      <c r="E93" s="6">
        <v>45429</v>
      </c>
    </row>
    <row r="94" spans="1:5" x14ac:dyDescent="0.35">
      <c r="A94" s="1" t="str">
        <f ca="1">IFERROR(__xludf.DUMMYFUNCTION("""COMPUTED_VALUE"""),"High Five Pet Supplies")</f>
        <v>High Five Pet Supplies</v>
      </c>
      <c r="B94" s="4" t="s">
        <v>74</v>
      </c>
      <c r="C94" s="1">
        <v>88</v>
      </c>
      <c r="D94" s="1">
        <v>107</v>
      </c>
      <c r="E94" s="3">
        <v>45164</v>
      </c>
    </row>
    <row r="95" spans="1:5" x14ac:dyDescent="0.35">
      <c r="A95" s="1" t="str">
        <f ca="1">IFERROR(__xludf.DUMMYFUNCTION("""COMPUTED_VALUE"""),"Pet Wellness HQ")</f>
        <v>Pet Wellness HQ</v>
      </c>
      <c r="B95" s="4" t="s">
        <v>75</v>
      </c>
      <c r="C95" s="1">
        <v>888</v>
      </c>
      <c r="D95" s="1">
        <v>1200</v>
      </c>
      <c r="E95" s="3">
        <v>45373</v>
      </c>
    </row>
    <row r="96" spans="1:5" x14ac:dyDescent="0.35">
      <c r="A96" s="1" t="str">
        <f ca="1">IFERROR(__xludf.DUMMYFUNCTION("""COMPUTED_VALUE"""),"Hachi Kamp")</f>
        <v>Hachi Kamp</v>
      </c>
      <c r="B96" s="2" t="s">
        <v>76</v>
      </c>
      <c r="C96" s="1">
        <v>466</v>
      </c>
      <c r="D96" s="1">
        <v>562</v>
      </c>
      <c r="E96" s="3">
        <v>45477</v>
      </c>
    </row>
    <row r="97" spans="1:5" x14ac:dyDescent="0.35">
      <c r="A97" s="1" t="str">
        <f ca="1">IFERROR(__xludf.DUMMYFUNCTION("""COMPUTED_VALUE"""),"Amy's Backyard")</f>
        <v>Amy's Backyard</v>
      </c>
      <c r="B97" s="4" t="s">
        <v>77</v>
      </c>
      <c r="C97" s="1">
        <v>712</v>
      </c>
      <c r="D97" s="1">
        <v>814</v>
      </c>
      <c r="E97" s="3">
        <v>45480</v>
      </c>
    </row>
    <row r="98" spans="1:5" x14ac:dyDescent="0.35">
      <c r="A98" s="1" t="str">
        <f ca="1">IFERROR(__xludf.DUMMYFUNCTION("""COMPUTED_VALUE"""),"Animal House")</f>
        <v>Animal House</v>
      </c>
      <c r="B98" s="2" t="s">
        <v>78</v>
      </c>
      <c r="C98" s="1">
        <v>22000</v>
      </c>
      <c r="D98" s="1">
        <v>23000</v>
      </c>
      <c r="E98" s="3">
        <v>45288</v>
      </c>
    </row>
    <row r="99" spans="1:5" x14ac:dyDescent="0.35">
      <c r="A99" s="1" t="str">
        <f ca="1">IFERROR(__xludf.DUMMYFUNCTION("""COMPUTED_VALUE"""),"Arrow's Pet Needs")</f>
        <v>Arrow's Pet Needs</v>
      </c>
      <c r="B99" s="4" t="s">
        <v>79</v>
      </c>
      <c r="C99" s="1">
        <v>829</v>
      </c>
      <c r="D99" s="1">
        <v>807</v>
      </c>
      <c r="E99" s="3">
        <v>45146</v>
      </c>
    </row>
    <row r="100" spans="1:5" x14ac:dyDescent="0.35">
      <c r="A100" s="1" t="str">
        <f ca="1">IFERROR(__xludf.DUMMYFUNCTION("""COMPUTED_VALUE"""),"Rocky &amp; Bro’s pet supplies")</f>
        <v>Rocky &amp; Bro’s pet supplies</v>
      </c>
      <c r="B100" s="4" t="s">
        <v>80</v>
      </c>
      <c r="C100" s="1">
        <v>1000</v>
      </c>
      <c r="D100" s="1">
        <v>1000</v>
      </c>
      <c r="E100" s="6">
        <v>45462</v>
      </c>
    </row>
    <row r="101" spans="1:5" x14ac:dyDescent="0.35">
      <c r="A101" s="1" t="str">
        <f ca="1">IFERROR(__xludf.DUMMYFUNCTION("""COMPUTED_VALUE"""),"Pawsitive Education")</f>
        <v>Pawsitive Education</v>
      </c>
      <c r="B101" s="4" t="s">
        <v>81</v>
      </c>
      <c r="C101" s="1">
        <v>2600</v>
      </c>
      <c r="D101" s="1">
        <v>2600</v>
      </c>
      <c r="E101" s="6">
        <v>45473</v>
      </c>
    </row>
    <row r="102" spans="1:5" x14ac:dyDescent="0.35">
      <c r="A102" s="1" t="str">
        <f ca="1">IFERROR(__xludf.DUMMYFUNCTION("""COMPUTED_VALUE"""),"Cute Pet Era")</f>
        <v>Cute Pet Era</v>
      </c>
      <c r="B102" s="4" t="s">
        <v>82</v>
      </c>
      <c r="C102" s="1">
        <v>69</v>
      </c>
      <c r="D102" s="1">
        <v>84</v>
      </c>
      <c r="E102" s="3">
        <v>45478</v>
      </c>
    </row>
    <row r="103" spans="1:5" x14ac:dyDescent="0.35">
      <c r="A103" s="1" t="str">
        <f ca="1">IFERROR(__xludf.DUMMYFUNCTION("""COMPUTED_VALUE"""),"Vetpride Veterinary Clinic")</f>
        <v>Vetpride Veterinary Clinic</v>
      </c>
      <c r="B103" s="2" t="s">
        <v>83</v>
      </c>
      <c r="C103" s="1">
        <v>143</v>
      </c>
      <c r="D103" s="1">
        <v>143</v>
      </c>
      <c r="E103" s="3">
        <v>44439</v>
      </c>
    </row>
    <row r="104" spans="1:5" x14ac:dyDescent="0.35">
      <c r="A104" s="1" t="str">
        <f ca="1">IFERROR(__xludf.DUMMYFUNCTION("""COMPUTED_VALUE"""),"Bubble Berry Vet Clinic")</f>
        <v>Bubble Berry Vet Clinic</v>
      </c>
      <c r="B104" s="4" t="s">
        <v>84</v>
      </c>
      <c r="C104" s="1">
        <v>1800</v>
      </c>
      <c r="D104" s="1">
        <v>2000</v>
      </c>
      <c r="E104" s="6">
        <v>45458</v>
      </c>
    </row>
    <row r="105" spans="1:5" x14ac:dyDescent="0.35">
      <c r="A105" s="1" t="str">
        <f ca="1">IFERROR(__xludf.DUMMYFUNCTION("""COMPUTED_VALUE"""),"Hello Pets")</f>
        <v>Hello Pets</v>
      </c>
    </row>
    <row r="106" spans="1:5" x14ac:dyDescent="0.35">
      <c r="A106" s="1" t="str">
        <f ca="1">IFERROR(__xludf.DUMMYFUNCTION("""COMPUTED_VALUE"""),"Supervet International, Inc.")</f>
        <v>Supervet International, Inc.</v>
      </c>
    </row>
    <row r="107" spans="1:5" x14ac:dyDescent="0.35">
      <c r="A107" s="1" t="str">
        <f ca="1">IFERROR(__xludf.DUMMYFUNCTION("""COMPUTED_VALUE"""),"Pet Starz Makati Branch")</f>
        <v>Pet Starz Makati Branch</v>
      </c>
      <c r="B107" s="4" t="s">
        <v>85</v>
      </c>
      <c r="C107" s="1">
        <v>813</v>
      </c>
      <c r="D107" s="1">
        <v>1000</v>
      </c>
      <c r="E107" s="6">
        <v>45453</v>
      </c>
    </row>
    <row r="108" spans="1:5" x14ac:dyDescent="0.35">
      <c r="A108" s="1" t="str">
        <f ca="1">IFERROR(__xludf.DUMMYFUNCTION("""COMPUTED_VALUE"""),"YK Fur Friends")</f>
        <v>YK Fur Friends</v>
      </c>
      <c r="B108" s="4" t="s">
        <v>86</v>
      </c>
      <c r="C108" s="1">
        <v>4000</v>
      </c>
      <c r="D108" s="1">
        <v>4200</v>
      </c>
      <c r="E108" s="3">
        <v>45480</v>
      </c>
    </row>
    <row r="109" spans="1:5" x14ac:dyDescent="0.35">
      <c r="A109" s="1" t="str">
        <f ca="1">IFERROR(__xludf.DUMMYFUNCTION("""COMPUTED_VALUE"""),"lucky pet grooming spa shop")</f>
        <v>lucky pet grooming spa shop</v>
      </c>
      <c r="B109" s="4" t="s">
        <v>87</v>
      </c>
      <c r="C109" s="1">
        <v>197</v>
      </c>
      <c r="D109" s="1">
        <v>272</v>
      </c>
      <c r="E109" s="6">
        <v>45462</v>
      </c>
    </row>
    <row r="110" spans="1:5" x14ac:dyDescent="0.35">
      <c r="A110" s="1" t="str">
        <f ca="1">IFERROR(__xludf.DUMMYFUNCTION("""COMPUTED_VALUE"""),"Peregrine Eye and Laser Institute")</f>
        <v>Peregrine Eye and Laser Institute</v>
      </c>
    </row>
    <row r="111" spans="1:5" x14ac:dyDescent="0.35">
      <c r="A111" s="1" t="str">
        <f ca="1">IFERROR(__xludf.DUMMYFUNCTION("""COMPUTED_VALUE"""),"Animal Wellness Veterinary Clinic - Uptown Bonifacio")</f>
        <v>Animal Wellness Veterinary Clinic - Uptown Bonifacio</v>
      </c>
      <c r="B111" s="4" t="s">
        <v>88</v>
      </c>
      <c r="C111" s="1">
        <v>17000</v>
      </c>
      <c r="D111" s="1">
        <v>18000</v>
      </c>
      <c r="E111" s="3">
        <v>45482</v>
      </c>
    </row>
    <row r="112" spans="1:5" x14ac:dyDescent="0.35">
      <c r="A112" s="1" t="str">
        <f ca="1">IFERROR(__xludf.DUMMYFUNCTION("""COMPUTED_VALUE"""),"Petsup")</f>
        <v>Petsup</v>
      </c>
      <c r="B112" s="4" t="s">
        <v>89</v>
      </c>
      <c r="C112" s="1">
        <v>4600</v>
      </c>
      <c r="D112" s="1">
        <v>5300</v>
      </c>
      <c r="E112" s="3">
        <v>45482</v>
      </c>
    </row>
    <row r="113" spans="1:5" x14ac:dyDescent="0.35">
      <c r="A113" s="1" t="str">
        <f ca="1">IFERROR(__xludf.DUMMYFUNCTION("""COMPUTED_VALUE"""),"OFF LEASH PET CARE AND GROOMING SERVICES")</f>
        <v>OFF LEASH PET CARE AND GROOMING SERVICES</v>
      </c>
      <c r="B113" s="4" t="s">
        <v>90</v>
      </c>
      <c r="C113" s="1">
        <v>1700</v>
      </c>
      <c r="D113" s="1">
        <v>1800</v>
      </c>
      <c r="E113" s="6">
        <v>45462</v>
      </c>
    </row>
    <row r="114" spans="1:5" x14ac:dyDescent="0.35">
      <c r="A114" s="1" t="str">
        <f ca="1">IFERROR(__xludf.DUMMYFUNCTION("""COMPUTED_VALUE"""),"Hi-Precision Diagnostics Plus - The Fort Branch")</f>
        <v>Hi-Precision Diagnostics Plus - The Fort Branch</v>
      </c>
    </row>
    <row r="115" spans="1:5" x14ac:dyDescent="0.35">
      <c r="A115" s="1" t="str">
        <f ca="1">IFERROR(__xludf.DUMMYFUNCTION("""COMPUTED_VALUE"""),"Beterinaryo sa Fort Animal Clinic")</f>
        <v>Beterinaryo sa Fort Animal Clinic</v>
      </c>
      <c r="B115" s="4" t="s">
        <v>91</v>
      </c>
      <c r="C115" s="1">
        <v>10000</v>
      </c>
      <c r="D115" s="1">
        <v>10000</v>
      </c>
      <c r="E115" s="6">
        <v>45472</v>
      </c>
    </row>
    <row r="116" spans="1:5" x14ac:dyDescent="0.35">
      <c r="A116" s="1" t="str">
        <f ca="1">IFERROR(__xludf.DUMMYFUNCTION("""COMPUTED_VALUE"""),"iPet Club")</f>
        <v>iPet Club</v>
      </c>
      <c r="B116" s="4" t="s">
        <v>92</v>
      </c>
      <c r="C116" s="1">
        <v>9500</v>
      </c>
      <c r="D116" s="1">
        <v>11000</v>
      </c>
      <c r="E116" s="3">
        <v>45482</v>
      </c>
    </row>
    <row r="117" spans="1:5" x14ac:dyDescent="0.35">
      <c r="A117" s="1" t="str">
        <f ca="1">IFERROR(__xludf.DUMMYFUNCTION("""COMPUTED_VALUE"""),"Pet Express")</f>
        <v>Pet Express</v>
      </c>
      <c r="B117" s="4" t="s">
        <v>93</v>
      </c>
      <c r="C117" s="1">
        <v>245000</v>
      </c>
      <c r="D117" s="1">
        <v>257000</v>
      </c>
      <c r="E117" s="3">
        <v>45482</v>
      </c>
    </row>
    <row r="118" spans="1:5" x14ac:dyDescent="0.35">
      <c r="A118" s="1" t="str">
        <f ca="1">IFERROR(__xludf.DUMMYFUNCTION("""COMPUTED_VALUE"""),"Veterinary Clinic at SM Megamall-PetExpress")</f>
        <v>Veterinary Clinic at SM Megamall-PetExpress</v>
      </c>
      <c r="B118" s="4" t="s">
        <v>94</v>
      </c>
      <c r="C118" s="1">
        <v>1200</v>
      </c>
      <c r="D118" s="1">
        <v>1200</v>
      </c>
      <c r="E118" s="3">
        <v>45482</v>
      </c>
    </row>
    <row r="119" spans="1:5" x14ac:dyDescent="0.35">
      <c r="A119" s="1" t="str">
        <f ca="1">IFERROR(__xludf.DUMMYFUNCTION("""COMPUTED_VALUE"""),"Wiggly Tails Pet Grooming Shaw Blvd.")</f>
        <v>Wiggly Tails Pet Grooming Shaw Blvd.</v>
      </c>
      <c r="B119" s="4" t="s">
        <v>95</v>
      </c>
      <c r="C119" s="1">
        <v>1800</v>
      </c>
      <c r="D119" s="1">
        <v>18000</v>
      </c>
      <c r="E119" s="3">
        <v>45476</v>
      </c>
    </row>
    <row r="120" spans="1:5" x14ac:dyDescent="0.35">
      <c r="A120" s="1" t="str">
        <f ca="1">IFERROR(__xludf.DUMMYFUNCTION("""COMPUTED_VALUE"""),"Luxury Catz and Dogz")</f>
        <v>Luxury Catz and Dogz</v>
      </c>
      <c r="B120" s="4" t="s">
        <v>96</v>
      </c>
      <c r="C120" s="1">
        <v>4600</v>
      </c>
      <c r="D120" s="1">
        <v>4600</v>
      </c>
      <c r="E120" s="3">
        <v>45476</v>
      </c>
    </row>
    <row r="121" spans="1:5" x14ac:dyDescent="0.35">
      <c r="A121" s="1" t="str">
        <f ca="1">IFERROR(__xludf.DUMMYFUNCTION("""COMPUTED_VALUE"""),"Philippine Pet Lovers Society")</f>
        <v>Philippine Pet Lovers Society</v>
      </c>
      <c r="B121" s="4" t="s">
        <v>97</v>
      </c>
      <c r="C121" s="1">
        <v>47000</v>
      </c>
      <c r="D121" s="1">
        <v>53000</v>
      </c>
      <c r="E121" s="3">
        <v>45209</v>
      </c>
    </row>
    <row r="122" spans="1:5" x14ac:dyDescent="0.35">
      <c r="A122" s="1" t="str">
        <f ca="1">IFERROR(__xludf.DUMMYFUNCTION("""COMPUTED_VALUE"""),"Tail Tales Pet Store")</f>
        <v>Tail Tales Pet Store</v>
      </c>
      <c r="B122" s="4" t="s">
        <v>98</v>
      </c>
      <c r="C122" s="1">
        <v>0</v>
      </c>
      <c r="D122" s="1">
        <v>2</v>
      </c>
      <c r="E122" s="3">
        <v>45291</v>
      </c>
    </row>
    <row r="123" spans="1:5" x14ac:dyDescent="0.35">
      <c r="A123" s="1" t="str">
        <f ca="1">IFERROR(__xludf.DUMMYFUNCTION("""COMPUTED_VALUE"""),"Pet Homes")</f>
        <v>Pet Homes</v>
      </c>
      <c r="B123" s="4" t="s">
        <v>99</v>
      </c>
      <c r="C123" s="1">
        <v>681</v>
      </c>
      <c r="D123" s="1">
        <v>871</v>
      </c>
      <c r="E123" s="6">
        <v>45473</v>
      </c>
    </row>
    <row r="124" spans="1:5" x14ac:dyDescent="0.35">
      <c r="A124" s="1" t="str">
        <f ca="1">IFERROR(__xludf.DUMMYFUNCTION("""COMPUTED_VALUE"""),"Dogs And the City Uptown")</f>
        <v>Dogs And the City Uptown</v>
      </c>
      <c r="B124" s="4" t="s">
        <v>100</v>
      </c>
      <c r="C124" s="1">
        <v>245000</v>
      </c>
      <c r="D124" s="1">
        <v>244000</v>
      </c>
      <c r="E124" s="3">
        <v>45482</v>
      </c>
    </row>
    <row r="125" spans="1:5" x14ac:dyDescent="0.35">
      <c r="A125" s="1" t="str">
        <f ca="1">IFERROR(__xludf.DUMMYFUNCTION("""COMPUTED_VALUE"""),"Fur Bloom Animal Clinic")</f>
        <v>Fur Bloom Animal Clinic</v>
      </c>
      <c r="B125" s="4" t="s">
        <v>101</v>
      </c>
      <c r="C125" s="1">
        <v>2200</v>
      </c>
      <c r="D125" s="1">
        <v>2300</v>
      </c>
      <c r="E125" s="6">
        <v>45475</v>
      </c>
    </row>
    <row r="126" spans="1:5" x14ac:dyDescent="0.35">
      <c r="A126" s="1" t="str">
        <f ca="1">IFERROR(__xludf.DUMMYFUNCTION("""COMPUTED_VALUE"""),"Vermillion Tails Pet Grooming and Hotel Services")</f>
        <v>Vermillion Tails Pet Grooming and Hotel Services</v>
      </c>
      <c r="B126" s="4" t="s">
        <v>102</v>
      </c>
      <c r="C126" s="1">
        <v>5900</v>
      </c>
      <c r="D126" s="1">
        <v>6100</v>
      </c>
      <c r="E126" s="3">
        <v>45477</v>
      </c>
    </row>
    <row r="127" spans="1:5" x14ac:dyDescent="0.35">
      <c r="A127" s="1" t="str">
        <f ca="1">IFERROR(__xludf.DUMMYFUNCTION("""COMPUTED_VALUE"""),"Fibo and Nesta Animal Clinic and Grooming Services")</f>
        <v>Fibo and Nesta Animal Clinic and Grooming Services</v>
      </c>
      <c r="B127" s="4" t="s">
        <v>103</v>
      </c>
      <c r="C127" s="1">
        <v>347</v>
      </c>
      <c r="D127" s="1">
        <v>347</v>
      </c>
      <c r="E127" s="3">
        <v>45446</v>
      </c>
    </row>
    <row r="128" spans="1:5" x14ac:dyDescent="0.35">
      <c r="A128" s="1" t="str">
        <f ca="1">IFERROR(__xludf.DUMMYFUNCTION("""COMPUTED_VALUE"""),"Luxuri Pets")</f>
        <v>Luxuri Pets</v>
      </c>
      <c r="B128" s="4" t="s">
        <v>104</v>
      </c>
      <c r="C128" s="1">
        <v>907</v>
      </c>
      <c r="D128" s="1">
        <v>3400</v>
      </c>
      <c r="E128" s="3">
        <v>45483</v>
      </c>
    </row>
    <row r="129" spans="1:5" x14ac:dyDescent="0.35">
      <c r="A129" s="1" t="str">
        <f ca="1">IFERROR(__xludf.DUMMYFUNCTION("""COMPUTED_VALUE"""),"BARKHAUS ESTANCIA MALL")</f>
        <v>BARKHAUS ESTANCIA MALL</v>
      </c>
      <c r="B129" s="4" t="s">
        <v>105</v>
      </c>
      <c r="C129" s="1">
        <v>5200</v>
      </c>
      <c r="D129" s="1">
        <v>6100</v>
      </c>
      <c r="E129" s="3">
        <v>45447</v>
      </c>
    </row>
    <row r="130" spans="1:5" x14ac:dyDescent="0.35">
      <c r="A130" s="1" t="str">
        <f ca="1">IFERROR(__xludf.DUMMYFUNCTION("""COMPUTED_VALUE"""),"D&amp;G Pet Supplies - San Juan")</f>
        <v>D&amp;G Pet Supplies - San Juan</v>
      </c>
      <c r="B130" s="4" t="s">
        <v>106</v>
      </c>
      <c r="C130" s="1">
        <v>531</v>
      </c>
      <c r="D130" s="1">
        <v>562</v>
      </c>
      <c r="E130" s="3">
        <v>45269</v>
      </c>
    </row>
    <row r="131" spans="1:5" x14ac:dyDescent="0.35">
      <c r="A131" s="1" t="str">
        <f ca="1">IFERROR(__xludf.DUMMYFUNCTION("""COMPUTED_VALUE"""),"IMMANUEL ANIMAL CLINIC PET SUPPLIES &amp; GROOMING CENTER")</f>
        <v>IMMANUEL ANIMAL CLINIC PET SUPPLIES &amp; GROOMING CENTER</v>
      </c>
      <c r="B131" s="4" t="s">
        <v>107</v>
      </c>
      <c r="C131" s="1">
        <v>1100</v>
      </c>
      <c r="D131" s="1">
        <v>1100</v>
      </c>
      <c r="E131" s="3">
        <v>44015</v>
      </c>
    </row>
    <row r="132" spans="1:5" x14ac:dyDescent="0.35">
      <c r="A132" s="1" t="str">
        <f ca="1">IFERROR(__xludf.DUMMYFUNCTION("""COMPUTED_VALUE"""),"Assisi Poultry and Pet Supply")</f>
        <v>Assisi Poultry and Pet Supply</v>
      </c>
      <c r="B132" s="4" t="s">
        <v>108</v>
      </c>
      <c r="C132" s="1">
        <v>2800</v>
      </c>
      <c r="D132" s="1">
        <v>2900</v>
      </c>
      <c r="E132" s="3">
        <v>45481</v>
      </c>
    </row>
    <row r="133" spans="1:5" x14ac:dyDescent="0.35">
      <c r="A133" s="1" t="str">
        <f ca="1">IFERROR(__xludf.DUMMYFUNCTION("""COMPUTED_VALUE"""),"The Groom Room by Steve")</f>
        <v>The Groom Room by Steve</v>
      </c>
      <c r="B133" s="4" t="s">
        <v>109</v>
      </c>
      <c r="C133" s="1">
        <v>148</v>
      </c>
      <c r="D133" s="1">
        <v>565</v>
      </c>
      <c r="E133" s="3">
        <v>45479</v>
      </c>
    </row>
    <row r="134" spans="1:5" x14ac:dyDescent="0.35">
      <c r="A134" s="1" t="str">
        <f ca="1">IFERROR(__xludf.DUMMYFUNCTION("""COMPUTED_VALUE"""),"The Puppy Playcare Center")</f>
        <v>The Puppy Playcare Center</v>
      </c>
      <c r="B134" s="4" t="s">
        <v>110</v>
      </c>
      <c r="C134" s="1">
        <v>1800</v>
      </c>
      <c r="D134" s="1">
        <v>2000</v>
      </c>
      <c r="E134" s="3">
        <v>45410</v>
      </c>
    </row>
    <row r="135" spans="1:5" x14ac:dyDescent="0.35">
      <c r="A135" s="1" t="str">
        <f ca="1">IFERROR(__xludf.DUMMYFUNCTION("""COMPUTED_VALUE"""),"Collar &amp; Comb Pasig")</f>
        <v>Collar &amp; Comb Pasig</v>
      </c>
      <c r="B135" s="2" t="s">
        <v>111</v>
      </c>
      <c r="C135" s="1">
        <v>1700</v>
      </c>
      <c r="D135" s="1">
        <v>2200</v>
      </c>
      <c r="E135" s="3">
        <v>45481</v>
      </c>
    </row>
    <row r="136" spans="1:5" x14ac:dyDescent="0.35">
      <c r="A136" s="1" t="str">
        <f ca="1">IFERROR(__xludf.DUMMYFUNCTION("""COMPUTED_VALUE"""),"VIP Pet Clinic by Vets In Practice")</f>
        <v>VIP Pet Clinic by Vets In Practice</v>
      </c>
      <c r="B136" s="4" t="s">
        <v>37</v>
      </c>
      <c r="C136" s="1">
        <v>1139</v>
      </c>
      <c r="D136" s="1">
        <v>1138</v>
      </c>
      <c r="E136" s="3"/>
    </row>
    <row r="137" spans="1:5" x14ac:dyDescent="0.35">
      <c r="A137" s="1" t="str">
        <f ca="1">IFERROR(__xludf.DUMMYFUNCTION("""COMPUTED_VALUE"""),"Doggo House")</f>
        <v>Doggo House</v>
      </c>
      <c r="B137" s="4" t="s">
        <v>112</v>
      </c>
      <c r="C137" s="1">
        <v>34000</v>
      </c>
      <c r="D137" s="1">
        <v>37000</v>
      </c>
      <c r="E137" s="6">
        <v>45470</v>
      </c>
    </row>
    <row r="138" spans="1:5" x14ac:dyDescent="0.35">
      <c r="A138" s="1" t="str">
        <f ca="1">IFERROR(__xludf.DUMMYFUNCTION("""COMPUTED_VALUE"""),"JADMIE’S PET SUPPLIES")</f>
        <v>JADMIE’S PET SUPPLIES</v>
      </c>
      <c r="B138" s="4" t="s">
        <v>113</v>
      </c>
      <c r="C138" s="1">
        <v>901</v>
      </c>
      <c r="D138" s="1">
        <v>962</v>
      </c>
      <c r="E138" s="3">
        <v>45482</v>
      </c>
    </row>
    <row r="139" spans="1:5" x14ac:dyDescent="0.35">
      <c r="A139" s="1" t="str">
        <f ca="1">IFERROR(__xludf.DUMMYFUNCTION("""COMPUTED_VALUE"""),"Zootopia Animal Wellness Center BGC")</f>
        <v>Zootopia Animal Wellness Center BGC</v>
      </c>
      <c r="B139" s="4" t="s">
        <v>114</v>
      </c>
      <c r="C139" s="1">
        <v>28000</v>
      </c>
      <c r="D139" s="1">
        <v>29000</v>
      </c>
      <c r="E139" s="3">
        <v>45482</v>
      </c>
    </row>
    <row r="140" spans="1:5" x14ac:dyDescent="0.35">
      <c r="A140" s="1" t="str">
        <f ca="1">IFERROR(__xludf.DUMMYFUNCTION("""COMPUTED_VALUE"""),"Pet Zone")</f>
        <v>Pet Zone</v>
      </c>
      <c r="B140" s="4" t="s">
        <v>115</v>
      </c>
      <c r="C140" s="1">
        <v>6700</v>
      </c>
      <c r="D140" s="1">
        <v>6900</v>
      </c>
      <c r="E140" s="3">
        <v>45469</v>
      </c>
    </row>
    <row r="141" spans="1:5" x14ac:dyDescent="0.35">
      <c r="A141" s="1" t="str">
        <f ca="1">IFERROR(__xludf.DUMMYFUNCTION("""COMPUTED_VALUE"""),"Dogs and the City - The 30th")</f>
        <v>Dogs and the City - The 30th</v>
      </c>
      <c r="B141" s="4" t="s">
        <v>100</v>
      </c>
      <c r="C141" s="1">
        <v>245000</v>
      </c>
      <c r="D141" s="1">
        <v>244000</v>
      </c>
      <c r="E141" s="3">
        <v>45482</v>
      </c>
    </row>
    <row r="142" spans="1:5" x14ac:dyDescent="0.35">
      <c r="A142" s="1" t="str">
        <f ca="1">IFERROR(__xludf.DUMMYFUNCTION("""COMPUTED_VALUE"""),"MandaVets Animal Clinic")</f>
        <v>MandaVets Animal Clinic</v>
      </c>
      <c r="B142" s="4" t="s">
        <v>116</v>
      </c>
      <c r="C142" s="1">
        <v>1200</v>
      </c>
      <c r="D142" s="1">
        <v>1400</v>
      </c>
      <c r="E142" s="3">
        <v>45481</v>
      </c>
    </row>
    <row r="143" spans="1:5" x14ac:dyDescent="0.35">
      <c r="A143" s="1" t="str">
        <f ca="1">IFERROR(__xludf.DUMMYFUNCTION("""COMPUTED_VALUE"""),"Arevalo's Animal Clinic (Fil-Chinese Group Of Animal Clinic)")</f>
        <v>Arevalo's Animal Clinic (Fil-Chinese Group Of Animal Clinic)</v>
      </c>
      <c r="B143" s="4" t="s">
        <v>117</v>
      </c>
      <c r="C143" s="1">
        <v>6800</v>
      </c>
      <c r="D143" s="1">
        <v>6900</v>
      </c>
      <c r="E143" s="3">
        <v>45469</v>
      </c>
    </row>
    <row r="144" spans="1:5" x14ac:dyDescent="0.35">
      <c r="A144" s="1" t="str">
        <f ca="1">IFERROR(__xludf.DUMMYFUNCTION("""COMPUTED_VALUE"""),"Ajel's Petshop")</f>
        <v>Ajel's Petshop</v>
      </c>
      <c r="B144" s="4" t="s">
        <v>118</v>
      </c>
      <c r="C144" s="1">
        <v>442</v>
      </c>
      <c r="D144" s="1">
        <v>467</v>
      </c>
      <c r="E144" s="3">
        <v>45469</v>
      </c>
    </row>
    <row r="145" spans="1:5" x14ac:dyDescent="0.35">
      <c r="A145" s="1" t="str">
        <f ca="1">IFERROR(__xludf.DUMMYFUNCTION("""COMPUTED_VALUE"""),"Fil-Chinese Group of Animal Clinic@Kapitolyo")</f>
        <v>Fil-Chinese Group of Animal Clinic@Kapitolyo</v>
      </c>
      <c r="B145" s="4" t="s">
        <v>62</v>
      </c>
      <c r="C145" s="1">
        <v>125</v>
      </c>
      <c r="D145" s="1">
        <v>125</v>
      </c>
      <c r="E145" s="3">
        <v>45409</v>
      </c>
    </row>
    <row r="146" spans="1:5" x14ac:dyDescent="0.35">
      <c r="A146" s="1" t="str">
        <f ca="1">IFERROR(__xludf.DUMMYFUNCTION("""COMPUTED_VALUE"""),"PAWS N CLAWS PET SHOP &amp; ACCESSORIES")</f>
        <v>PAWS N CLAWS PET SHOP &amp; ACCESSORIES</v>
      </c>
      <c r="B146" s="4" t="s">
        <v>119</v>
      </c>
      <c r="C146" s="1">
        <v>730</v>
      </c>
      <c r="D146" s="1">
        <v>737</v>
      </c>
      <c r="E146" s="5">
        <v>45262</v>
      </c>
    </row>
    <row r="147" spans="1:5" x14ac:dyDescent="0.35">
      <c r="A147" s="1" t="str">
        <f ca="1">IFERROR(__xludf.DUMMYFUNCTION("""COMPUTED_VALUE"""),"Bow &amp; Wow Bonifacio High Street")</f>
        <v>Bow &amp; Wow Bonifacio High Street</v>
      </c>
      <c r="B147" s="2" t="s">
        <v>67</v>
      </c>
      <c r="C147" s="1">
        <v>46</v>
      </c>
      <c r="D147" s="1">
        <v>46</v>
      </c>
      <c r="E147" s="3">
        <v>45476</v>
      </c>
    </row>
    <row r="148" spans="1:5" x14ac:dyDescent="0.35">
      <c r="A148" s="1" t="str">
        <f ca="1">IFERROR(__xludf.DUMMYFUNCTION("""COMPUTED_VALUE"""),"Choco &amp; Chaka's Pet Grooming Services &amp; Hotel")</f>
        <v>Choco &amp; Chaka's Pet Grooming Services &amp; Hotel</v>
      </c>
      <c r="B148" s="4" t="s">
        <v>120</v>
      </c>
      <c r="C148" s="1">
        <v>534</v>
      </c>
      <c r="D148" s="1">
        <v>599</v>
      </c>
      <c r="E148" s="5">
        <v>45469</v>
      </c>
    </row>
    <row r="149" spans="1:5" x14ac:dyDescent="0.35">
      <c r="A149" s="1" t="str">
        <f ca="1">IFERROR(__xludf.DUMMYFUNCTION("""COMPUTED_VALUE"""),"Furriends Pet Supplies")</f>
        <v>Furriends Pet Supplies</v>
      </c>
      <c r="B149" s="4" t="s">
        <v>121</v>
      </c>
      <c r="C149" s="1">
        <v>320</v>
      </c>
      <c r="D149" s="1">
        <v>364</v>
      </c>
      <c r="E149" s="9">
        <v>45060</v>
      </c>
    </row>
    <row r="150" spans="1:5" x14ac:dyDescent="0.35">
      <c r="A150" s="1" t="str">
        <f ca="1">IFERROR(__xludf.DUMMYFUNCTION("""COMPUTED_VALUE"""),"Dogs and the City Serendra 1")</f>
        <v>Dogs and the City Serendra 1</v>
      </c>
      <c r="B150" s="4" t="s">
        <v>100</v>
      </c>
      <c r="C150" s="1">
        <v>245000</v>
      </c>
      <c r="D150" s="1">
        <v>244000</v>
      </c>
      <c r="E150" s="3">
        <v>45482</v>
      </c>
    </row>
    <row r="151" spans="1:5" x14ac:dyDescent="0.35">
      <c r="A151" s="1" t="str">
        <f ca="1">IFERROR(__xludf.DUMMYFUNCTION("""COMPUTED_VALUE"""),"I Love My Pets")</f>
        <v>I Love My Pets</v>
      </c>
    </row>
    <row r="152" spans="1:5" x14ac:dyDescent="0.35">
      <c r="A152" s="1" t="str">
        <f ca="1">IFERROR(__xludf.DUMMYFUNCTION("""COMPUTED_VALUE"""),"Hi-Precision Diagnostics Plus - San Juan Branch")</f>
        <v>Hi-Precision Diagnostics Plus - San Juan Branch</v>
      </c>
    </row>
    <row r="153" spans="1:5" x14ac:dyDescent="0.35">
      <c r="A153" s="1" t="str">
        <f ca="1">IFERROR(__xludf.DUMMYFUNCTION("""COMPUTED_VALUE"""),"Pooch Park Doggie Day Care")</f>
        <v>Pooch Park Doggie Day Care</v>
      </c>
      <c r="B153" s="4" t="s">
        <v>122</v>
      </c>
      <c r="C153" s="1">
        <v>42000</v>
      </c>
      <c r="D153" s="1">
        <v>42000</v>
      </c>
      <c r="E153" s="3">
        <v>45482</v>
      </c>
    </row>
    <row r="154" spans="1:5" x14ac:dyDescent="0.35">
      <c r="A154" s="1" t="str">
        <f ca="1">IFERROR(__xludf.DUMMYFUNCTION("""COMPUTED_VALUE"""),"Pet Express - SM Makati")</f>
        <v>Pet Express - SM Makati</v>
      </c>
      <c r="B154" s="4" t="s">
        <v>93</v>
      </c>
      <c r="C154" s="1">
        <v>245000</v>
      </c>
      <c r="D154" s="1">
        <v>257000</v>
      </c>
      <c r="E154" s="3">
        <v>45482</v>
      </c>
    </row>
    <row r="155" spans="1:5" x14ac:dyDescent="0.35">
      <c r="A155" s="1" t="str">
        <f ca="1">IFERROR(__xludf.DUMMYFUNCTION("""COMPUTED_VALUE"""),"Animal House")</f>
        <v>Animal House</v>
      </c>
      <c r="B155" s="2" t="s">
        <v>78</v>
      </c>
      <c r="C155" s="1">
        <v>22000</v>
      </c>
      <c r="D155" s="1">
        <v>23000</v>
      </c>
      <c r="E155" s="3">
        <v>45288</v>
      </c>
    </row>
    <row r="156" spans="1:5" x14ac:dyDescent="0.35">
      <c r="A156" s="1"/>
    </row>
    <row r="157" spans="1:5" x14ac:dyDescent="0.35">
      <c r="A157" s="1"/>
    </row>
    <row r="158" spans="1:5" x14ac:dyDescent="0.35">
      <c r="A158" s="1"/>
    </row>
    <row r="159" spans="1:5" x14ac:dyDescent="0.35">
      <c r="A159" s="1"/>
    </row>
    <row r="160" spans="1:5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</sheetData>
  <hyperlinks>
    <hyperlink ref="B3" r:id="rId1" xr:uid="{00000000-0004-0000-0100-000000000000}"/>
    <hyperlink ref="B4" r:id="rId2" xr:uid="{00000000-0004-0000-0100-000001000000}"/>
    <hyperlink ref="B6" r:id="rId3" xr:uid="{00000000-0004-0000-0100-000003000000}"/>
    <hyperlink ref="B7" r:id="rId4" xr:uid="{00000000-0004-0000-0100-000004000000}"/>
    <hyperlink ref="B10" r:id="rId5" xr:uid="{00000000-0004-0000-0100-000005000000}"/>
    <hyperlink ref="B11" r:id="rId6" xr:uid="{00000000-0004-0000-0100-000006000000}"/>
    <hyperlink ref="B12" r:id="rId7" xr:uid="{00000000-0004-0000-0100-000007000000}"/>
    <hyperlink ref="B13" r:id="rId8" xr:uid="{00000000-0004-0000-0100-000008000000}"/>
    <hyperlink ref="B15" r:id="rId9" xr:uid="{00000000-0004-0000-0100-000009000000}"/>
    <hyperlink ref="B16" r:id="rId10" xr:uid="{00000000-0004-0000-0100-00000A000000}"/>
    <hyperlink ref="B18" r:id="rId11" xr:uid="{00000000-0004-0000-0100-00000B000000}"/>
    <hyperlink ref="B19" r:id="rId12" xr:uid="{00000000-0004-0000-0100-00000C000000}"/>
    <hyperlink ref="B21" r:id="rId13" xr:uid="{00000000-0004-0000-0100-00000E000000}"/>
    <hyperlink ref="B22" r:id="rId14" xr:uid="{00000000-0004-0000-0100-00000F000000}"/>
    <hyperlink ref="B24" r:id="rId15" xr:uid="{00000000-0004-0000-0100-000010000000}"/>
    <hyperlink ref="B25" r:id="rId16" xr:uid="{00000000-0004-0000-0100-000011000000}"/>
    <hyperlink ref="B26" r:id="rId17" xr:uid="{00000000-0004-0000-0100-000012000000}"/>
    <hyperlink ref="B27" r:id="rId18" xr:uid="{00000000-0004-0000-0100-000013000000}"/>
    <hyperlink ref="B29" r:id="rId19" xr:uid="{00000000-0004-0000-0100-000014000000}"/>
    <hyperlink ref="B30" r:id="rId20" xr:uid="{00000000-0004-0000-0100-000015000000}"/>
    <hyperlink ref="B32" r:id="rId21" xr:uid="{00000000-0004-0000-0100-000017000000}"/>
    <hyperlink ref="B33" r:id="rId22" xr:uid="{00000000-0004-0000-0100-000018000000}"/>
    <hyperlink ref="B34" r:id="rId23" xr:uid="{00000000-0004-0000-0100-000019000000}"/>
    <hyperlink ref="B35" r:id="rId24" xr:uid="{00000000-0004-0000-0100-00001A000000}"/>
    <hyperlink ref="B36" r:id="rId25" xr:uid="{00000000-0004-0000-0100-00001B000000}"/>
    <hyperlink ref="B37" r:id="rId26" xr:uid="{00000000-0004-0000-0100-00001C000000}"/>
    <hyperlink ref="B38" r:id="rId27" xr:uid="{00000000-0004-0000-0100-00001D000000}"/>
    <hyperlink ref="B39" r:id="rId28" xr:uid="{00000000-0004-0000-0100-00001E000000}"/>
    <hyperlink ref="B40" r:id="rId29" xr:uid="{00000000-0004-0000-0100-00001F000000}"/>
    <hyperlink ref="B41" r:id="rId30" xr:uid="{00000000-0004-0000-0100-000020000000}"/>
    <hyperlink ref="B42" r:id="rId31" xr:uid="{00000000-0004-0000-0100-000021000000}"/>
    <hyperlink ref="B43" r:id="rId32" xr:uid="{00000000-0004-0000-0100-000022000000}"/>
    <hyperlink ref="B44" r:id="rId33" xr:uid="{00000000-0004-0000-0100-000023000000}"/>
    <hyperlink ref="B46" r:id="rId34" xr:uid="{00000000-0004-0000-0100-000024000000}"/>
    <hyperlink ref="B47" r:id="rId35" xr:uid="{00000000-0004-0000-0100-000025000000}"/>
    <hyperlink ref="B48" r:id="rId36" xr:uid="{00000000-0004-0000-0100-000026000000}"/>
    <hyperlink ref="B49" r:id="rId37" xr:uid="{00000000-0004-0000-0100-000027000000}"/>
    <hyperlink ref="B50" r:id="rId38" xr:uid="{00000000-0004-0000-0100-000028000000}"/>
    <hyperlink ref="B51" r:id="rId39" xr:uid="{00000000-0004-0000-0100-000029000000}"/>
    <hyperlink ref="B52" r:id="rId40" xr:uid="{00000000-0004-0000-0100-00002A000000}"/>
    <hyperlink ref="B53" r:id="rId41" xr:uid="{00000000-0004-0000-0100-00002B000000}"/>
    <hyperlink ref="B54" r:id="rId42" xr:uid="{00000000-0004-0000-0100-00002C000000}"/>
    <hyperlink ref="B55" r:id="rId43" xr:uid="{00000000-0004-0000-0100-00002D000000}"/>
    <hyperlink ref="B57" r:id="rId44" xr:uid="{00000000-0004-0000-0100-00002E000000}"/>
    <hyperlink ref="B58" r:id="rId45" xr:uid="{00000000-0004-0000-0100-00002F000000}"/>
    <hyperlink ref="B59" r:id="rId46" xr:uid="{00000000-0004-0000-0100-000030000000}"/>
    <hyperlink ref="B60" r:id="rId47" xr:uid="{00000000-0004-0000-0100-000031000000}"/>
    <hyperlink ref="B61" r:id="rId48" xr:uid="{00000000-0004-0000-0100-000032000000}"/>
    <hyperlink ref="B62" r:id="rId49" xr:uid="{00000000-0004-0000-0100-000033000000}"/>
    <hyperlink ref="B63" r:id="rId50" xr:uid="{00000000-0004-0000-0100-000034000000}"/>
    <hyperlink ref="B64" r:id="rId51" xr:uid="{00000000-0004-0000-0100-000035000000}"/>
    <hyperlink ref="B65" r:id="rId52" xr:uid="{00000000-0004-0000-0100-000036000000}"/>
    <hyperlink ref="B66" r:id="rId53" xr:uid="{00000000-0004-0000-0100-000037000000}"/>
    <hyperlink ref="B67" r:id="rId54" xr:uid="{00000000-0004-0000-0100-000038000000}"/>
    <hyperlink ref="B68" r:id="rId55" xr:uid="{00000000-0004-0000-0100-000039000000}"/>
    <hyperlink ref="B70" r:id="rId56" xr:uid="{00000000-0004-0000-0100-00003A000000}"/>
    <hyperlink ref="B71" r:id="rId57" xr:uid="{00000000-0004-0000-0100-00003B000000}"/>
    <hyperlink ref="B72" r:id="rId58" xr:uid="{00000000-0004-0000-0100-00003C000000}"/>
    <hyperlink ref="B73" r:id="rId59" xr:uid="{00000000-0004-0000-0100-00003D000000}"/>
    <hyperlink ref="B74" r:id="rId60" xr:uid="{00000000-0004-0000-0100-00003E000000}"/>
    <hyperlink ref="B75" r:id="rId61" xr:uid="{00000000-0004-0000-0100-00003F000000}"/>
    <hyperlink ref="B76" r:id="rId62" xr:uid="{00000000-0004-0000-0100-000040000000}"/>
    <hyperlink ref="B78" r:id="rId63" xr:uid="{00000000-0004-0000-0100-000041000000}"/>
    <hyperlink ref="B79" r:id="rId64" xr:uid="{00000000-0004-0000-0100-000042000000}"/>
    <hyperlink ref="B80" r:id="rId65" xr:uid="{00000000-0004-0000-0100-000043000000}"/>
    <hyperlink ref="B81" r:id="rId66" xr:uid="{00000000-0004-0000-0100-000044000000}"/>
    <hyperlink ref="B82" r:id="rId67" xr:uid="{00000000-0004-0000-0100-000045000000}"/>
    <hyperlink ref="B83" r:id="rId68" xr:uid="{00000000-0004-0000-0100-000046000000}"/>
    <hyperlink ref="B84" r:id="rId69" xr:uid="{00000000-0004-0000-0100-000047000000}"/>
    <hyperlink ref="B85" r:id="rId70" xr:uid="{00000000-0004-0000-0100-000048000000}"/>
    <hyperlink ref="B86" r:id="rId71" xr:uid="{00000000-0004-0000-0100-000049000000}"/>
    <hyperlink ref="B87" r:id="rId72" xr:uid="{00000000-0004-0000-0100-00004A000000}"/>
    <hyperlink ref="B88" r:id="rId73" xr:uid="{00000000-0004-0000-0100-00004B000000}"/>
    <hyperlink ref="B89" r:id="rId74" xr:uid="{00000000-0004-0000-0100-00004C000000}"/>
    <hyperlink ref="B91" r:id="rId75" xr:uid="{00000000-0004-0000-0100-00004D000000}"/>
    <hyperlink ref="B92" r:id="rId76" xr:uid="{00000000-0004-0000-0100-00004E000000}"/>
    <hyperlink ref="B93" r:id="rId77" xr:uid="{00000000-0004-0000-0100-00004F000000}"/>
    <hyperlink ref="B94" r:id="rId78" xr:uid="{00000000-0004-0000-0100-000050000000}"/>
    <hyperlink ref="B95" r:id="rId79" xr:uid="{00000000-0004-0000-0100-000051000000}"/>
    <hyperlink ref="B96" r:id="rId80" xr:uid="{00000000-0004-0000-0100-000052000000}"/>
    <hyperlink ref="B97" r:id="rId81" xr:uid="{00000000-0004-0000-0100-000053000000}"/>
    <hyperlink ref="B98" r:id="rId82" xr:uid="{00000000-0004-0000-0100-000054000000}"/>
    <hyperlink ref="B99" r:id="rId83" xr:uid="{00000000-0004-0000-0100-000055000000}"/>
    <hyperlink ref="B100" r:id="rId84" xr:uid="{00000000-0004-0000-0100-000056000000}"/>
    <hyperlink ref="B101" r:id="rId85" xr:uid="{00000000-0004-0000-0100-000057000000}"/>
    <hyperlink ref="B102" r:id="rId86" xr:uid="{00000000-0004-0000-0100-000058000000}"/>
    <hyperlink ref="B103" r:id="rId87" xr:uid="{00000000-0004-0000-0100-000059000000}"/>
    <hyperlink ref="B104" r:id="rId88" xr:uid="{00000000-0004-0000-0100-00005A000000}"/>
    <hyperlink ref="B107" r:id="rId89" xr:uid="{00000000-0004-0000-0100-00005B000000}"/>
    <hyperlink ref="B108" r:id="rId90" xr:uid="{00000000-0004-0000-0100-00005C000000}"/>
    <hyperlink ref="B109" r:id="rId91" xr:uid="{00000000-0004-0000-0100-00005D000000}"/>
    <hyperlink ref="B111" r:id="rId92" xr:uid="{00000000-0004-0000-0100-00005E000000}"/>
    <hyperlink ref="B112" r:id="rId93" xr:uid="{00000000-0004-0000-0100-00005F000000}"/>
    <hyperlink ref="B113" r:id="rId94" xr:uid="{00000000-0004-0000-0100-000060000000}"/>
    <hyperlink ref="B115" r:id="rId95" xr:uid="{00000000-0004-0000-0100-000061000000}"/>
    <hyperlink ref="B116" r:id="rId96" xr:uid="{00000000-0004-0000-0100-000062000000}"/>
    <hyperlink ref="B117" r:id="rId97" xr:uid="{00000000-0004-0000-0100-000063000000}"/>
    <hyperlink ref="B118" r:id="rId98" xr:uid="{00000000-0004-0000-0100-000064000000}"/>
    <hyperlink ref="B119" r:id="rId99" xr:uid="{00000000-0004-0000-0100-000065000000}"/>
    <hyperlink ref="B120" r:id="rId100" xr:uid="{00000000-0004-0000-0100-000066000000}"/>
    <hyperlink ref="B121" r:id="rId101" xr:uid="{00000000-0004-0000-0100-000067000000}"/>
    <hyperlink ref="B122" r:id="rId102" xr:uid="{00000000-0004-0000-0100-000068000000}"/>
    <hyperlink ref="B123" r:id="rId103" xr:uid="{00000000-0004-0000-0100-000069000000}"/>
    <hyperlink ref="B124" r:id="rId104" xr:uid="{00000000-0004-0000-0100-00006A000000}"/>
    <hyperlink ref="B125" r:id="rId105" xr:uid="{00000000-0004-0000-0100-00006B000000}"/>
    <hyperlink ref="B126" r:id="rId106" xr:uid="{00000000-0004-0000-0100-00006C000000}"/>
    <hyperlink ref="B127" r:id="rId107" xr:uid="{00000000-0004-0000-0100-00006D000000}"/>
    <hyperlink ref="B128" r:id="rId108" xr:uid="{00000000-0004-0000-0100-00006E000000}"/>
    <hyperlink ref="B129" r:id="rId109" xr:uid="{00000000-0004-0000-0100-00006F000000}"/>
    <hyperlink ref="B130" r:id="rId110" xr:uid="{00000000-0004-0000-0100-000070000000}"/>
    <hyperlink ref="B131" r:id="rId111" xr:uid="{00000000-0004-0000-0100-000071000000}"/>
    <hyperlink ref="B132" r:id="rId112" xr:uid="{00000000-0004-0000-0100-000072000000}"/>
    <hyperlink ref="B133" r:id="rId113" xr:uid="{00000000-0004-0000-0100-000073000000}"/>
    <hyperlink ref="B134" r:id="rId114" xr:uid="{00000000-0004-0000-0100-000074000000}"/>
    <hyperlink ref="B135" r:id="rId115" xr:uid="{00000000-0004-0000-0100-000075000000}"/>
    <hyperlink ref="B136" r:id="rId116" xr:uid="{00000000-0004-0000-0100-000076000000}"/>
    <hyperlink ref="B137" r:id="rId117" xr:uid="{00000000-0004-0000-0100-000077000000}"/>
    <hyperlink ref="B138" r:id="rId118" xr:uid="{00000000-0004-0000-0100-000078000000}"/>
    <hyperlink ref="B139" r:id="rId119" xr:uid="{00000000-0004-0000-0100-000079000000}"/>
    <hyperlink ref="B140" r:id="rId120" xr:uid="{00000000-0004-0000-0100-00007A000000}"/>
    <hyperlink ref="B141" r:id="rId121" xr:uid="{00000000-0004-0000-0100-00007B000000}"/>
    <hyperlink ref="B142" r:id="rId122" xr:uid="{00000000-0004-0000-0100-00007C000000}"/>
    <hyperlink ref="B143" r:id="rId123" xr:uid="{00000000-0004-0000-0100-00007D000000}"/>
    <hyperlink ref="B144" r:id="rId124" xr:uid="{00000000-0004-0000-0100-00007E000000}"/>
    <hyperlink ref="B145" r:id="rId125" xr:uid="{00000000-0004-0000-0100-00007F000000}"/>
    <hyperlink ref="B146" r:id="rId126" xr:uid="{00000000-0004-0000-0100-000080000000}"/>
    <hyperlink ref="B147" r:id="rId127" xr:uid="{00000000-0004-0000-0100-000081000000}"/>
    <hyperlink ref="B148" r:id="rId128" xr:uid="{00000000-0004-0000-0100-000082000000}"/>
    <hyperlink ref="B149" r:id="rId129" xr:uid="{00000000-0004-0000-0100-000083000000}"/>
    <hyperlink ref="B150" r:id="rId130" xr:uid="{00000000-0004-0000-0100-000084000000}"/>
    <hyperlink ref="B153" r:id="rId131" xr:uid="{00000000-0004-0000-0100-000085000000}"/>
    <hyperlink ref="B154" r:id="rId132" xr:uid="{00000000-0004-0000-0100-000086000000}"/>
    <hyperlink ref="B155" r:id="rId133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Onasis S. Ogbinar</cp:lastModifiedBy>
  <dcterms:modified xsi:type="dcterms:W3CDTF">2024-08-13T13:49:33Z</dcterms:modified>
</cp:coreProperties>
</file>