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backup\OneDrive - SGH\Pulpit\vba\"/>
    </mc:Choice>
  </mc:AlternateContent>
  <xr:revisionPtr revIDLastSave="0" documentId="13_ncr:1_{0EFC6BFB-0543-40E5-8B9D-2A83A4E135C1}" xr6:coauthVersionLast="47" xr6:coauthVersionMax="47" xr10:uidLastSave="{00000000-0000-0000-0000-000000000000}"/>
  <bookViews>
    <workbookView xWindow="-118" yWindow="-118" windowWidth="25370" windowHeight="13667" xr2:uid="{5DA1F3B8-1BD1-4735-AAA3-AAE00AD8D253}"/>
  </bookViews>
  <sheets>
    <sheet name="START" sheetId="1" r:id="rId1"/>
    <sheet name="BT" sheetId="4" state="hidden" r:id="rId2"/>
    <sheet name="BT (1)" sheetId="126" r:id="rId3"/>
    <sheet name="KURSY|Ex.rate" sheetId="3" r:id="rId4"/>
    <sheet name="MAPPING" sheetId="2" state="veryHidden" r:id="rId5"/>
  </sheets>
  <functionGroups builtInGroupCount="19"/>
  <externalReferences>
    <externalReference r:id="rId6"/>
    <externalReference r:id="rId7"/>
  </externalReferences>
  <definedNames>
    <definedName name="_xlnm._FilterDatabase" localSheetId="4" hidden="1">MAPPING!$A$1:$G$119</definedName>
    <definedName name="a" localSheetId="2">'BT (1)'!$J$4</definedName>
    <definedName name="a">BT!$J$4</definedName>
    <definedName name="Dni" localSheetId="1">BT!$M$4</definedName>
    <definedName name="Dni" localSheetId="2">'BT (1)'!$M$4</definedName>
    <definedName name="Dni">#REF!</definedName>
    <definedName name="DwadziesciaCztery" localSheetId="1">BT!$AD$5</definedName>
    <definedName name="DwadziesciaCztery" localSheetId="2">'BT (1)'!$AD$5</definedName>
    <definedName name="DwadziesciaCztery">#REF!</definedName>
    <definedName name="DwanaścieGodzin" localSheetId="1">BT!$AD$4</definedName>
    <definedName name="DwanaścieGodzin" localSheetId="2">'BT (1)'!$AD$4</definedName>
    <definedName name="DwanaścieGodzin">#REF!</definedName>
    <definedName name="DzienPowrotu" localSheetId="1">BT!$J$4</definedName>
    <definedName name="DzienPowrotu" localSheetId="2">'BT (1)'!$J$4</definedName>
    <definedName name="DzienPowrotu">#REF!</definedName>
    <definedName name="DzienWyjazdu" localSheetId="1">BT!$G$4</definedName>
    <definedName name="DzienWyjazdu" localSheetId="2">'BT (1)'!$G$4</definedName>
    <definedName name="DzienWyjazdu">#REF!</definedName>
    <definedName name="GodzinaPowrotu" localSheetId="1">BT!$J$6</definedName>
    <definedName name="GodzinaPowrotu" localSheetId="2">'BT (1)'!$J$6</definedName>
    <definedName name="GodzinaPowrotu">#REF!</definedName>
    <definedName name="GodzinaWyjazdu" localSheetId="1">BT!$G$6</definedName>
    <definedName name="GodzinaWyjazdu" localSheetId="2">'BT (1)'!$G$6</definedName>
    <definedName name="GodzinaWyjazdu">#REF!</definedName>
    <definedName name="Godziny" localSheetId="1">BT!$M$6</definedName>
    <definedName name="Godziny" localSheetId="2">'BT (1)'!$M$6</definedName>
    <definedName name="Godziny">#REF!</definedName>
    <definedName name="Kraj" localSheetId="1">BT!$D$9</definedName>
    <definedName name="Kraj" localSheetId="2">'BT (1)'!$D$9</definedName>
    <definedName name="Kraj">#REF!</definedName>
    <definedName name="ListA" localSheetId="1">[1]START!#REF!</definedName>
    <definedName name="ListA" localSheetId="2">[1]START!#REF!</definedName>
    <definedName name="MileageRate" localSheetId="1">BT!#REF!</definedName>
    <definedName name="MileageRate" localSheetId="2">'BT (1)'!#REF!</definedName>
    <definedName name="minutapo" localSheetId="1">BT!$AD$6</definedName>
    <definedName name="minutapo" localSheetId="2">'BT (1)'!$AD$6</definedName>
    <definedName name="minutapo">#REF!</definedName>
    <definedName name="OsiemGodzin" localSheetId="1">BT!$AD$3</definedName>
    <definedName name="OsiemGodzin" localSheetId="2">'BT (1)'!$AD$3</definedName>
    <definedName name="OsiemGodzin">#REF!</definedName>
    <definedName name="_xlnm.Print_Area" localSheetId="1">BT!$B$1:$N$190</definedName>
    <definedName name="_xlnm.Print_Area" localSheetId="2">'BT (1)'!$B$1:$N$190</definedName>
    <definedName name="ZeroGodzin" localSheetId="1">BT!$AD$2</definedName>
    <definedName name="ZeroGodzin" localSheetId="2">'BT (1)'!$AD$2</definedName>
    <definedName name="ZeroGodzin">#REF!</definedName>
    <definedName name="zz" localSheetId="2">'BT (1)'!$J$4</definedName>
    <definedName name="zz">BT!$J$4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80" i="126" l="1"/>
  <c r="G180" i="126"/>
  <c r="F180" i="126"/>
  <c r="E180" i="126"/>
  <c r="D180" i="126"/>
  <c r="U179" i="126"/>
  <c r="T179" i="126"/>
  <c r="S179" i="126"/>
  <c r="R179" i="126"/>
  <c r="K176" i="126"/>
  <c r="L176" i="126" s="1"/>
  <c r="M176" i="126" s="1"/>
  <c r="K175" i="126"/>
  <c r="L175" i="126" s="1"/>
  <c r="M175" i="126" s="1"/>
  <c r="K174" i="126"/>
  <c r="L174" i="126" s="1"/>
  <c r="M174" i="126" s="1"/>
  <c r="K173" i="126"/>
  <c r="E184" i="126" s="1"/>
  <c r="K172" i="126"/>
  <c r="L172" i="126" s="1"/>
  <c r="M165" i="126"/>
  <c r="L163" i="126"/>
  <c r="J163" i="126"/>
  <c r="L162" i="126"/>
  <c r="M162" i="126" s="1"/>
  <c r="J162" i="126"/>
  <c r="L161" i="126"/>
  <c r="M161" i="126" s="1"/>
  <c r="J161" i="126"/>
  <c r="L160" i="126"/>
  <c r="J160" i="126"/>
  <c r="L159" i="126"/>
  <c r="J159" i="126"/>
  <c r="L158" i="126"/>
  <c r="M158" i="126" s="1"/>
  <c r="J158" i="126"/>
  <c r="L157" i="126"/>
  <c r="M157" i="126" s="1"/>
  <c r="J157" i="126"/>
  <c r="L156" i="126"/>
  <c r="J156" i="126"/>
  <c r="M156" i="126" s="1"/>
  <c r="L155" i="126"/>
  <c r="J155" i="126"/>
  <c r="M155" i="126" s="1"/>
  <c r="L154" i="126"/>
  <c r="J154" i="126"/>
  <c r="L153" i="126"/>
  <c r="J153" i="126"/>
  <c r="L152" i="126"/>
  <c r="J152" i="126"/>
  <c r="L151" i="126"/>
  <c r="J151" i="126"/>
  <c r="L150" i="126"/>
  <c r="J150" i="126"/>
  <c r="M150" i="126" s="1"/>
  <c r="L149" i="126"/>
  <c r="J149" i="126"/>
  <c r="L148" i="126"/>
  <c r="J148" i="126"/>
  <c r="L147" i="126"/>
  <c r="J147" i="126"/>
  <c r="M146" i="126"/>
  <c r="L146" i="126"/>
  <c r="J146" i="126"/>
  <c r="L145" i="126"/>
  <c r="J145" i="126"/>
  <c r="L144" i="126"/>
  <c r="J144" i="126"/>
  <c r="M144" i="126" s="1"/>
  <c r="L143" i="126"/>
  <c r="J143" i="126"/>
  <c r="L142" i="126"/>
  <c r="J142" i="126"/>
  <c r="M142" i="126" s="1"/>
  <c r="L141" i="126"/>
  <c r="M141" i="126" s="1"/>
  <c r="J141" i="126"/>
  <c r="L140" i="126"/>
  <c r="J140" i="126"/>
  <c r="M140" i="126" s="1"/>
  <c r="L139" i="126"/>
  <c r="J139" i="126"/>
  <c r="L138" i="126"/>
  <c r="J138" i="126"/>
  <c r="L137" i="126"/>
  <c r="J137" i="126"/>
  <c r="L136" i="126"/>
  <c r="J136" i="126"/>
  <c r="L135" i="126"/>
  <c r="J135" i="126"/>
  <c r="M135" i="126" s="1"/>
  <c r="L134" i="126"/>
  <c r="J134" i="126"/>
  <c r="M134" i="126" s="1"/>
  <c r="L133" i="126"/>
  <c r="J133" i="126"/>
  <c r="L132" i="126"/>
  <c r="J132" i="126"/>
  <c r="M132" i="126" s="1"/>
  <c r="L131" i="126"/>
  <c r="J131" i="126"/>
  <c r="L130" i="126"/>
  <c r="J130" i="126"/>
  <c r="L129" i="126"/>
  <c r="J129" i="126"/>
  <c r="L128" i="126"/>
  <c r="J128" i="126"/>
  <c r="M128" i="126" s="1"/>
  <c r="L127" i="126"/>
  <c r="J127" i="126"/>
  <c r="M127" i="126" s="1"/>
  <c r="L126" i="126"/>
  <c r="J126" i="126"/>
  <c r="M126" i="126" s="1"/>
  <c r="L125" i="126"/>
  <c r="M125" i="126" s="1"/>
  <c r="J125" i="126"/>
  <c r="L124" i="126"/>
  <c r="J124" i="126"/>
  <c r="M124" i="126" s="1"/>
  <c r="M119" i="126"/>
  <c r="L117" i="126"/>
  <c r="J117" i="126"/>
  <c r="L116" i="126"/>
  <c r="J116" i="126"/>
  <c r="L115" i="126"/>
  <c r="J115" i="126"/>
  <c r="M114" i="126"/>
  <c r="L114" i="126"/>
  <c r="J114" i="126"/>
  <c r="L113" i="126"/>
  <c r="J113" i="126"/>
  <c r="L112" i="126"/>
  <c r="J112" i="126"/>
  <c r="L111" i="126"/>
  <c r="J111" i="126"/>
  <c r="M111" i="126" s="1"/>
  <c r="L110" i="126"/>
  <c r="J110" i="126"/>
  <c r="M110" i="126" s="1"/>
  <c r="L109" i="126"/>
  <c r="M109" i="126" s="1"/>
  <c r="J109" i="126"/>
  <c r="L108" i="126"/>
  <c r="M108" i="126" s="1"/>
  <c r="J108" i="126"/>
  <c r="L107" i="126"/>
  <c r="J107" i="126"/>
  <c r="L106" i="126"/>
  <c r="J106" i="126"/>
  <c r="L105" i="126"/>
  <c r="J105" i="126"/>
  <c r="L104" i="126"/>
  <c r="J104" i="126"/>
  <c r="L103" i="126"/>
  <c r="J103" i="126"/>
  <c r="L102" i="126"/>
  <c r="M102" i="126" s="1"/>
  <c r="J102" i="126"/>
  <c r="L101" i="126"/>
  <c r="J101" i="126"/>
  <c r="L100" i="126"/>
  <c r="J100" i="126"/>
  <c r="M100" i="126" s="1"/>
  <c r="L99" i="126"/>
  <c r="J99" i="126"/>
  <c r="M99" i="126" s="1"/>
  <c r="L98" i="126"/>
  <c r="M98" i="126" s="1"/>
  <c r="J98" i="126"/>
  <c r="C87" i="126"/>
  <c r="C86" i="126"/>
  <c r="M59" i="126"/>
  <c r="L57" i="126"/>
  <c r="M57" i="126" s="1"/>
  <c r="J57" i="126"/>
  <c r="L56" i="126"/>
  <c r="J56" i="126"/>
  <c r="L55" i="126"/>
  <c r="J55" i="126"/>
  <c r="M55" i="126" s="1"/>
  <c r="L54" i="126"/>
  <c r="J54" i="126"/>
  <c r="L53" i="126"/>
  <c r="J53" i="126"/>
  <c r="L52" i="126"/>
  <c r="J52" i="126"/>
  <c r="L51" i="126"/>
  <c r="J51" i="126"/>
  <c r="L50" i="126"/>
  <c r="M50" i="126" s="1"/>
  <c r="J50" i="126"/>
  <c r="L49" i="126"/>
  <c r="J49" i="126"/>
  <c r="L48" i="126"/>
  <c r="J48" i="126"/>
  <c r="L47" i="126"/>
  <c r="J47" i="126"/>
  <c r="L46" i="126"/>
  <c r="M46" i="126" s="1"/>
  <c r="J46" i="126"/>
  <c r="L45" i="126"/>
  <c r="J45" i="126"/>
  <c r="L44" i="126"/>
  <c r="J44" i="126"/>
  <c r="L43" i="126"/>
  <c r="J43" i="126"/>
  <c r="L42" i="126"/>
  <c r="J42" i="126"/>
  <c r="L41" i="126"/>
  <c r="J41" i="126"/>
  <c r="L40" i="126"/>
  <c r="J40" i="126"/>
  <c r="L39" i="126"/>
  <c r="J39" i="126"/>
  <c r="L38" i="126"/>
  <c r="J38" i="126"/>
  <c r="AH31" i="126"/>
  <c r="AH30" i="126"/>
  <c r="E25" i="126"/>
  <c r="E24" i="126"/>
  <c r="E23" i="126"/>
  <c r="E18" i="126"/>
  <c r="G26" i="126" s="1"/>
  <c r="D18" i="126"/>
  <c r="H35" i="126" s="1"/>
  <c r="AH14" i="126"/>
  <c r="AH16" i="126" s="1"/>
  <c r="H12" i="126"/>
  <c r="J11" i="126"/>
  <c r="J12" i="126" s="1"/>
  <c r="I11" i="126"/>
  <c r="I12" i="126" s="1"/>
  <c r="H11" i="126"/>
  <c r="G11" i="126"/>
  <c r="G12" i="126" s="1"/>
  <c r="F11" i="126"/>
  <c r="F12" i="126" s="1"/>
  <c r="E11" i="126"/>
  <c r="D11" i="126"/>
  <c r="M4" i="126"/>
  <c r="D4" i="126"/>
  <c r="E1" i="126"/>
  <c r="AH30" i="4"/>
  <c r="D18" i="4"/>
  <c r="M137" i="126" l="1"/>
  <c r="M105" i="126"/>
  <c r="M148" i="126"/>
  <c r="M154" i="126"/>
  <c r="M54" i="126"/>
  <c r="M49" i="126"/>
  <c r="M101" i="126"/>
  <c r="M143" i="126"/>
  <c r="M38" i="126"/>
  <c r="M44" i="126"/>
  <c r="M113" i="126"/>
  <c r="M129" i="126"/>
  <c r="M145" i="126"/>
  <c r="M153" i="126"/>
  <c r="M172" i="126"/>
  <c r="M53" i="126"/>
  <c r="M116" i="126"/>
  <c r="M159" i="126"/>
  <c r="M138" i="126"/>
  <c r="M115" i="126"/>
  <c r="M45" i="126"/>
  <c r="M51" i="126"/>
  <c r="M130" i="126"/>
  <c r="M151" i="126"/>
  <c r="M41" i="126"/>
  <c r="M42" i="126"/>
  <c r="M152" i="126"/>
  <c r="M52" i="126"/>
  <c r="M106" i="126"/>
  <c r="M117" i="126"/>
  <c r="M133" i="126"/>
  <c r="M149" i="126"/>
  <c r="F184" i="126"/>
  <c r="F23" i="126"/>
  <c r="M39" i="126"/>
  <c r="M56" i="126"/>
  <c r="M103" i="126"/>
  <c r="M139" i="126"/>
  <c r="M43" i="126"/>
  <c r="M107" i="126"/>
  <c r="M136" i="126"/>
  <c r="M163" i="126"/>
  <c r="M40" i="126"/>
  <c r="M104" i="126"/>
  <c r="M160" i="126"/>
  <c r="M47" i="126"/>
  <c r="M147" i="126"/>
  <c r="M48" i="126"/>
  <c r="M112" i="126"/>
  <c r="M131" i="126"/>
  <c r="G23" i="126"/>
  <c r="F181" i="126"/>
  <c r="F24" i="126"/>
  <c r="E181" i="126"/>
  <c r="G24" i="126"/>
  <c r="I35" i="126"/>
  <c r="E182" i="126" s="1"/>
  <c r="L173" i="126"/>
  <c r="M173" i="126" s="1"/>
  <c r="G181" i="126"/>
  <c r="H184" i="126"/>
  <c r="G184" i="126"/>
  <c r="M6" i="126"/>
  <c r="H18" i="126" s="1"/>
  <c r="G27" i="126"/>
  <c r="H94" i="126"/>
  <c r="H181" i="126"/>
  <c r="I94" i="126"/>
  <c r="L18" i="126"/>
  <c r="F25" i="126"/>
  <c r="D184" i="126"/>
  <c r="G25" i="126"/>
  <c r="S179" i="4"/>
  <c r="T179" i="4"/>
  <c r="U179" i="4"/>
  <c r="R179" i="4"/>
  <c r="M58" i="126" l="1"/>
  <c r="L35" i="126"/>
  <c r="H182" i="126"/>
  <c r="M164" i="126"/>
  <c r="M118" i="126"/>
  <c r="E183" i="126"/>
  <c r="E185" i="126" s="1"/>
  <c r="E186" i="126" s="1"/>
  <c r="F182" i="126"/>
  <c r="F183" i="126" s="1"/>
  <c r="F185" i="126" s="1"/>
  <c r="F186" i="126" s="1"/>
  <c r="F26" i="126"/>
  <c r="F27" i="126" s="1"/>
  <c r="D181" i="126" s="1"/>
  <c r="G182" i="126"/>
  <c r="G183" i="126" s="1"/>
  <c r="G185" i="126" s="1"/>
  <c r="G186" i="126" s="1"/>
  <c r="L94" i="126"/>
  <c r="H183" i="126"/>
  <c r="H185" i="126" s="1"/>
  <c r="H186" i="126" s="1"/>
  <c r="K18" i="126"/>
  <c r="K20" i="126" s="1"/>
  <c r="D180" i="4"/>
  <c r="K27" i="126" l="1"/>
  <c r="E180" i="4"/>
  <c r="K176" i="4"/>
  <c r="H180" i="4"/>
  <c r="K175" i="4"/>
  <c r="K174" i="4"/>
  <c r="K173" i="4"/>
  <c r="K172" i="4"/>
  <c r="E184" i="4" l="1"/>
  <c r="D184" i="4"/>
  <c r="L176" i="4"/>
  <c r="M176" i="4" s="1"/>
  <c r="H184" i="4"/>
  <c r="G184" i="4"/>
  <c r="L108" i="4"/>
  <c r="L163" i="4"/>
  <c r="F184" i="4"/>
  <c r="F180" i="4"/>
  <c r="G180" i="4"/>
  <c r="M119" i="4"/>
  <c r="L172" i="4" l="1"/>
  <c r="M172" i="4" s="1"/>
  <c r="L173" i="4"/>
  <c r="M173" i="4" s="1"/>
  <c r="L174" i="4"/>
  <c r="M174" i="4" s="1"/>
  <c r="L175" i="4"/>
  <c r="M175" i="4" s="1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24" i="4"/>
  <c r="L99" i="4"/>
  <c r="L100" i="4"/>
  <c r="L101" i="4"/>
  <c r="L102" i="4"/>
  <c r="L103" i="4"/>
  <c r="L104" i="4"/>
  <c r="L105" i="4"/>
  <c r="L106" i="4"/>
  <c r="L107" i="4"/>
  <c r="L109" i="4"/>
  <c r="L110" i="4"/>
  <c r="L111" i="4"/>
  <c r="L112" i="4"/>
  <c r="L113" i="4"/>
  <c r="L114" i="4"/>
  <c r="L115" i="4"/>
  <c r="L116" i="4"/>
  <c r="L117" i="4"/>
  <c r="L9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38" i="4"/>
  <c r="AK15" i="1" l="1"/>
  <c r="AK16" i="1" s="1"/>
  <c r="AK17" i="1" s="1"/>
  <c r="AK18" i="1" s="1"/>
  <c r="AK19" i="1" s="1"/>
  <c r="AK20" i="1" s="1"/>
  <c r="AK21" i="1" s="1"/>
  <c r="AK22" i="1" s="1"/>
  <c r="AK23" i="1" s="1"/>
  <c r="AK24" i="1" s="1"/>
  <c r="AL24" i="1" l="1"/>
  <c r="AM24" i="1" s="1"/>
  <c r="AK25" i="1"/>
  <c r="AL25" i="1" s="1"/>
  <c r="AM25" i="1" s="1"/>
  <c r="AL23" i="1"/>
  <c r="AM23" i="1" s="1"/>
  <c r="AL16" i="1"/>
  <c r="AM16" i="1" s="1"/>
  <c r="AL18" i="1"/>
  <c r="AM18" i="1" s="1"/>
  <c r="AL17" i="1"/>
  <c r="AM17" i="1" s="1"/>
  <c r="AL15" i="1"/>
  <c r="AM15" i="1" s="1"/>
  <c r="AL19" i="1" l="1"/>
  <c r="AM19" i="1" s="1"/>
  <c r="AL20" i="1"/>
  <c r="AM20" i="1" s="1"/>
  <c r="AL21" i="1"/>
  <c r="AM21" i="1" s="1"/>
  <c r="AL22" i="1"/>
  <c r="AM22" i="1" s="1"/>
  <c r="AH15" i="1" l="1"/>
  <c r="AH16" i="1"/>
  <c r="AH17" i="1"/>
  <c r="AH18" i="1"/>
  <c r="AH19" i="1"/>
  <c r="AH20" i="1"/>
  <c r="AH31" i="4" l="1"/>
  <c r="J125" i="4"/>
  <c r="M125" i="4" s="1"/>
  <c r="J126" i="4"/>
  <c r="M126" i="4" s="1"/>
  <c r="J127" i="4"/>
  <c r="M127" i="4" s="1"/>
  <c r="J128" i="4"/>
  <c r="M128" i="4" s="1"/>
  <c r="J129" i="4"/>
  <c r="M129" i="4" s="1"/>
  <c r="J130" i="4"/>
  <c r="M130" i="4" s="1"/>
  <c r="J131" i="4"/>
  <c r="M131" i="4" s="1"/>
  <c r="J132" i="4"/>
  <c r="M132" i="4" s="1"/>
  <c r="J133" i="4"/>
  <c r="M133" i="4" s="1"/>
  <c r="J134" i="4"/>
  <c r="M134" i="4" s="1"/>
  <c r="J135" i="4"/>
  <c r="M135" i="4" s="1"/>
  <c r="J136" i="4"/>
  <c r="M136" i="4" s="1"/>
  <c r="J137" i="4"/>
  <c r="M137" i="4" s="1"/>
  <c r="J138" i="4"/>
  <c r="M138" i="4" s="1"/>
  <c r="J139" i="4"/>
  <c r="M139" i="4" s="1"/>
  <c r="J140" i="4"/>
  <c r="M140" i="4" s="1"/>
  <c r="J141" i="4"/>
  <c r="M141" i="4" s="1"/>
  <c r="J142" i="4"/>
  <c r="M142" i="4" s="1"/>
  <c r="J143" i="4"/>
  <c r="M143" i="4" s="1"/>
  <c r="J144" i="4"/>
  <c r="M144" i="4" s="1"/>
  <c r="J145" i="4"/>
  <c r="M145" i="4" s="1"/>
  <c r="J146" i="4"/>
  <c r="M146" i="4" s="1"/>
  <c r="J147" i="4"/>
  <c r="M147" i="4" s="1"/>
  <c r="J148" i="4"/>
  <c r="M148" i="4" s="1"/>
  <c r="J149" i="4"/>
  <c r="M149" i="4" s="1"/>
  <c r="J150" i="4"/>
  <c r="M150" i="4" s="1"/>
  <c r="J151" i="4"/>
  <c r="M151" i="4" s="1"/>
  <c r="J152" i="4"/>
  <c r="M152" i="4" s="1"/>
  <c r="J153" i="4"/>
  <c r="M153" i="4" s="1"/>
  <c r="J154" i="4"/>
  <c r="M154" i="4" s="1"/>
  <c r="J155" i="4"/>
  <c r="M155" i="4" s="1"/>
  <c r="J156" i="4"/>
  <c r="M156" i="4" s="1"/>
  <c r="J157" i="4"/>
  <c r="M157" i="4" s="1"/>
  <c r="J158" i="4"/>
  <c r="J159" i="4"/>
  <c r="M159" i="4" s="1"/>
  <c r="J160" i="4"/>
  <c r="J161" i="4"/>
  <c r="M161" i="4" s="1"/>
  <c r="J162" i="4"/>
  <c r="M162" i="4" s="1"/>
  <c r="J163" i="4"/>
  <c r="M163" i="4" s="1"/>
  <c r="J124" i="4"/>
  <c r="M124" i="4" s="1"/>
  <c r="J100" i="4"/>
  <c r="M100" i="4" s="1"/>
  <c r="J101" i="4"/>
  <c r="M101" i="4" s="1"/>
  <c r="J102" i="4"/>
  <c r="M102" i="4" s="1"/>
  <c r="J103" i="4"/>
  <c r="M103" i="4" s="1"/>
  <c r="J104" i="4"/>
  <c r="M104" i="4" s="1"/>
  <c r="J105" i="4"/>
  <c r="M105" i="4" s="1"/>
  <c r="J106" i="4"/>
  <c r="M106" i="4" s="1"/>
  <c r="J107" i="4"/>
  <c r="M107" i="4" s="1"/>
  <c r="J108" i="4"/>
  <c r="M108" i="4" s="1"/>
  <c r="J109" i="4"/>
  <c r="M109" i="4" s="1"/>
  <c r="J110" i="4"/>
  <c r="M110" i="4" s="1"/>
  <c r="J111" i="4"/>
  <c r="M111" i="4" s="1"/>
  <c r="J112" i="4"/>
  <c r="M112" i="4" s="1"/>
  <c r="J113" i="4"/>
  <c r="M113" i="4" s="1"/>
  <c r="J114" i="4"/>
  <c r="M114" i="4" s="1"/>
  <c r="J115" i="4"/>
  <c r="M115" i="4" s="1"/>
  <c r="J116" i="4"/>
  <c r="M116" i="4" s="1"/>
  <c r="J117" i="4"/>
  <c r="M117" i="4" s="1"/>
  <c r="J99" i="4"/>
  <c r="M99" i="4" s="1"/>
  <c r="J98" i="4"/>
  <c r="M98" i="4" s="1"/>
  <c r="M158" i="4" l="1"/>
  <c r="M165" i="4" s="1"/>
  <c r="M160" i="4"/>
  <c r="M4" i="4" l="1"/>
  <c r="M6" i="4" l="1"/>
  <c r="H18" i="4" s="1"/>
  <c r="H26" i="1"/>
  <c r="D4" i="4" l="1"/>
  <c r="AE6" i="1" l="1"/>
  <c r="AE5" i="1"/>
  <c r="AI1" i="1"/>
  <c r="AJ1" i="1" s="1"/>
  <c r="AJ2" i="1" l="1"/>
  <c r="AH1" i="1" s="1"/>
  <c r="AH2" i="1"/>
  <c r="E1" i="4" l="1"/>
  <c r="D11" i="4"/>
  <c r="E11" i="4"/>
  <c r="F11" i="4"/>
  <c r="F12" i="4" s="1"/>
  <c r="G11" i="4"/>
  <c r="G12" i="4" s="1"/>
  <c r="H11" i="4"/>
  <c r="H12" i="4" s="1"/>
  <c r="I11" i="4"/>
  <c r="I12" i="4" s="1"/>
  <c r="J11" i="4"/>
  <c r="J12" i="4" s="1"/>
  <c r="AH14" i="4"/>
  <c r="AH16" i="4" s="1"/>
  <c r="E23" i="4"/>
  <c r="E24" i="4"/>
  <c r="E25" i="4"/>
  <c r="J38" i="4"/>
  <c r="J39" i="4"/>
  <c r="M39" i="4" s="1"/>
  <c r="J40" i="4"/>
  <c r="M40" i="4" s="1"/>
  <c r="J41" i="4"/>
  <c r="M41" i="4" s="1"/>
  <c r="J42" i="4"/>
  <c r="M42" i="4" s="1"/>
  <c r="J43" i="4"/>
  <c r="M43" i="4" s="1"/>
  <c r="J44" i="4"/>
  <c r="M44" i="4" s="1"/>
  <c r="J45" i="4"/>
  <c r="M45" i="4" s="1"/>
  <c r="J46" i="4"/>
  <c r="M46" i="4" s="1"/>
  <c r="J47" i="4"/>
  <c r="M47" i="4" s="1"/>
  <c r="J48" i="4"/>
  <c r="M48" i="4" s="1"/>
  <c r="J49" i="4"/>
  <c r="M49" i="4" s="1"/>
  <c r="J50" i="4"/>
  <c r="M50" i="4" s="1"/>
  <c r="J51" i="4"/>
  <c r="M51" i="4" s="1"/>
  <c r="J52" i="4"/>
  <c r="M52" i="4" s="1"/>
  <c r="J53" i="4"/>
  <c r="M53" i="4" s="1"/>
  <c r="J54" i="4"/>
  <c r="M54" i="4" s="1"/>
  <c r="J55" i="4"/>
  <c r="M55" i="4" s="1"/>
  <c r="J56" i="4"/>
  <c r="M56" i="4" s="1"/>
  <c r="J57" i="4"/>
  <c r="M57" i="4" s="1"/>
  <c r="C86" i="4"/>
  <c r="C87" i="4"/>
  <c r="K2" i="2"/>
  <c r="D3" i="2"/>
  <c r="K3" i="2"/>
  <c r="D4" i="2"/>
  <c r="K4" i="2"/>
  <c r="D5" i="2"/>
  <c r="K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L76" i="126" l="1"/>
  <c r="M76" i="126" s="1"/>
  <c r="L81" i="126"/>
  <c r="M81" i="126" s="1"/>
  <c r="L80" i="126"/>
  <c r="M80" i="126" s="1"/>
  <c r="L79" i="126"/>
  <c r="M79" i="126" s="1"/>
  <c r="L75" i="126"/>
  <c r="M75" i="126" s="1"/>
  <c r="L78" i="126"/>
  <c r="M78" i="126" s="1"/>
  <c r="L66" i="126"/>
  <c r="M66" i="126" s="1"/>
  <c r="L77" i="126"/>
  <c r="M77" i="126" s="1"/>
  <c r="L74" i="126"/>
  <c r="M74" i="126" s="1"/>
  <c r="L68" i="126"/>
  <c r="M68" i="126" s="1"/>
  <c r="L67" i="126"/>
  <c r="M67" i="126" s="1"/>
  <c r="L85" i="126"/>
  <c r="M85" i="126" s="1"/>
  <c r="L73" i="126"/>
  <c r="M73" i="126" s="1"/>
  <c r="L71" i="126"/>
  <c r="M71" i="126" s="1"/>
  <c r="L70" i="126"/>
  <c r="M70" i="126" s="1"/>
  <c r="L84" i="126"/>
  <c r="M84" i="126" s="1"/>
  <c r="L72" i="126"/>
  <c r="M72" i="126" s="1"/>
  <c r="L83" i="126"/>
  <c r="M83" i="126" s="1"/>
  <c r="L82" i="126"/>
  <c r="M82" i="126" s="1"/>
  <c r="L69" i="126"/>
  <c r="M69" i="126" s="1"/>
  <c r="M59" i="4"/>
  <c r="M38" i="4"/>
  <c r="L66" i="4"/>
  <c r="M66" i="4" s="1"/>
  <c r="E18" i="4"/>
  <c r="H94" i="4"/>
  <c r="L69" i="4"/>
  <c r="M69" i="4" s="1"/>
  <c r="L73" i="4"/>
  <c r="M73" i="4" s="1"/>
  <c r="L77" i="4"/>
  <c r="M77" i="4" s="1"/>
  <c r="L81" i="4"/>
  <c r="M81" i="4" s="1"/>
  <c r="L85" i="4"/>
  <c r="M85" i="4" s="1"/>
  <c r="L67" i="4"/>
  <c r="M67" i="4" s="1"/>
  <c r="L71" i="4"/>
  <c r="M71" i="4" s="1"/>
  <c r="L75" i="4"/>
  <c r="M75" i="4" s="1"/>
  <c r="L79" i="4"/>
  <c r="M79" i="4" s="1"/>
  <c r="L83" i="4"/>
  <c r="M83" i="4" s="1"/>
  <c r="L80" i="4"/>
  <c r="M80" i="4" s="1"/>
  <c r="L78" i="4"/>
  <c r="M78" i="4" s="1"/>
  <c r="L68" i="4"/>
  <c r="M68" i="4" s="1"/>
  <c r="L72" i="4"/>
  <c r="M72" i="4" s="1"/>
  <c r="L76" i="4"/>
  <c r="M76" i="4" s="1"/>
  <c r="L84" i="4"/>
  <c r="M84" i="4" s="1"/>
  <c r="L70" i="4"/>
  <c r="M70" i="4" s="1"/>
  <c r="L74" i="4"/>
  <c r="M74" i="4" s="1"/>
  <c r="L82" i="4"/>
  <c r="M82" i="4" s="1"/>
  <c r="M86" i="126" l="1"/>
  <c r="D182" i="126" s="1"/>
  <c r="D183" i="126" s="1"/>
  <c r="G27" i="4"/>
  <c r="F23" i="4"/>
  <c r="F25" i="4"/>
  <c r="I35" i="4"/>
  <c r="I94" i="4"/>
  <c r="L94" i="4" s="1"/>
  <c r="G23" i="4"/>
  <c r="G26" i="4"/>
  <c r="L18" i="4"/>
  <c r="G24" i="4"/>
  <c r="G25" i="4"/>
  <c r="K18" i="4"/>
  <c r="H35" i="4"/>
  <c r="F24" i="4"/>
  <c r="M58" i="4"/>
  <c r="M118" i="4"/>
  <c r="M164" i="4"/>
  <c r="D186" i="126" l="1"/>
  <c r="R184" i="126" s="1"/>
  <c r="D185" i="126"/>
  <c r="K20" i="4"/>
  <c r="E182" i="4"/>
  <c r="H182" i="4"/>
  <c r="G182" i="4"/>
  <c r="F182" i="4"/>
  <c r="L35" i="4"/>
  <c r="F26" i="4"/>
  <c r="F27" i="4" s="1"/>
  <c r="K27" i="4" s="1"/>
  <c r="M86" i="4"/>
  <c r="D182" i="4" s="1"/>
  <c r="H187" i="126" l="1"/>
  <c r="G187" i="126"/>
  <c r="S177" i="126"/>
  <c r="AH30" i="1" s="1"/>
  <c r="G181" i="4"/>
  <c r="G183" i="4" s="1"/>
  <c r="F181" i="4"/>
  <c r="F183" i="4" s="1"/>
  <c r="F185" i="4" s="1"/>
  <c r="F186" i="4" s="1"/>
  <c r="D181" i="4"/>
  <c r="D183" i="4" s="1"/>
  <c r="E181" i="4"/>
  <c r="E183" i="4" s="1"/>
  <c r="E185" i="4" s="1"/>
  <c r="E186" i="4" s="1"/>
  <c r="H181" i="4"/>
  <c r="H183" i="4" s="1"/>
  <c r="D185" i="4" l="1"/>
  <c r="D186" i="4" s="1"/>
  <c r="H185" i="4"/>
  <c r="H186" i="4" s="1"/>
  <c r="G185" i="4"/>
  <c r="G186" i="4" s="1"/>
  <c r="H23" i="1"/>
  <c r="C23" i="1" s="1"/>
  <c r="R184" i="4" l="1"/>
  <c r="G187" i="4" s="1"/>
  <c r="H187" i="4" l="1"/>
  <c r="S17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Dymitr Binkiewicz</author>
  </authors>
  <commentList>
    <comment ref="H21" authorId="0" shapeId="0" xr:uid="{5F741ABB-029B-4291-B8B8-B4936BAC6A2A}">
      <text>
        <r>
          <rPr>
            <sz val="9"/>
            <color indexed="81"/>
            <rFont val="Tahoma"/>
            <family val="2"/>
            <charset val="238"/>
          </rPr>
          <t xml:space="preserve">
(YYYY-MM-DD)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Dymitr Binkiewicz</author>
  </authors>
  <commentList>
    <comment ref="G4" authorId="0" shapeId="0" xr:uid="{8559EC9E-F54E-44A3-8E74-624FAFE079FC}">
      <text>
        <r>
          <rPr>
            <b/>
            <sz val="9"/>
            <color indexed="81"/>
            <rFont val="Tahoma"/>
            <family val="2"/>
            <charset val="238"/>
          </rPr>
          <t xml:space="preserve">
(YYYY-MM-DD)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J4" authorId="0" shapeId="0" xr:uid="{6340DF53-8F01-46FB-B7D9-4ED7D7567320}">
      <text>
        <r>
          <rPr>
            <b/>
            <sz val="9"/>
            <color indexed="81"/>
            <rFont val="Tahoma"/>
            <family val="2"/>
            <charset val="238"/>
          </rPr>
          <t xml:space="preserve">
(YYYY-MM-DD)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G6" authorId="0" shapeId="0" xr:uid="{F3710D32-B33F-4B89-9090-33902882BFA1}">
      <text>
        <r>
          <rPr>
            <b/>
            <sz val="9"/>
            <color indexed="81"/>
            <rFont val="Tahoma"/>
            <family val="2"/>
            <charset val="238"/>
          </rPr>
          <t xml:space="preserve">
(HH:MM)</t>
        </r>
      </text>
    </comment>
    <comment ref="J6" authorId="0" shapeId="0" xr:uid="{B490DA9B-C979-48ED-8CFF-9A087736F975}">
      <text>
        <r>
          <rPr>
            <b/>
            <sz val="9"/>
            <color indexed="81"/>
            <rFont val="Tahoma"/>
            <family val="2"/>
            <charset val="238"/>
          </rPr>
          <t xml:space="preserve">
(HH:MM)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D9" authorId="0" shapeId="0" xr:uid="{6779D659-4834-4D3A-A9C2-03B446CFDC23}">
      <text>
        <r>
          <rPr>
            <sz val="9"/>
            <color indexed="81"/>
            <rFont val="Tahoma"/>
            <family val="2"/>
            <charset val="238"/>
          </rPr>
          <t>wybierz kraj z listy używając przycisku obok
select a country from the list using the button next to it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Dymitr Binkiewicz</author>
  </authors>
  <commentList>
    <comment ref="G4" authorId="0" shapeId="0" xr:uid="{7D83C0FE-2F62-47F6-8D61-E44414672A41}">
      <text>
        <r>
          <rPr>
            <b/>
            <sz val="9"/>
            <color indexed="81"/>
            <rFont val="Tahoma"/>
            <family val="2"/>
            <charset val="238"/>
          </rPr>
          <t xml:space="preserve">
(YYYY-MM-DD)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J4" authorId="0" shapeId="0" xr:uid="{FA3BE108-5C2B-4F36-9456-B14EA6A9B03D}">
      <text>
        <r>
          <rPr>
            <b/>
            <sz val="9"/>
            <color indexed="81"/>
            <rFont val="Tahoma"/>
            <family val="2"/>
            <charset val="238"/>
          </rPr>
          <t xml:space="preserve">
(YYYY-MM-DD)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G6" authorId="0" shapeId="0" xr:uid="{EA34F6C5-3B63-4732-94ED-2A84A4D0B5C5}">
      <text>
        <r>
          <rPr>
            <b/>
            <sz val="9"/>
            <color indexed="81"/>
            <rFont val="Tahoma"/>
            <family val="2"/>
            <charset val="238"/>
          </rPr>
          <t xml:space="preserve">
(HH:MM)</t>
        </r>
      </text>
    </comment>
    <comment ref="J6" authorId="0" shapeId="0" xr:uid="{21050764-FE1B-4A37-B182-D6AD57139BC7}">
      <text>
        <r>
          <rPr>
            <b/>
            <sz val="9"/>
            <color indexed="81"/>
            <rFont val="Tahoma"/>
            <family val="2"/>
            <charset val="238"/>
          </rPr>
          <t xml:space="preserve">
(HH:MM)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D9" authorId="0" shapeId="0" xr:uid="{2D8B3C4E-52A8-493F-98E2-794A5E9CEFF3}">
      <text>
        <r>
          <rPr>
            <sz val="9"/>
            <color indexed="81"/>
            <rFont val="Tahoma"/>
            <family val="2"/>
            <charset val="238"/>
          </rPr>
          <t>wybierz kraj z listy używając przycisku obok
select a country from the list using the button next to it</t>
        </r>
      </text>
    </comment>
  </commentList>
</comments>
</file>

<file path=xl/sharedStrings.xml><?xml version="1.0" encoding="utf-8"?>
<sst xmlns="http://schemas.openxmlformats.org/spreadsheetml/2006/main" count="1299" uniqueCount="715">
  <si>
    <t>EUR</t>
  </si>
  <si>
    <t>Other countries</t>
  </si>
  <si>
    <t>Państwa inne</t>
  </si>
  <si>
    <t>Taiwan</t>
  </si>
  <si>
    <t>Tajwan</t>
  </si>
  <si>
    <t>USD</t>
  </si>
  <si>
    <t>Hong Kong</t>
  </si>
  <si>
    <t>Honkong</t>
  </si>
  <si>
    <t>GBP</t>
  </si>
  <si>
    <t>Gibraltar</t>
  </si>
  <si>
    <t>United Arab Emirates</t>
  </si>
  <si>
    <t>Zjednoczone Emiraty Arabskie</t>
  </si>
  <si>
    <t>Zimbabwe</t>
  </si>
  <si>
    <t>Ivory Coast</t>
  </si>
  <si>
    <t>Wybrzeże Kości Słoniowej</t>
  </si>
  <si>
    <t>Italy</t>
  </si>
  <si>
    <t>Włochy</t>
  </si>
  <si>
    <t>Vietnam</t>
  </si>
  <si>
    <t>Wietnam</t>
  </si>
  <si>
    <t>great Britain</t>
  </si>
  <si>
    <t>Wielka Brytania</t>
  </si>
  <si>
    <t>Hungary</t>
  </si>
  <si>
    <t>Węgry</t>
  </si>
  <si>
    <t>Venezuela</t>
  </si>
  <si>
    <t>Wenezuela</t>
  </si>
  <si>
    <t>Uzbekistan</t>
  </si>
  <si>
    <t>Uruguay</t>
  </si>
  <si>
    <t>Urugwaj</t>
  </si>
  <si>
    <t>Ukraine</t>
  </si>
  <si>
    <t>Ukraina</t>
  </si>
  <si>
    <t>Turkmenistan</t>
  </si>
  <si>
    <t>Turkey</t>
  </si>
  <si>
    <t>Turcja</t>
  </si>
  <si>
    <t>Tunisia</t>
  </si>
  <si>
    <t>Tunezja</t>
  </si>
  <si>
    <t>Tanzania</t>
  </si>
  <si>
    <t>Thailand</t>
  </si>
  <si>
    <t>Tajlandia</t>
  </si>
  <si>
    <t>Tajikistan</t>
  </si>
  <si>
    <t>Tadżykistan</t>
  </si>
  <si>
    <t>1.800</t>
  </si>
  <si>
    <t>SEK</t>
  </si>
  <si>
    <t>Sweden</t>
  </si>
  <si>
    <t>Szwecja</t>
  </si>
  <si>
    <t>CHF</t>
  </si>
  <si>
    <t>Switzerland</t>
  </si>
  <si>
    <t>Szwajcaria</t>
  </si>
  <si>
    <t>Syria</t>
  </si>
  <si>
    <t>USA-Washington</t>
  </si>
  <si>
    <t>USA-Waszyngton</t>
  </si>
  <si>
    <t>USA-New York</t>
  </si>
  <si>
    <t>USA-Nowy Jork</t>
  </si>
  <si>
    <t>USA</t>
  </si>
  <si>
    <t>Slovenia</t>
  </si>
  <si>
    <t>Słowenia</t>
  </si>
  <si>
    <t>Slovakia</t>
  </si>
  <si>
    <t>Słowacja</t>
  </si>
  <si>
    <t>Singapore</t>
  </si>
  <si>
    <t>Singapur</t>
  </si>
  <si>
    <t>The Republic of Serbia and the Republic of Montenegro</t>
  </si>
  <si>
    <t>Republika Serbii i Republika Czarnogóry</t>
  </si>
  <si>
    <t>Senegal</t>
  </si>
  <si>
    <t>San Marino</t>
  </si>
  <si>
    <t>Romania</t>
  </si>
  <si>
    <t>Rumunia</t>
  </si>
  <si>
    <t>Russia</t>
  </si>
  <si>
    <t>Rosja</t>
  </si>
  <si>
    <t>South Africa</t>
  </si>
  <si>
    <t>Republika Południowej Afryki</t>
  </si>
  <si>
    <t>Portugal</t>
  </si>
  <si>
    <t>Portugalia</t>
  </si>
  <si>
    <t>Peru</t>
  </si>
  <si>
    <t>Panama</t>
  </si>
  <si>
    <t>Palestinian National Authority</t>
  </si>
  <si>
    <t>Palestyńska Władza Narodowa</t>
  </si>
  <si>
    <t>Pakistan</t>
  </si>
  <si>
    <t>Oman</t>
  </si>
  <si>
    <t>New Zealand</t>
  </si>
  <si>
    <t>Nowa Zelandia</t>
  </si>
  <si>
    <t>1.500</t>
  </si>
  <si>
    <t>Norway</t>
  </si>
  <si>
    <t>Norwegia</t>
  </si>
  <si>
    <t>Nigeria</t>
  </si>
  <si>
    <t>Germany</t>
  </si>
  <si>
    <t>Niemcy</t>
  </si>
  <si>
    <t>Netherlands</t>
  </si>
  <si>
    <t>Niderlandy</t>
  </si>
  <si>
    <t>Mongolia</t>
  </si>
  <si>
    <t>Monaco</t>
  </si>
  <si>
    <t>Monako</t>
  </si>
  <si>
    <t>Moldova</t>
  </si>
  <si>
    <t>Mołdowa</t>
  </si>
  <si>
    <t>Mexico</t>
  </si>
  <si>
    <t>Meksyk</t>
  </si>
  <si>
    <t>Morocco</t>
  </si>
  <si>
    <t>Maroko</t>
  </si>
  <si>
    <t>Malta</t>
  </si>
  <si>
    <t>Malaysia</t>
  </si>
  <si>
    <t>Malezja</t>
  </si>
  <si>
    <t>Macedonia</t>
  </si>
  <si>
    <t>Latvia</t>
  </si>
  <si>
    <t>Łotwa</t>
  </si>
  <si>
    <t>Luxembourg</t>
  </si>
  <si>
    <t>Luksemburg</t>
  </si>
  <si>
    <t>Lithuania</t>
  </si>
  <si>
    <t>Litwa</t>
  </si>
  <si>
    <t>Liechtenstein</t>
  </si>
  <si>
    <t>Libya</t>
  </si>
  <si>
    <t>Libia</t>
  </si>
  <si>
    <t>Lebanon</t>
  </si>
  <si>
    <t>Liban</t>
  </si>
  <si>
    <t>Laos</t>
  </si>
  <si>
    <t>Kuwait</t>
  </si>
  <si>
    <t>Kuwejt</t>
  </si>
  <si>
    <t>Cuba</t>
  </si>
  <si>
    <t>Kuba</t>
  </si>
  <si>
    <t>Costa Rica</t>
  </si>
  <si>
    <t>Kostaryka</t>
  </si>
  <si>
    <t>Democratic People's Republic of Korea</t>
  </si>
  <si>
    <t>Koreańska Republika Ludowo-Demokratyczna</t>
  </si>
  <si>
    <t>South Korea</t>
  </si>
  <si>
    <t>Korea Południowa</t>
  </si>
  <si>
    <t>Congo, Democratic Republic of the Congo</t>
  </si>
  <si>
    <t>Kongo, Demokratyczna Republika Konga</t>
  </si>
  <si>
    <t>Columbia</t>
  </si>
  <si>
    <t>Kolumbia</t>
  </si>
  <si>
    <t>Kyrgyzstan</t>
  </si>
  <si>
    <t>Kirgistan</t>
  </si>
  <si>
    <t>Kenya</t>
  </si>
  <si>
    <t>Kenia</t>
  </si>
  <si>
    <t>Kazakhstan</t>
  </si>
  <si>
    <t>Kazachstan</t>
  </si>
  <si>
    <t>runny Niese</t>
  </si>
  <si>
    <t>Katar</t>
  </si>
  <si>
    <t>CAD</t>
  </si>
  <si>
    <t>Canada</t>
  </si>
  <si>
    <t>Kanada</t>
  </si>
  <si>
    <t>Cambodia</t>
  </si>
  <si>
    <t>Kambodża</t>
  </si>
  <si>
    <t>Jordan</t>
  </si>
  <si>
    <t>Jordania</t>
  </si>
  <si>
    <t>Yemen</t>
  </si>
  <si>
    <t>Jemen</t>
  </si>
  <si>
    <t>22.000</t>
  </si>
  <si>
    <t>7.532</t>
  </si>
  <si>
    <t>JPY</t>
  </si>
  <si>
    <t>Japan</t>
  </si>
  <si>
    <t>Japonia</t>
  </si>
  <si>
    <t>Israel</t>
  </si>
  <si>
    <t>Izrael</t>
  </si>
  <si>
    <t>Iceland</t>
  </si>
  <si>
    <t>Islandia</t>
  </si>
  <si>
    <t>Ireland</t>
  </si>
  <si>
    <t>Irlandia</t>
  </si>
  <si>
    <t>Iran</t>
  </si>
  <si>
    <t>Iraq</t>
  </si>
  <si>
    <t>Irak</t>
  </si>
  <si>
    <t>Indonesia</t>
  </si>
  <si>
    <t>Indonezja</t>
  </si>
  <si>
    <t>India</t>
  </si>
  <si>
    <t>Indie</t>
  </si>
  <si>
    <t>Spain</t>
  </si>
  <si>
    <t>Hiszpania</t>
  </si>
  <si>
    <t>Georgia</t>
  </si>
  <si>
    <t>Gruzja</t>
  </si>
  <si>
    <t>Greece</t>
  </si>
  <si>
    <t>Grecja</t>
  </si>
  <si>
    <t>France</t>
  </si>
  <si>
    <t>Francja</t>
  </si>
  <si>
    <t>Finland</t>
  </si>
  <si>
    <t>Finlandia</t>
  </si>
  <si>
    <t>Ethiopia</t>
  </si>
  <si>
    <t>Etiopia</t>
  </si>
  <si>
    <t>Estonia</t>
  </si>
  <si>
    <t>Ecuador</t>
  </si>
  <si>
    <t>Ekwador</t>
  </si>
  <si>
    <t>Egypt</t>
  </si>
  <si>
    <t>Egipt</t>
  </si>
  <si>
    <t>DKK</t>
  </si>
  <si>
    <t>Denmark</t>
  </si>
  <si>
    <t>Dania</t>
  </si>
  <si>
    <t>Czech Republic</t>
  </si>
  <si>
    <t>Czechy</t>
  </si>
  <si>
    <t>Cyprus</t>
  </si>
  <si>
    <t>Cypr</t>
  </si>
  <si>
    <t>Croatia</t>
  </si>
  <si>
    <t>Chorwacja</t>
  </si>
  <si>
    <t>China</t>
  </si>
  <si>
    <t>Chiny</t>
  </si>
  <si>
    <t>Chile</t>
  </si>
  <si>
    <t>Bulgaria</t>
  </si>
  <si>
    <t>Bułgaria</t>
  </si>
  <si>
    <t>Brazil</t>
  </si>
  <si>
    <t>Brazylia</t>
  </si>
  <si>
    <t>Bosnia and Herzegovina</t>
  </si>
  <si>
    <t>Bośnia i Hercegowina</t>
  </si>
  <si>
    <t>Belarus</t>
  </si>
  <si>
    <t>Białoruś</t>
  </si>
  <si>
    <t>Belgium</t>
  </si>
  <si>
    <t>Belgia</t>
  </si>
  <si>
    <t>Bangladesh</t>
  </si>
  <si>
    <t>Bangladesz</t>
  </si>
  <si>
    <t>Azerbaijan</t>
  </si>
  <si>
    <t>Azerbejdżan</t>
  </si>
  <si>
    <t>Austria</t>
  </si>
  <si>
    <t>AUD</t>
  </si>
  <si>
    <t>Australia</t>
  </si>
  <si>
    <t>Armenia</t>
  </si>
  <si>
    <t>Argentina</t>
  </si>
  <si>
    <t>Argentyna</t>
  </si>
  <si>
    <t>Saudi Arabia</t>
  </si>
  <si>
    <t>Arabia Saudyjska</t>
  </si>
  <si>
    <t>Angola</t>
  </si>
  <si>
    <t>Andorra</t>
  </si>
  <si>
    <t>Andora</t>
  </si>
  <si>
    <t>moped</t>
  </si>
  <si>
    <t>motorower</t>
  </si>
  <si>
    <t>Algeria</t>
  </si>
  <si>
    <t>Algieria</t>
  </si>
  <si>
    <t>motorcycle</t>
  </si>
  <si>
    <t>motocykl</t>
  </si>
  <si>
    <t>Albania</t>
  </si>
  <si>
    <t>passenger car over 900 cm3</t>
  </si>
  <si>
    <t>samochód osobowy ponad 900 cm3</t>
  </si>
  <si>
    <t>Afghanistan</t>
  </si>
  <si>
    <t>Afganistan</t>
  </si>
  <si>
    <t>passenger car up to 900 cm3</t>
  </si>
  <si>
    <t>samochód osobowy do 900 cm3</t>
  </si>
  <si>
    <t> na Niecleg</t>
  </si>
  <si>
    <t>diety</t>
  </si>
  <si>
    <t>Kwota limitu</t>
  </si>
  <si>
    <t>Kwota</t>
  </si>
  <si>
    <t>Waluta</t>
  </si>
  <si>
    <t>Państwo-ENG</t>
  </si>
  <si>
    <t>Państwo</t>
  </si>
  <si>
    <t>Lp.</t>
  </si>
  <si>
    <t>liczba jednostek</t>
  </si>
  <si>
    <t>SDR (MFW)</t>
  </si>
  <si>
    <t>yuan renminbi (Chiny)</t>
  </si>
  <si>
    <t>won południowokoreański</t>
  </si>
  <si>
    <t>rupia indyjska</t>
  </si>
  <si>
    <t>rupia indonezyjska</t>
  </si>
  <si>
    <t>rubel rosyjski</t>
  </si>
  <si>
    <t>ringgit (Malezja)</t>
  </si>
  <si>
    <t>real (Brazylia)</t>
  </si>
  <si>
    <t>rand (Republika Południowej Afryki)</t>
  </si>
  <si>
    <t>peso meksykańskie</t>
  </si>
  <si>
    <t>peso filipińskie</t>
  </si>
  <si>
    <t>peso chilijskie</t>
  </si>
  <si>
    <t>nowy izraelski szekel</t>
  </si>
  <si>
    <t>lira turecka</t>
  </si>
  <si>
    <t>lew (Bułgaria)</t>
  </si>
  <si>
    <t>lej rumuński</t>
  </si>
  <si>
    <t>kuna (Chorwacja)</t>
  </si>
  <si>
    <t>korona szwedzka</t>
  </si>
  <si>
    <t>korona norweska</t>
  </si>
  <si>
    <t>korona islandzka</t>
  </si>
  <si>
    <t>korona duńska</t>
  </si>
  <si>
    <t>korona czeska</t>
  </si>
  <si>
    <t>jen (Japonia)</t>
  </si>
  <si>
    <t>hrywna (Ukraina)</t>
  </si>
  <si>
    <t>funt szterling</t>
  </si>
  <si>
    <t>frank szwajcarski</t>
  </si>
  <si>
    <t>forint (Węgry)</t>
  </si>
  <si>
    <t>euro</t>
  </si>
  <si>
    <t>dolar singapurski</t>
  </si>
  <si>
    <t>dolar nowozelandzki</t>
  </si>
  <si>
    <t>dolar kanadyjski</t>
  </si>
  <si>
    <t>dolar Hongkongu</t>
  </si>
  <si>
    <t>dolar australijski</t>
  </si>
  <si>
    <t>dolar amerykański</t>
  </si>
  <si>
    <t>bat (Tajlandia)</t>
  </si>
  <si>
    <t>nazwa waluty</t>
  </si>
  <si>
    <t>XDR</t>
  </si>
  <si>
    <t>CNY</t>
  </si>
  <si>
    <t>KRW</t>
  </si>
  <si>
    <t>INR</t>
  </si>
  <si>
    <t>IDR</t>
  </si>
  <si>
    <t>RUB</t>
  </si>
  <si>
    <t>MYR</t>
  </si>
  <si>
    <t>BRL</t>
  </si>
  <si>
    <t>ZAR</t>
  </si>
  <si>
    <t>MXN</t>
  </si>
  <si>
    <t>PHP</t>
  </si>
  <si>
    <t>CLP</t>
  </si>
  <si>
    <t>ILS</t>
  </si>
  <si>
    <t>TRY</t>
  </si>
  <si>
    <t>BGN</t>
  </si>
  <si>
    <t>RON</t>
  </si>
  <si>
    <t>HRK</t>
  </si>
  <si>
    <t>NOK</t>
  </si>
  <si>
    <t>ISK</t>
  </si>
  <si>
    <t>CZK</t>
  </si>
  <si>
    <t>UAH</t>
  </si>
  <si>
    <t>HUF</t>
  </si>
  <si>
    <t>SGD</t>
  </si>
  <si>
    <t>NZD</t>
  </si>
  <si>
    <t>HKD</t>
  </si>
  <si>
    <t>THB</t>
  </si>
  <si>
    <t>kod ISO</t>
  </si>
  <si>
    <t>010/A/NBP/2022</t>
  </si>
  <si>
    <t>009/A/NBP/2022</t>
  </si>
  <si>
    <t>008/A/NBP/2022</t>
  </si>
  <si>
    <t>007/A/NBP/2022</t>
  </si>
  <si>
    <t>006/A/NBP/2022</t>
  </si>
  <si>
    <t>005/A/NBP/2022</t>
  </si>
  <si>
    <t>004/A/NBP/2022</t>
  </si>
  <si>
    <t>003/A/NBP/2022</t>
  </si>
  <si>
    <t>002/A/NBP/2022</t>
  </si>
  <si>
    <t>001/A/NBP/2022</t>
  </si>
  <si>
    <t>253/A/NBP/2021</t>
  </si>
  <si>
    <t>252/A/NBP/2021</t>
  </si>
  <si>
    <t>251/A/NBP/2021</t>
  </si>
  <si>
    <t>250/A/NBP/2021</t>
  </si>
  <si>
    <t>249/A/NBP/2021</t>
  </si>
  <si>
    <t>248/A/NBP/2021</t>
  </si>
  <si>
    <t>247/A/NBP/2021</t>
  </si>
  <si>
    <t>246/A/NBP/2021</t>
  </si>
  <si>
    <t>245/A/NBP/2021</t>
  </si>
  <si>
    <t>244/A/NBP/2021</t>
  </si>
  <si>
    <t>243/A/NBP/2021</t>
  </si>
  <si>
    <t>242/A/NBP/2021</t>
  </si>
  <si>
    <t>241/A/NBP/2021</t>
  </si>
  <si>
    <t>240/A/NBP/2021</t>
  </si>
  <si>
    <t>239/A/NBP/2021</t>
  </si>
  <si>
    <t>238/A/NBP/2021</t>
  </si>
  <si>
    <t>237/A/NBP/2021</t>
  </si>
  <si>
    <t>236/A/NBP/2021</t>
  </si>
  <si>
    <t>235/A/NBP/2021</t>
  </si>
  <si>
    <t>234/A/NBP/2021</t>
  </si>
  <si>
    <t>233/A/NBP/2021</t>
  </si>
  <si>
    <t>232/A/NBP/2021</t>
  </si>
  <si>
    <t>231/A/NBP/2021</t>
  </si>
  <si>
    <t>230/A/NBP/2021</t>
  </si>
  <si>
    <t>229/A/NBP/2021</t>
  </si>
  <si>
    <t>228/A/NBP/2021</t>
  </si>
  <si>
    <t>227/A/NBP/2021</t>
  </si>
  <si>
    <t>226/A/NBP/2021</t>
  </si>
  <si>
    <t>225/A/NBP/2021</t>
  </si>
  <si>
    <t>224/A/NBP/2021</t>
  </si>
  <si>
    <t>223/A/NBP/2021</t>
  </si>
  <si>
    <t>222/A/NBP/2021</t>
  </si>
  <si>
    <t>221/A/NBP/2021</t>
  </si>
  <si>
    <t>220/A/NBP/2021</t>
  </si>
  <si>
    <t>219/A/NBP/2021</t>
  </si>
  <si>
    <t>218/A/NBP/2021</t>
  </si>
  <si>
    <t>217/A/NBP/2021</t>
  </si>
  <si>
    <t>216/A/NBP/2021</t>
  </si>
  <si>
    <t>215/A/NBP/2021</t>
  </si>
  <si>
    <t>214/A/NBP/2021</t>
  </si>
  <si>
    <t>213/A/NBP/2021</t>
  </si>
  <si>
    <t>212/A/NBP/2021</t>
  </si>
  <si>
    <t>211/A/NBP/2021</t>
  </si>
  <si>
    <t>210/A/NBP/2021</t>
  </si>
  <si>
    <t>209/A/NBP/2021</t>
  </si>
  <si>
    <t>208/A/NBP/2021</t>
  </si>
  <si>
    <t>207/A/NBP/2021</t>
  </si>
  <si>
    <t>206/A/NBP/2021</t>
  </si>
  <si>
    <t>205/A/NBP/2021</t>
  </si>
  <si>
    <t>204/A/NBP/2021</t>
  </si>
  <si>
    <t>203/A/NBP/2021</t>
  </si>
  <si>
    <t>202/A/NBP/2021</t>
  </si>
  <si>
    <t>201/A/NBP/2021</t>
  </si>
  <si>
    <t>200/A/NBP/2021</t>
  </si>
  <si>
    <t>199/A/NBP/2021</t>
  </si>
  <si>
    <t>198/A/NBP/2021</t>
  </si>
  <si>
    <t>197/A/NBP/2021</t>
  </si>
  <si>
    <t>196/A/NBP/2021</t>
  </si>
  <si>
    <t>195/A/NBP/2021</t>
  </si>
  <si>
    <t>194/A/NBP/2021</t>
  </si>
  <si>
    <t>193/A/NBP/2021</t>
  </si>
  <si>
    <t>192/A/NBP/2021</t>
  </si>
  <si>
    <t>191/A/NBP/2021</t>
  </si>
  <si>
    <t>190/A/NBP/2021</t>
  </si>
  <si>
    <t>189/A/NBP/2021</t>
  </si>
  <si>
    <t>188/A/NBP/2021</t>
  </si>
  <si>
    <t>187/A/NBP/2021</t>
  </si>
  <si>
    <t>186/A/NBP/2021</t>
  </si>
  <si>
    <t>185/A/NBP/2021</t>
  </si>
  <si>
    <t>184/A/NBP/2021</t>
  </si>
  <si>
    <t>183/A/NBP/2021</t>
  </si>
  <si>
    <t>182/A/NBP/2021</t>
  </si>
  <si>
    <t>181/A/NBP/2021</t>
  </si>
  <si>
    <t>180/A/NBP/2021</t>
  </si>
  <si>
    <t>179/A/NBP/2021</t>
  </si>
  <si>
    <t>178/A/NBP/2021</t>
  </si>
  <si>
    <t>177/A/NBP/2021</t>
  </si>
  <si>
    <t>176/A/NBP/2021</t>
  </si>
  <si>
    <t>175/A/NBP/2021</t>
  </si>
  <si>
    <t>174/A/NBP/2021</t>
  </si>
  <si>
    <t>173/A/NBP/2021</t>
  </si>
  <si>
    <t>172/A/NBP/2021</t>
  </si>
  <si>
    <t>171/A/NBP/2021</t>
  </si>
  <si>
    <t>170/A/NBP/2021</t>
  </si>
  <si>
    <t>169/A/NBP/2021</t>
  </si>
  <si>
    <t>168/A/NBP/2021</t>
  </si>
  <si>
    <t>167/A/NBP/2021</t>
  </si>
  <si>
    <t>166/A/NBP/2021</t>
  </si>
  <si>
    <t>165/A/NBP/2021</t>
  </si>
  <si>
    <t>164/A/NBP/2021</t>
  </si>
  <si>
    <t>163/A/NBP/2021</t>
  </si>
  <si>
    <t>162/A/NBP/2021</t>
  </si>
  <si>
    <t>161/A/NBP/2021</t>
  </si>
  <si>
    <t>160/A/NBP/2021</t>
  </si>
  <si>
    <t>159/A/NBP/2021</t>
  </si>
  <si>
    <t>158/A/NBP/2021</t>
  </si>
  <si>
    <t>157/A/NBP/2021</t>
  </si>
  <si>
    <t>156/A/NBP/2021</t>
  </si>
  <si>
    <t>155/A/NBP/2021</t>
  </si>
  <si>
    <t>154/A/NBP/2021</t>
  </si>
  <si>
    <t>153/A/NBP/2021</t>
  </si>
  <si>
    <t>152/A/NBP/2021</t>
  </si>
  <si>
    <t>151/A/NBP/2021</t>
  </si>
  <si>
    <t>150/A/NBP/2021</t>
  </si>
  <si>
    <t>149/A/NBP/2021</t>
  </si>
  <si>
    <t>148/A/NBP/2021</t>
  </si>
  <si>
    <t>147/A/NBP/2021</t>
  </si>
  <si>
    <t>146/A/NBP/2021</t>
  </si>
  <si>
    <t>145/A/NBP/2021</t>
  </si>
  <si>
    <t>144/A/NBP/2021</t>
  </si>
  <si>
    <t>143/A/NBP/2021</t>
  </si>
  <si>
    <t>142/A/NBP/2021</t>
  </si>
  <si>
    <t>141/A/NBP/2021</t>
  </si>
  <si>
    <t>140/A/NBP/2021</t>
  </si>
  <si>
    <t>139/A/NBP/2021</t>
  </si>
  <si>
    <t>138/A/NBP/2021</t>
  </si>
  <si>
    <t>137/A/NBP/2021</t>
  </si>
  <si>
    <t>136/A/NBP/2021</t>
  </si>
  <si>
    <t>135/A/NBP/2021</t>
  </si>
  <si>
    <t>134/A/NBP/2021</t>
  </si>
  <si>
    <t>133/A/NBP/2021</t>
  </si>
  <si>
    <t>132/A/NBP/2021</t>
  </si>
  <si>
    <t>131/A/NBP/2021</t>
  </si>
  <si>
    <t>130/A/NBP/2021</t>
  </si>
  <si>
    <t>129/A/NBP/2021</t>
  </si>
  <si>
    <t>128/A/NBP/2021</t>
  </si>
  <si>
    <t>127/A/NBP/2021</t>
  </si>
  <si>
    <t>126/A/NBP/2021</t>
  </si>
  <si>
    <t>125/A/NBP/2021</t>
  </si>
  <si>
    <t>124/A/NBP/2021</t>
  </si>
  <si>
    <t>123/A/NBP/2021</t>
  </si>
  <si>
    <t>122/A/NBP/2021</t>
  </si>
  <si>
    <t>121/A/NBP/2021</t>
  </si>
  <si>
    <t>120/A/NBP/2021</t>
  </si>
  <si>
    <t>119/A/NBP/2021</t>
  </si>
  <si>
    <t>118/A/NBP/2021</t>
  </si>
  <si>
    <t>117/A/NBP/2021</t>
  </si>
  <si>
    <t>116/A/NBP/2021</t>
  </si>
  <si>
    <t>115/A/NBP/2021</t>
  </si>
  <si>
    <t>114/A/NBP/2021</t>
  </si>
  <si>
    <t>113/A/NBP/2021</t>
  </si>
  <si>
    <t>112/A/NBP/2021</t>
  </si>
  <si>
    <t>111/A/NBP/2021</t>
  </si>
  <si>
    <t>110/A/NBP/2021</t>
  </si>
  <si>
    <t>109/A/NBP/2021</t>
  </si>
  <si>
    <t>108/A/NBP/2021</t>
  </si>
  <si>
    <t>107/A/NBP/2021</t>
  </si>
  <si>
    <t>106/A/NBP/2021</t>
  </si>
  <si>
    <t>105/A/NBP/2021</t>
  </si>
  <si>
    <t>104/A/NBP/2021</t>
  </si>
  <si>
    <t>103/A/NBP/2021</t>
  </si>
  <si>
    <t>102/A/NBP/2021</t>
  </si>
  <si>
    <t>101/A/NBP/2021</t>
  </si>
  <si>
    <t>100/A/NBP/2021</t>
  </si>
  <si>
    <t>099/A/NBP/2021</t>
  </si>
  <si>
    <t>098/A/NBP/2021</t>
  </si>
  <si>
    <t>097/A/NBP/2021</t>
  </si>
  <si>
    <t>096/A/NBP/2021</t>
  </si>
  <si>
    <t>095/A/NBP/2021</t>
  </si>
  <si>
    <t>094/A/NBP/2021</t>
  </si>
  <si>
    <t>093/A/NBP/2021</t>
  </si>
  <si>
    <t>092/A/NBP/2021</t>
  </si>
  <si>
    <t>091/A/NBP/2021</t>
  </si>
  <si>
    <t>090/A/NBP/2021</t>
  </si>
  <si>
    <t>089/A/NBP/2021</t>
  </si>
  <si>
    <t>088/A/NBP/2021</t>
  </si>
  <si>
    <t>087/A/NBP/2021</t>
  </si>
  <si>
    <t>086/A/NBP/2021</t>
  </si>
  <si>
    <t>085/A/NBP/2021</t>
  </si>
  <si>
    <t>084/A/NBP/2021</t>
  </si>
  <si>
    <t>083/A/NBP/2021</t>
  </si>
  <si>
    <t>082/A/NBP/2021</t>
  </si>
  <si>
    <t>081/A/NBP/2021</t>
  </si>
  <si>
    <t>080/A/NBP/2021</t>
  </si>
  <si>
    <t>079/A/NBP/2021</t>
  </si>
  <si>
    <t>078/A/NBP/2021</t>
  </si>
  <si>
    <t>077/A/NBP/2021</t>
  </si>
  <si>
    <t>076/A/NBP/2021</t>
  </si>
  <si>
    <t>075/A/NBP/2021</t>
  </si>
  <si>
    <t>074/A/NBP/2021</t>
  </si>
  <si>
    <t>073/A/NBP/2021</t>
  </si>
  <si>
    <t>072/A/NBP/2021</t>
  </si>
  <si>
    <t>071/A/NBP/2021</t>
  </si>
  <si>
    <t>070/A/NBP/2021</t>
  </si>
  <si>
    <t>069/A/NBP/2021</t>
  </si>
  <si>
    <t>068/A/NBP/2021</t>
  </si>
  <si>
    <t>067/A/NBP/2021</t>
  </si>
  <si>
    <t>066/A/NBP/2021</t>
  </si>
  <si>
    <t>065/A/NBP/2021</t>
  </si>
  <si>
    <t>064/A/NBP/2021</t>
  </si>
  <si>
    <t>063/A/NBP/2021</t>
  </si>
  <si>
    <t>062/A/NBP/2021</t>
  </si>
  <si>
    <t>061/A/NBP/2021</t>
  </si>
  <si>
    <t>060/A/NBP/2021</t>
  </si>
  <si>
    <t>059/A/NBP/2021</t>
  </si>
  <si>
    <t>058/A/NBP/2021</t>
  </si>
  <si>
    <t>057/A/NBP/2021</t>
  </si>
  <si>
    <t>056/A/NBP/2021</t>
  </si>
  <si>
    <t>055/A/NBP/2021</t>
  </si>
  <si>
    <t>054/A/NBP/2021</t>
  </si>
  <si>
    <t>053/A/NBP/2021</t>
  </si>
  <si>
    <t>052/A/NBP/2021</t>
  </si>
  <si>
    <t>051/A/NBP/2021</t>
  </si>
  <si>
    <t>050/A/NBP/2021</t>
  </si>
  <si>
    <t>049/A/NBP/2021</t>
  </si>
  <si>
    <t>048/A/NBP/2021</t>
  </si>
  <si>
    <t>047/A/NBP/2021</t>
  </si>
  <si>
    <t>046/A/NBP/2021</t>
  </si>
  <si>
    <t>045/A/NBP/2021</t>
  </si>
  <si>
    <t>044/A/NBP/2021</t>
  </si>
  <si>
    <t>043/A/NBP/2021</t>
  </si>
  <si>
    <t>042/A/NBP/2021</t>
  </si>
  <si>
    <t>041/A/NBP/2021</t>
  </si>
  <si>
    <t>040/A/NBP/2021</t>
  </si>
  <si>
    <t>039/A/NBP/2021</t>
  </si>
  <si>
    <t>038/A/NBP/2021</t>
  </si>
  <si>
    <t>037/A/NBP/2021</t>
  </si>
  <si>
    <t>036/A/NBP/2021</t>
  </si>
  <si>
    <t>035/A/NBP/2021</t>
  </si>
  <si>
    <t>034/A/NBP/2021</t>
  </si>
  <si>
    <t>033/A/NBP/2021</t>
  </si>
  <si>
    <t>032/A/NBP/2021</t>
  </si>
  <si>
    <t>031/A/NBP/2021</t>
  </si>
  <si>
    <t>030/A/NBP/2021</t>
  </si>
  <si>
    <t>029/A/NBP/2021</t>
  </si>
  <si>
    <t>028/A/NBP/2021</t>
  </si>
  <si>
    <t>027/A/NBP/2021</t>
  </si>
  <si>
    <t>026/A/NBP/2021</t>
  </si>
  <si>
    <t>025/A/NBP/2021</t>
  </si>
  <si>
    <t>024/A/NBP/2021</t>
  </si>
  <si>
    <t>023/A/NBP/2021</t>
  </si>
  <si>
    <t>022/A/NBP/2021</t>
  </si>
  <si>
    <t>021/A/NBP/2021</t>
  </si>
  <si>
    <t>020/A/NBP/2021</t>
  </si>
  <si>
    <t>019/A/NBP/2021</t>
  </si>
  <si>
    <t>018/A/NBP/2021</t>
  </si>
  <si>
    <t>017/A/NBP/2021</t>
  </si>
  <si>
    <t>016/A/NBP/2021</t>
  </si>
  <si>
    <t>015/A/NBP/2021</t>
  </si>
  <si>
    <t>014/A/NBP/2021</t>
  </si>
  <si>
    <t>013/A/NBP/2021</t>
  </si>
  <si>
    <t>012/A/NBP/2021</t>
  </si>
  <si>
    <t>011/A/NBP/2021</t>
  </si>
  <si>
    <t>010/A/NBP/2021</t>
  </si>
  <si>
    <t>009/A/NBP/2021</t>
  </si>
  <si>
    <t>008/A/NBP/2021</t>
  </si>
  <si>
    <t>007/A/NBP/2021</t>
  </si>
  <si>
    <t>006/A/NBP/2021</t>
  </si>
  <si>
    <t>005/A/NBP/2021</t>
  </si>
  <si>
    <t>004/A/NBP/2021</t>
  </si>
  <si>
    <t>003/A/NBP/2021</t>
  </si>
  <si>
    <t>002/A/NBP/2021</t>
  </si>
  <si>
    <t>001/A/NBP/2021</t>
  </si>
  <si>
    <t/>
  </si>
  <si>
    <t>Kwota zaliczki</t>
  </si>
  <si>
    <t>Zaliczka</t>
  </si>
  <si>
    <t>Razem po odliczeniu</t>
  </si>
  <si>
    <t>Razem</t>
  </si>
  <si>
    <t>Kontachent</t>
  </si>
  <si>
    <t>Kwota w PLN</t>
  </si>
  <si>
    <t>Kurs</t>
  </si>
  <si>
    <t>Cenna Brutto</t>
  </si>
  <si>
    <t>VAT</t>
  </si>
  <si>
    <t>Cena Netto</t>
  </si>
  <si>
    <t xml:space="preserve">NIP (Nazwa firmy) </t>
  </si>
  <si>
    <t>Zapłacono</t>
  </si>
  <si>
    <t>Opis</t>
  </si>
  <si>
    <t>Numer dokumentu</t>
  </si>
  <si>
    <t>Data</t>
  </si>
  <si>
    <t>Koszt innych udokumetowanych wydatków</t>
  </si>
  <si>
    <t>Ryczałt w PLN</t>
  </si>
  <si>
    <t>Ryczałt</t>
  </si>
  <si>
    <t>Ilość dób, w których miałeś nieudokomentowane noclegi</t>
  </si>
  <si>
    <t>Nie</t>
  </si>
  <si>
    <t>Tak</t>
  </si>
  <si>
    <t>Czy miałeś nieudokomentowane noclegi?</t>
  </si>
  <si>
    <t>Koszt noclegów</t>
  </si>
  <si>
    <t>Stawka</t>
  </si>
  <si>
    <t>Przejechane kilometry</t>
  </si>
  <si>
    <t>Marka ST</t>
  </si>
  <si>
    <t>Środek transporu</t>
  </si>
  <si>
    <t>NIP(Nazwa firmy)</t>
  </si>
  <si>
    <t xml:space="preserve">Ryczałt </t>
  </si>
  <si>
    <t>Ilość dób, w których miałeś niepodtwierdzone rachunkiem przejazdy/ bilety</t>
  </si>
  <si>
    <t>Czy miałeś niepotwierdzone rachunkiem przejazdy/ bilety?</t>
  </si>
  <si>
    <t>Koszt przejazdu</t>
  </si>
  <si>
    <t>Razem po odliceniu w PLN</t>
  </si>
  <si>
    <t>Liczba kolacji</t>
  </si>
  <si>
    <t>Liczba obiadów</t>
  </si>
  <si>
    <t>Liczba śniadań</t>
  </si>
  <si>
    <t>Suma diet służbowych w PLN</t>
  </si>
  <si>
    <t>Czy zostało zapewnione bezpłatane wyżywienie przez pracodawcę, w tym w hotelu?</t>
  </si>
  <si>
    <t>Suma diet służbowych</t>
  </si>
  <si>
    <t>Ilość diet</t>
  </si>
  <si>
    <t>Wysokość diety</t>
  </si>
  <si>
    <t>Dieta służbowa</t>
  </si>
  <si>
    <t>link</t>
  </si>
  <si>
    <t>Opis (Cel wyjazdu)</t>
  </si>
  <si>
    <t>Kurs waluty</t>
  </si>
  <si>
    <t>Nr wyjazdu służbowego</t>
  </si>
  <si>
    <t>Kraj</t>
  </si>
  <si>
    <t>zagraniczna</t>
  </si>
  <si>
    <t>Godz. i min</t>
  </si>
  <si>
    <t>Godzina powrotu</t>
  </si>
  <si>
    <t>Godzina wyjazdu</t>
  </si>
  <si>
    <t>Rodzaj podróży</t>
  </si>
  <si>
    <t>Dni</t>
  </si>
  <si>
    <t>Data powrotu</t>
  </si>
  <si>
    <t>Data wyjazdu</t>
  </si>
  <si>
    <t>Imię i Nazwisko</t>
  </si>
  <si>
    <t>PLN</t>
  </si>
  <si>
    <t>Wyjazd służbowy</t>
  </si>
  <si>
    <t>Polska/ Polish</t>
  </si>
  <si>
    <t>1-PL</t>
  </si>
  <si>
    <t>Angielska/ English</t>
  </si>
  <si>
    <t>2-ENG</t>
  </si>
  <si>
    <t>Rozliczenie delegacji/ Settlement of the delegation</t>
  </si>
  <si>
    <t>Nazwa firmy / Company Name</t>
  </si>
  <si>
    <t>Imię i Nazwisko/ Name and Surname</t>
  </si>
  <si>
    <t>ID pracownika/ Employee ID</t>
  </si>
  <si>
    <t>Wersja językowa/ Language version</t>
  </si>
  <si>
    <t>011/A/NBP/2022</t>
  </si>
  <si>
    <t>012/A/NBP/2022</t>
  </si>
  <si>
    <t>013/A/NBP/2022</t>
  </si>
  <si>
    <t>014/A/NBP/2022</t>
  </si>
  <si>
    <t>015/A/NBP/2022</t>
  </si>
  <si>
    <t>016/A/NBP/2022</t>
  </si>
  <si>
    <t>Data rozliczenia delegacji/
Date of settlement of the delegation</t>
  </si>
  <si>
    <t>Wysłać wiadomość e-mail do:/
Send an email to:</t>
  </si>
  <si>
    <t>Liczba delegacji do rozliczenia/
Number of delegations to be settled</t>
  </si>
  <si>
    <t>Ważne!</t>
  </si>
  <si>
    <r>
      <t xml:space="preserve">Zrobisz to klikając przycisk </t>
    </r>
    <r>
      <rPr>
        <b/>
        <sz val="14"/>
        <color theme="1"/>
        <rFont val="Arial"/>
        <family val="2"/>
        <charset val="238"/>
      </rPr>
      <t>NBP aktualizacja/update</t>
    </r>
  </si>
  <si>
    <r>
      <t xml:space="preserve">Zrobisz to klikając przycisk </t>
    </r>
    <r>
      <rPr>
        <b/>
        <sz val="14"/>
        <color theme="1"/>
        <rFont val="Arial"/>
        <family val="2"/>
        <charset val="238"/>
      </rPr>
      <t>+</t>
    </r>
  </si>
  <si>
    <r>
      <t xml:space="preserve">3.Uzupełnij wszystkie niezbędne dane w zakładce </t>
    </r>
    <r>
      <rPr>
        <b/>
        <sz val="14"/>
        <color theme="1"/>
        <rFont val="Arial"/>
        <family val="2"/>
        <charset val="238"/>
      </rPr>
      <t>BT(1)</t>
    </r>
    <r>
      <rPr>
        <sz val="14"/>
        <color theme="1"/>
        <rFont val="Arial"/>
        <family val="2"/>
      </rPr>
      <t>.</t>
    </r>
  </si>
  <si>
    <t>6. Po uzupełnieniu wygeneruj i zapisz PDFa.</t>
  </si>
  <si>
    <r>
      <t xml:space="preserve">Zrobisz to klikając przycisk </t>
    </r>
    <r>
      <rPr>
        <b/>
        <sz val="14"/>
        <color theme="1"/>
        <rFont val="Arial"/>
        <family val="2"/>
        <charset val="238"/>
      </rPr>
      <t>Mail</t>
    </r>
  </si>
  <si>
    <r>
      <t xml:space="preserve">1. Aby usunąć ostatni wygenerowany arkusz </t>
    </r>
    <r>
      <rPr>
        <b/>
        <sz val="14"/>
        <color theme="1"/>
        <rFont val="Arial"/>
        <family val="2"/>
        <charset val="238"/>
      </rPr>
      <t xml:space="preserve">BT </t>
    </r>
    <r>
      <rPr>
        <sz val="14"/>
        <color theme="1"/>
        <rFont val="Arial"/>
        <family val="2"/>
        <charset val="238"/>
      </rPr>
      <t xml:space="preserve">kliknij przycisk </t>
    </r>
    <r>
      <rPr>
        <b/>
        <sz val="14"/>
        <color theme="1"/>
        <rFont val="Arial"/>
        <family val="2"/>
        <charset val="238"/>
      </rPr>
      <t>-</t>
    </r>
  </si>
  <si>
    <t>lub</t>
  </si>
  <si>
    <r>
      <t xml:space="preserve">jeżeli arkusz </t>
    </r>
    <r>
      <rPr>
        <b/>
        <sz val="14"/>
        <color theme="1"/>
        <rFont val="Arial"/>
        <family val="2"/>
        <charset val="238"/>
      </rPr>
      <t>BT</t>
    </r>
    <r>
      <rPr>
        <sz val="14"/>
        <color theme="1"/>
        <rFont val="Arial"/>
        <family val="2"/>
      </rPr>
      <t xml:space="preserve"> jest już wygenerowny kliknij w arkuszu </t>
    </r>
    <r>
      <rPr>
        <b/>
        <sz val="14"/>
        <color theme="1"/>
        <rFont val="Arial"/>
        <family val="2"/>
        <charset val="238"/>
      </rPr>
      <t xml:space="preserve">BT </t>
    </r>
    <r>
      <rPr>
        <sz val="14"/>
        <color theme="1"/>
        <rFont val="Arial"/>
        <family val="2"/>
        <charset val="238"/>
      </rPr>
      <t>przycisk</t>
    </r>
    <r>
      <rPr>
        <b/>
        <sz val="14"/>
        <color theme="1"/>
        <rFont val="Arial"/>
        <family val="2"/>
        <charset val="238"/>
      </rPr>
      <t xml:space="preserve"> ENG </t>
    </r>
    <r>
      <rPr>
        <sz val="14"/>
        <color theme="1"/>
        <rFont val="Arial"/>
        <family val="2"/>
        <charset val="238"/>
      </rPr>
      <t>lub</t>
    </r>
    <r>
      <rPr>
        <b/>
        <sz val="14"/>
        <color theme="1"/>
        <rFont val="Arial"/>
        <family val="2"/>
        <charset val="238"/>
      </rPr>
      <t xml:space="preserve"> PLN</t>
    </r>
  </si>
  <si>
    <t>Instrukcja [PL]</t>
  </si>
  <si>
    <t>Important!</t>
  </si>
  <si>
    <t>-Each month, use a new file to settle business trips, because one file is carried over to one month</t>
  </si>
  <si>
    <t>2. Update the exchange rates.</t>
  </si>
  <si>
    <t>6. After completing, generate and save PDF.</t>
  </si>
  <si>
    <t>7. Send the completed Excel file and PDF to the adjacent one.</t>
  </si>
  <si>
    <t>or</t>
  </si>
  <si>
    <t>-Do not change the name and sequence of the sheets</t>
  </si>
  <si>
    <t>Manual [ENG]</t>
  </si>
  <si>
    <r>
      <t xml:space="preserve">You can do it by clicking the </t>
    </r>
    <r>
      <rPr>
        <b/>
        <sz val="14"/>
        <color theme="1"/>
        <rFont val="Arial"/>
        <family val="2"/>
        <charset val="238"/>
      </rPr>
      <t>NBP aktualizacja/update</t>
    </r>
  </si>
  <si>
    <r>
      <t xml:space="preserve">3. Complete all the necessary data in the </t>
    </r>
    <r>
      <rPr>
        <b/>
        <sz val="14"/>
        <color theme="1"/>
        <rFont val="Arial"/>
        <family val="2"/>
        <charset val="238"/>
      </rPr>
      <t>BT(1)</t>
    </r>
    <r>
      <rPr>
        <sz val="14"/>
        <color theme="1"/>
        <rFont val="Arial"/>
        <family val="2"/>
      </rPr>
      <t xml:space="preserve"> sheet.</t>
    </r>
  </si>
  <si>
    <r>
      <t xml:space="preserve">4. If there were several business trips in a given month or several countries during the trip, generate additional </t>
    </r>
    <r>
      <rPr>
        <b/>
        <sz val="14"/>
        <color theme="1"/>
        <rFont val="Arial"/>
        <family val="2"/>
        <charset val="238"/>
      </rPr>
      <t>BT</t>
    </r>
    <r>
      <rPr>
        <sz val="14"/>
        <color theme="1"/>
        <rFont val="Arial"/>
        <family val="2"/>
      </rPr>
      <t xml:space="preserve"> sheets</t>
    </r>
  </si>
  <si>
    <r>
      <t xml:space="preserve">You can do it by clicking the </t>
    </r>
    <r>
      <rPr>
        <b/>
        <sz val="14"/>
        <color theme="1"/>
        <rFont val="Arial"/>
        <family val="2"/>
        <charset val="238"/>
      </rPr>
      <t>+ button</t>
    </r>
  </si>
  <si>
    <r>
      <t xml:space="preserve">5. Complete all additional generated </t>
    </r>
    <r>
      <rPr>
        <b/>
        <sz val="14"/>
        <color theme="1"/>
        <rFont val="Arial"/>
        <family val="2"/>
        <charset val="238"/>
      </rPr>
      <t>BT</t>
    </r>
    <r>
      <rPr>
        <sz val="14"/>
        <color theme="1"/>
        <rFont val="Arial"/>
        <family val="2"/>
      </rPr>
      <t xml:space="preserve"> sheets.</t>
    </r>
  </si>
  <si>
    <r>
      <t xml:space="preserve">You can do this by clicking the </t>
    </r>
    <r>
      <rPr>
        <b/>
        <sz val="14"/>
        <color theme="1"/>
        <rFont val="Arial"/>
        <family val="2"/>
        <charset val="238"/>
      </rPr>
      <t>PDF button</t>
    </r>
  </si>
  <si>
    <r>
      <t xml:space="preserve">You can do this by clicking the </t>
    </r>
    <r>
      <rPr>
        <b/>
        <sz val="14"/>
        <color theme="1"/>
        <rFont val="Arial"/>
        <family val="2"/>
        <charset val="238"/>
      </rPr>
      <t>Mail button</t>
    </r>
  </si>
  <si>
    <r>
      <t xml:space="preserve">1. To delete the last generated </t>
    </r>
    <r>
      <rPr>
        <b/>
        <sz val="14"/>
        <color theme="1"/>
        <rFont val="Arial"/>
        <family val="2"/>
        <charset val="238"/>
      </rPr>
      <t>BT</t>
    </r>
    <r>
      <rPr>
        <sz val="14"/>
        <color theme="1"/>
        <rFont val="Arial"/>
        <family val="2"/>
      </rPr>
      <t xml:space="preserve"> sheet, click the</t>
    </r>
    <r>
      <rPr>
        <b/>
        <sz val="14"/>
        <color theme="1"/>
        <rFont val="Arial"/>
        <family val="2"/>
        <charset val="238"/>
      </rPr>
      <t xml:space="preserve"> - button</t>
    </r>
  </si>
  <si>
    <r>
      <t xml:space="preserve">2. To delete all sheets and information in the file, click the </t>
    </r>
    <r>
      <rPr>
        <b/>
        <sz val="14"/>
        <color theme="1"/>
        <rFont val="Arial"/>
        <family val="2"/>
        <charset val="238"/>
      </rPr>
      <t>Wyczyść</t>
    </r>
    <r>
      <rPr>
        <sz val="14"/>
        <color theme="1"/>
        <rFont val="Arial"/>
        <family val="2"/>
      </rPr>
      <t>/</t>
    </r>
    <r>
      <rPr>
        <b/>
        <sz val="14"/>
        <color theme="1"/>
        <rFont val="Arial"/>
        <family val="2"/>
        <charset val="238"/>
      </rPr>
      <t>Clear button</t>
    </r>
  </si>
  <si>
    <r>
      <t xml:space="preserve">3. To clear all information entered in the BT sheet, click the </t>
    </r>
    <r>
      <rPr>
        <b/>
        <sz val="14"/>
        <color theme="1"/>
        <rFont val="Arial"/>
        <family val="2"/>
        <charset val="238"/>
      </rPr>
      <t>Wyczyść/ Clear information button</t>
    </r>
  </si>
  <si>
    <r>
      <t xml:space="preserve">4. To translate the </t>
    </r>
    <r>
      <rPr>
        <b/>
        <sz val="14"/>
        <color theme="1"/>
        <rFont val="Arial"/>
        <family val="2"/>
        <charset val="238"/>
      </rPr>
      <t>BT</t>
    </r>
    <r>
      <rPr>
        <sz val="14"/>
        <color theme="1"/>
        <rFont val="Arial"/>
        <family val="2"/>
      </rPr>
      <t xml:space="preserve"> sheet, select the language version in the </t>
    </r>
    <r>
      <rPr>
        <b/>
        <sz val="14"/>
        <color theme="1"/>
        <rFont val="Arial"/>
        <family val="2"/>
        <charset val="238"/>
      </rPr>
      <t>START</t>
    </r>
    <r>
      <rPr>
        <sz val="14"/>
        <color theme="1"/>
        <rFont val="Arial"/>
        <family val="2"/>
      </rPr>
      <t xml:space="preserve"> sheet and generate a new </t>
    </r>
    <r>
      <rPr>
        <b/>
        <sz val="14"/>
        <color theme="1"/>
        <rFont val="Arial"/>
        <family val="2"/>
        <charset val="238"/>
      </rPr>
      <t>BT</t>
    </r>
    <r>
      <rPr>
        <sz val="14"/>
        <color theme="1"/>
        <rFont val="Arial"/>
        <family val="2"/>
      </rPr>
      <t xml:space="preserve"> sheet using the </t>
    </r>
    <r>
      <rPr>
        <b/>
        <sz val="14"/>
        <color theme="1"/>
        <rFont val="Arial"/>
        <family val="2"/>
        <charset val="238"/>
      </rPr>
      <t>+ button</t>
    </r>
  </si>
  <si>
    <r>
      <t xml:space="preserve">if the </t>
    </r>
    <r>
      <rPr>
        <b/>
        <sz val="14"/>
        <color theme="1"/>
        <rFont val="Arial"/>
        <family val="2"/>
        <charset val="238"/>
      </rPr>
      <t>BT</t>
    </r>
    <r>
      <rPr>
        <sz val="14"/>
        <color theme="1"/>
        <rFont val="Arial"/>
        <family val="2"/>
      </rPr>
      <t xml:space="preserve"> sheet is already generated, click the </t>
    </r>
    <r>
      <rPr>
        <b/>
        <sz val="14"/>
        <color theme="1"/>
        <rFont val="Arial"/>
        <family val="2"/>
        <charset val="238"/>
      </rPr>
      <t>ENG</t>
    </r>
    <r>
      <rPr>
        <sz val="14"/>
        <color theme="1"/>
        <rFont val="Arial"/>
        <family val="2"/>
      </rPr>
      <t xml:space="preserve"> or </t>
    </r>
    <r>
      <rPr>
        <b/>
        <sz val="14"/>
        <color theme="1"/>
        <rFont val="Arial"/>
        <family val="2"/>
        <charset val="238"/>
      </rPr>
      <t>PLN button</t>
    </r>
    <r>
      <rPr>
        <sz val="14"/>
        <color theme="1"/>
        <rFont val="Arial"/>
        <family val="2"/>
      </rPr>
      <t xml:space="preserve"> in the </t>
    </r>
    <r>
      <rPr>
        <b/>
        <sz val="14"/>
        <color theme="1"/>
        <rFont val="Arial"/>
        <family val="2"/>
        <charset val="238"/>
      </rPr>
      <t>BT</t>
    </r>
    <r>
      <rPr>
        <sz val="14"/>
        <color theme="1"/>
        <rFont val="Arial"/>
        <family val="2"/>
      </rPr>
      <t xml:space="preserve"> sheet</t>
    </r>
  </si>
  <si>
    <t>More detailed information in English can be found below:</t>
  </si>
  <si>
    <r>
      <t xml:space="preserve">1. Complete the data in the </t>
    </r>
    <r>
      <rPr>
        <b/>
        <sz val="14"/>
        <color theme="1"/>
        <rFont val="Arial"/>
        <family val="2"/>
        <charset val="238"/>
      </rPr>
      <t>START</t>
    </r>
    <r>
      <rPr>
        <sz val="14"/>
        <color theme="1"/>
        <rFont val="Arial"/>
        <family val="2"/>
      </rPr>
      <t xml:space="preserve"> sheet (</t>
    </r>
    <r>
      <rPr>
        <i/>
        <sz val="14"/>
        <color theme="1"/>
        <rFont val="Arial"/>
        <family val="2"/>
        <charset val="238"/>
      </rPr>
      <t>Company name, Name and Surname, Date of settlement of the delegation</t>
    </r>
    <r>
      <rPr>
        <sz val="14"/>
        <color theme="1"/>
        <rFont val="Arial"/>
        <family val="2"/>
      </rPr>
      <t xml:space="preserve"> are obligatory).</t>
    </r>
  </si>
  <si>
    <t>-Co miesiąc korzystaj z nowego pliku do rozliczenia podróży służbowych, bo jeden plik jest przeznaczony na jeden miesiąc</t>
  </si>
  <si>
    <t>Czy został używany prywatny środek transportu?</t>
  </si>
  <si>
    <t>017/A/NBP/2022</t>
  </si>
  <si>
    <t>018/A/NBP/2022</t>
  </si>
  <si>
    <t>-Nie zmieniaj nazwy i sekwencji arkuszy</t>
  </si>
  <si>
    <r>
      <t xml:space="preserve">1. Uzupełnij dane w zakładce </t>
    </r>
    <r>
      <rPr>
        <b/>
        <sz val="14"/>
        <color theme="1"/>
        <rFont val="Arial"/>
        <family val="2"/>
        <charset val="238"/>
      </rPr>
      <t>START</t>
    </r>
    <r>
      <rPr>
        <sz val="14"/>
        <color theme="1"/>
        <rFont val="Arial"/>
        <family val="2"/>
      </rPr>
      <t xml:space="preserve"> (</t>
    </r>
    <r>
      <rPr>
        <i/>
        <sz val="14"/>
        <color theme="1"/>
        <rFont val="Arial"/>
        <family val="2"/>
        <charset val="238"/>
      </rPr>
      <t>Nazwa Firmy, Imię i nazwisko, Data rozliczenia delegacji</t>
    </r>
    <r>
      <rPr>
        <sz val="14"/>
        <color theme="1"/>
        <rFont val="Arial"/>
        <family val="2"/>
      </rPr>
      <t xml:space="preserve"> są obowiązkowe).</t>
    </r>
  </si>
  <si>
    <t>2. Zaktualizuj kursy walut.</t>
  </si>
  <si>
    <r>
      <t xml:space="preserve">4. Jeżeli było kilka podróży służbowych w danym miesiącu lub kilka krajów podróży to wygeneruj dodatkowe arkusze </t>
    </r>
    <r>
      <rPr>
        <b/>
        <sz val="14"/>
        <color theme="1"/>
        <rFont val="Arial"/>
        <family val="2"/>
        <charset val="238"/>
      </rPr>
      <t>BT</t>
    </r>
  </si>
  <si>
    <r>
      <t xml:space="preserve">5. Uzupełnij wszystkie dodatkowo wygenerowane arkusze </t>
    </r>
    <r>
      <rPr>
        <b/>
        <sz val="14"/>
        <color theme="1"/>
        <rFont val="Arial"/>
        <family val="2"/>
        <charset val="238"/>
      </rPr>
      <t>BT</t>
    </r>
    <r>
      <rPr>
        <sz val="14"/>
        <color theme="1"/>
        <rFont val="Arial"/>
        <family val="2"/>
      </rPr>
      <t>.</t>
    </r>
  </si>
  <si>
    <r>
      <t xml:space="preserve">Zrobisz to klikając przycisk </t>
    </r>
    <r>
      <rPr>
        <b/>
        <sz val="14"/>
        <color theme="1"/>
        <rFont val="Arial"/>
        <family val="2"/>
        <charset val="238"/>
      </rPr>
      <t>PDF</t>
    </r>
  </si>
  <si>
    <t>7. Wyślij wypełniony Excelowy plik i PDFa do przełożonego.</t>
  </si>
  <si>
    <r>
      <t xml:space="preserve">2. Aby usunąć wszystkie arkusze i informacje w pliku kliknij przycisk </t>
    </r>
    <r>
      <rPr>
        <b/>
        <sz val="14"/>
        <color theme="1"/>
        <rFont val="Arial"/>
        <family val="2"/>
        <charset val="238"/>
      </rPr>
      <t>Wyczyść/Clear</t>
    </r>
  </si>
  <si>
    <r>
      <t xml:space="preserve">4. Aby przetłumaczyć arkusz </t>
    </r>
    <r>
      <rPr>
        <b/>
        <sz val="14"/>
        <color theme="1"/>
        <rFont val="Arial"/>
        <family val="2"/>
        <charset val="238"/>
      </rPr>
      <t>BT</t>
    </r>
    <r>
      <rPr>
        <sz val="14"/>
        <color theme="1"/>
        <rFont val="Arial"/>
        <family val="2"/>
      </rPr>
      <t xml:space="preserve"> wybierz wersję językową w zakładce </t>
    </r>
    <r>
      <rPr>
        <b/>
        <sz val="14"/>
        <color theme="1"/>
        <rFont val="Arial"/>
        <family val="2"/>
        <charset val="238"/>
      </rPr>
      <t xml:space="preserve">START </t>
    </r>
    <r>
      <rPr>
        <sz val="14"/>
        <color theme="1"/>
        <rFont val="Arial"/>
        <family val="2"/>
        <charset val="238"/>
      </rPr>
      <t xml:space="preserve">i wygeneruj nowy arkusz </t>
    </r>
    <r>
      <rPr>
        <b/>
        <sz val="14"/>
        <color theme="1"/>
        <rFont val="Arial"/>
        <family val="2"/>
        <charset val="238"/>
      </rPr>
      <t>BT</t>
    </r>
    <r>
      <rPr>
        <sz val="14"/>
        <color theme="1"/>
        <rFont val="Arial"/>
        <family val="2"/>
      </rPr>
      <t xml:space="preserve"> użuwając przycisku </t>
    </r>
    <r>
      <rPr>
        <b/>
        <sz val="14"/>
        <color theme="1"/>
        <rFont val="Arial"/>
        <family val="2"/>
        <charset val="238"/>
      </rPr>
      <t>+</t>
    </r>
  </si>
  <si>
    <t>Bardziej szczegółową instrukcję w języku polskim znajdziesz poniżej:</t>
  </si>
  <si>
    <t>krajowa</t>
  </si>
  <si>
    <r>
      <t xml:space="preserve">3. Aby wyczyścić wszystkie wpisane informacje w arkuszu </t>
    </r>
    <r>
      <rPr>
        <b/>
        <sz val="14"/>
        <color theme="1"/>
        <rFont val="Arial"/>
        <family val="2"/>
        <charset val="238"/>
      </rPr>
      <t>BT</t>
    </r>
    <r>
      <rPr>
        <sz val="14"/>
        <color theme="1"/>
        <rFont val="Arial"/>
        <family val="2"/>
      </rPr>
      <t xml:space="preserve"> kliknij przycisk </t>
    </r>
    <r>
      <rPr>
        <b/>
        <sz val="14"/>
        <color theme="1"/>
        <rFont val="Arial"/>
        <family val="2"/>
        <charset val="238"/>
      </rPr>
      <t>Wyczyść/Clear information</t>
    </r>
  </si>
  <si>
    <t>019/A/NBP/2022</t>
  </si>
  <si>
    <t>020/A/NBP/2022</t>
  </si>
  <si>
    <t>Waluta:</t>
  </si>
  <si>
    <t>Koszty</t>
  </si>
  <si>
    <t>Podsumowanie</t>
  </si>
  <si>
    <t>Diety</t>
  </si>
  <si>
    <t>Razem delegacja</t>
  </si>
  <si>
    <t>Do wypłaty/Do zwrotu</t>
  </si>
  <si>
    <t>Do wypłaty/Do zwrotu w PLN</t>
  </si>
  <si>
    <t>Ryczałty</t>
  </si>
  <si>
    <t>Polska</t>
  </si>
  <si>
    <t>021/A/NBP/2022</t>
  </si>
  <si>
    <t>022/A/NBP/2022</t>
  </si>
  <si>
    <t>023/A/NBP/2022</t>
  </si>
  <si>
    <t>024/A/NBP/2022</t>
  </si>
  <si>
    <t>025/A/NBP/2022</t>
  </si>
  <si>
    <t>026/A/NBP/2022</t>
  </si>
  <si>
    <t>027/A/NBP/2022</t>
  </si>
  <si>
    <t>028/A/NBP/2022</t>
  </si>
  <si>
    <t>029/A/NBP/2022</t>
  </si>
  <si>
    <t>030/A/NBP/2022</t>
  </si>
  <si>
    <t>031/A/NBP/2022</t>
  </si>
  <si>
    <t>032/A/NBP/2022</t>
  </si>
  <si>
    <t>033/A/NBP/2022</t>
  </si>
  <si>
    <t>034/A/NBP/2022</t>
  </si>
  <si>
    <t>035/A/NBP/2022</t>
  </si>
  <si>
    <t>036/A/NBP/2022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</si>
</sst>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_-&quot;£&quot;* #,##0.00_-;\-&quot;£&quot;* #,##0.00_-;_-&quot;£&quot;* &quot;-&quot;??_-;_-@_-"/>
    <numFmt numFmtId="165" formatCode="#0.0000"/>
    <numFmt numFmtId="166" formatCode="yyyymmdd"/>
    <numFmt numFmtId="167" formatCode="_-[$PLN]\ * #,##0.00_-;\-[$PLN]\ * #,##0.00_-;_-[$PLN]\ * &quot;-&quot;??_-;_-@_-"/>
    <numFmt numFmtId="168" formatCode="0.0000"/>
    <numFmt numFmtId="169" formatCode="#,##0.00\ [$EUR]"/>
    <numFmt numFmtId="170" formatCode="[$-F400]h:mm:ss\ AM/PM"/>
    <numFmt numFmtId="171" formatCode="0.00_-[$PLN]"/>
    <numFmt numFmtId="172" formatCode="0.00;\-0.00;;@"/>
  </numFmts>
  <fonts count="70" x14ac:knownFonts="1">
    <font>
      <sz val="10"/>
      <color theme="1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  <charset val="238"/>
    </font>
    <font>
      <sz val="7"/>
      <color rgb="FF000000"/>
      <name val="Inherit"/>
    </font>
    <font>
      <sz val="12"/>
      <color theme="2" tint="-0.89996032593768116"/>
      <name val="Calibri"/>
      <family val="2"/>
      <scheme val="minor"/>
    </font>
    <font>
      <sz val="12"/>
      <color theme="2" tint="-0.89996032593768116"/>
      <name val="Calibri Light"/>
      <family val="2"/>
      <charset val="238"/>
      <scheme val="major"/>
    </font>
    <font>
      <b/>
      <sz val="7"/>
      <color rgb="FF000000"/>
      <name val="Inherit"/>
    </font>
    <font>
      <sz val="12"/>
      <color theme="8" tint="0.79998168889431442"/>
      <name val="Calibri Light"/>
      <family val="2"/>
      <charset val="238"/>
      <scheme val="major"/>
    </font>
    <font>
      <sz val="12"/>
      <color theme="2" tint="-0.89996032593768116"/>
      <name val="Arial"/>
      <family val="2"/>
      <charset val="238"/>
    </font>
    <font>
      <b/>
      <sz val="12"/>
      <color theme="2" tint="-0.89996032593768116"/>
      <name val="Arial"/>
      <family val="2"/>
      <charset val="238"/>
    </font>
    <font>
      <sz val="12"/>
      <color theme="1"/>
      <name val="Arial"/>
      <family val="2"/>
      <charset val="238"/>
    </font>
    <font>
      <b/>
      <sz val="12"/>
      <color theme="1"/>
      <name val="Arial"/>
      <family val="2"/>
      <charset val="238"/>
    </font>
    <font>
      <sz val="20"/>
      <color theme="2" tint="-0.89996032593768116"/>
      <name val="Calibri Light"/>
      <family val="2"/>
      <charset val="238"/>
      <scheme val="major"/>
    </font>
    <font>
      <sz val="20"/>
      <color theme="2" tint="-0.89996032593768116"/>
      <name val="Arial"/>
      <family val="2"/>
      <charset val="238"/>
    </font>
    <font>
      <b/>
      <sz val="20"/>
      <color theme="0"/>
      <name val="Arial"/>
      <family val="2"/>
      <charset val="238"/>
    </font>
    <font>
      <sz val="12"/>
      <color theme="1" tint="4.9989318521683403E-2"/>
      <name val="Calibri Light"/>
      <family val="2"/>
      <charset val="238"/>
      <scheme val="major"/>
    </font>
    <font>
      <sz val="12"/>
      <color theme="0" tint="-4.9989318521683403E-2"/>
      <name val="Calibri Light"/>
      <family val="2"/>
      <charset val="238"/>
      <scheme val="major"/>
    </font>
    <font>
      <sz val="12"/>
      <color theme="0"/>
      <name val="Arial"/>
      <family val="2"/>
      <charset val="238"/>
    </font>
    <font>
      <b/>
      <sz val="12"/>
      <color theme="0"/>
      <name val="Arial"/>
      <family val="2"/>
      <charset val="238"/>
    </font>
    <font>
      <b/>
      <sz val="12"/>
      <color theme="1"/>
      <name val="Arial"/>
      <family val="2"/>
    </font>
    <font>
      <b/>
      <sz val="11"/>
      <color theme="0"/>
      <name val="Calibri Light"/>
      <family val="2"/>
      <charset val="238"/>
      <scheme val="major"/>
    </font>
    <font>
      <b/>
      <sz val="11"/>
      <color theme="0" tint="-4.9989318521683403E-2"/>
      <name val="Calibri Light"/>
      <family val="2"/>
      <charset val="238"/>
      <scheme val="major"/>
    </font>
    <font>
      <sz val="12"/>
      <color theme="1" tint="4.9989318521683403E-2"/>
      <name val="Arial"/>
      <family val="2"/>
      <charset val="238"/>
    </font>
    <font>
      <b/>
      <sz val="12"/>
      <color theme="1" tint="4.9989318521683403E-2"/>
      <name val="Arial"/>
      <family val="2"/>
      <charset val="238"/>
    </font>
    <font>
      <b/>
      <sz val="12"/>
      <color theme="1" tint="0.34998626667073579"/>
      <name val="Arial"/>
      <family val="2"/>
      <charset val="238"/>
    </font>
    <font>
      <sz val="20"/>
      <color theme="1"/>
      <name val="Arial"/>
      <family val="2"/>
      <charset val="238"/>
    </font>
    <font>
      <b/>
      <sz val="20"/>
      <color theme="1"/>
      <name val="Arial"/>
      <family val="2"/>
      <charset val="238"/>
    </font>
    <font>
      <b/>
      <sz val="12"/>
      <name val="Arial"/>
      <family val="2"/>
      <charset val="238"/>
    </font>
    <font>
      <sz val="12"/>
      <color theme="0"/>
      <name val="Calibri Light"/>
      <family val="2"/>
      <charset val="238"/>
      <scheme val="major"/>
    </font>
    <font>
      <sz val="20"/>
      <color theme="1" tint="4.9989318521683403E-2"/>
      <name val="Calibri Light"/>
      <family val="2"/>
      <charset val="238"/>
      <scheme val="major"/>
    </font>
    <font>
      <sz val="20"/>
      <color theme="1" tint="4.9989318521683403E-2"/>
      <name val="Arial"/>
      <family val="2"/>
      <charset val="238"/>
    </font>
    <font>
      <sz val="8"/>
      <color theme="0" tint="-0.14999847407452621"/>
      <name val="Calibri Light"/>
      <family val="2"/>
      <charset val="238"/>
      <scheme val="major"/>
    </font>
    <font>
      <sz val="12"/>
      <color theme="0" tint="-0.14999847407452621"/>
      <name val="Arial"/>
      <family val="2"/>
      <charset val="238"/>
    </font>
    <font>
      <b/>
      <sz val="12"/>
      <color theme="0" tint="-0.14999847407452621"/>
      <name val="Arial"/>
      <family val="2"/>
      <charset val="238"/>
    </font>
    <font>
      <sz val="8"/>
      <color theme="1" tint="4.9989318521683403E-2"/>
      <name val="Calibri Light"/>
      <family val="2"/>
      <charset val="238"/>
      <scheme val="major"/>
    </font>
    <font>
      <sz val="9"/>
      <color theme="1" tint="4.9989318521683403E-2"/>
      <name val="Calibri Light"/>
      <family val="2"/>
      <charset val="238"/>
      <scheme val="major"/>
    </font>
    <font>
      <sz val="8"/>
      <color theme="1" tint="4.9989318521683403E-2"/>
      <name val="Arial"/>
      <family val="2"/>
      <charset val="238"/>
    </font>
    <font>
      <b/>
      <sz val="12"/>
      <color theme="1" tint="4.9989318521683403E-2"/>
      <name val="Calibri Light"/>
      <family val="2"/>
      <charset val="238"/>
      <scheme val="major"/>
    </font>
    <font>
      <b/>
      <sz val="8"/>
      <color theme="1" tint="4.9989318521683403E-2"/>
      <name val="Arial"/>
      <family val="2"/>
      <charset val="238"/>
    </font>
    <font>
      <sz val="12"/>
      <name val="Arial"/>
      <family val="2"/>
      <charset val="238"/>
    </font>
    <font>
      <sz val="12"/>
      <color theme="2"/>
      <name val="Arial"/>
      <family val="2"/>
      <charset val="238"/>
    </font>
    <font>
      <sz val="14"/>
      <color theme="1" tint="4.9989318521683403E-2"/>
      <name val="Arial"/>
      <family val="2"/>
      <charset val="238"/>
    </font>
    <font>
      <sz val="14"/>
      <name val="Arial"/>
      <family val="2"/>
      <charset val="238"/>
    </font>
    <font>
      <sz val="12"/>
      <color rgb="FFC00000"/>
      <name val="Calibri Light"/>
      <family val="2"/>
      <charset val="238"/>
      <scheme val="major"/>
    </font>
    <font>
      <b/>
      <sz val="24"/>
      <color theme="0"/>
      <name val="Arial"/>
      <family val="2"/>
      <charset val="238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10"/>
      <color rgb="FF000000"/>
      <name val="Arial"/>
      <family val="2"/>
      <charset val="238"/>
    </font>
    <font>
      <sz val="20"/>
      <color rgb="FF000000"/>
      <name val="Arial"/>
      <family val="2"/>
      <charset val="238"/>
    </font>
    <font>
      <sz val="8"/>
      <color rgb="FF000000"/>
      <name val="Segoe UI"/>
      <family val="2"/>
      <charset val="238"/>
    </font>
    <font>
      <b/>
      <sz val="10"/>
      <color theme="1"/>
      <name val="Arial"/>
      <family val="2"/>
      <charset val="238"/>
    </font>
    <font>
      <b/>
      <i/>
      <sz val="18"/>
      <color theme="0"/>
      <name val="Calibri Light"/>
      <family val="2"/>
      <charset val="238"/>
      <scheme val="major"/>
    </font>
    <font>
      <sz val="10"/>
      <color theme="1"/>
      <name val="Calibri Light"/>
      <family val="2"/>
      <charset val="238"/>
      <scheme val="major"/>
    </font>
    <font>
      <b/>
      <sz val="10"/>
      <color theme="1"/>
      <name val="Calibri Light"/>
      <family val="2"/>
      <charset val="238"/>
      <scheme val="major"/>
    </font>
    <font>
      <u/>
      <sz val="10"/>
      <color theme="10"/>
      <name val="Arial"/>
      <family val="2"/>
      <charset val="238"/>
    </font>
    <font>
      <sz val="10"/>
      <name val="Arial"/>
      <family val="2"/>
      <charset val="238"/>
    </font>
    <font>
      <sz val="10"/>
      <color theme="1"/>
      <name val="Arial"/>
      <family val="2"/>
    </font>
    <font>
      <b/>
      <sz val="14"/>
      <color theme="1"/>
      <name val="Arial"/>
      <family val="2"/>
      <charset val="238"/>
    </font>
    <font>
      <b/>
      <sz val="16"/>
      <color theme="1"/>
      <name val="Arial"/>
      <family val="2"/>
      <charset val="238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i/>
      <sz val="14"/>
      <color theme="1"/>
      <name val="Arial"/>
      <family val="2"/>
      <charset val="238"/>
    </font>
    <font>
      <sz val="14"/>
      <color theme="1"/>
      <name val="Arial"/>
      <family val="2"/>
      <charset val="238"/>
    </font>
    <font>
      <b/>
      <sz val="16"/>
      <color theme="0"/>
      <name val="Arial"/>
      <family val="2"/>
      <charset val="238"/>
    </font>
    <font>
      <b/>
      <sz val="10"/>
      <color theme="0" tint="-0.14999847407452621"/>
      <name val="Arial"/>
      <family val="2"/>
    </font>
    <font>
      <sz val="12"/>
      <color theme="0" tint="-0.14999847407452621"/>
      <name val="Calibri Light"/>
      <family val="2"/>
      <charset val="238"/>
      <scheme val="major"/>
    </font>
    <font>
      <sz val="10"/>
      <color theme="0" tint="-0.14999847407452621"/>
      <name val="Arial"/>
      <family val="2"/>
      <charset val="238"/>
    </font>
    <font>
      <sz val="20"/>
      <color theme="0" tint="-0.14999847407452621"/>
      <name val="Calibri Light"/>
      <family val="2"/>
      <charset val="238"/>
      <scheme val="major"/>
    </font>
    <font>
      <b/>
      <sz val="11"/>
      <color theme="0" tint="-0.14999847407452621"/>
      <name val="Calibri Light"/>
      <family val="2"/>
      <charset val="238"/>
      <scheme val="major"/>
    </font>
    <font>
      <sz val="12"/>
      <name val="Calibri Light"/>
      <family val="2"/>
      <charset val="238"/>
      <scheme val="major"/>
    </font>
  </fonts>
  <fills count="21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rgb="FFFFFFF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5F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2BEC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2BECB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</fills>
  <borders count="58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rgb="FFEDEDED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theme="0"/>
      </bottom>
      <diagonal/>
    </border>
    <border>
      <left style="thin">
        <color rgb="FF9A485A"/>
      </left>
      <right style="thin">
        <color rgb="FF9A485A"/>
      </right>
      <top style="thin">
        <color rgb="FF9A485A"/>
      </top>
      <bottom style="thin">
        <color rgb="FF9A485A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8">
    <xf numFmtId="0" fontId="0" fillId="0" borderId="0"/>
    <xf numFmtId="0" fontId="1" fillId="2" borderId="1" applyNumberFormat="0" applyAlignment="0" applyProtection="0"/>
    <xf numFmtId="0" fontId="2" fillId="0" borderId="0"/>
    <xf numFmtId="0" fontId="4" fillId="0" borderId="0" applyFill="0" applyBorder="0">
      <alignment horizontal="left" vertical="center" wrapText="1" indent="1"/>
    </xf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56" fillId="0" borderId="0"/>
  </cellStyleXfs>
  <cellXfs count="390">
    <xf numFmtId="0" fontId="0" fillId="0" borderId="0" xfId="0"/>
    <xf numFmtId="0" fontId="2" fillId="0" borderId="0" xfId="2"/>
    <xf numFmtId="0" fontId="3" fillId="3" borderId="0" xfId="2" applyFont="1" applyFill="1" applyAlignment="1">
      <alignment horizontal="center" vertical="center" wrapText="1"/>
    </xf>
    <xf numFmtId="0" fontId="3" fillId="3" borderId="0" xfId="2" applyFont="1" applyFill="1" applyAlignment="1">
      <alignment horizontal="left" vertical="center" wrapText="1"/>
    </xf>
    <xf numFmtId="0" fontId="3" fillId="3" borderId="0" xfId="2" applyFont="1" applyFill="1" applyAlignment="1">
      <alignment horizontal="center" vertical="top" wrapText="1"/>
    </xf>
    <xf numFmtId="0" fontId="3" fillId="3" borderId="2" xfId="2" applyFont="1" applyFill="1" applyBorder="1" applyAlignment="1">
      <alignment horizontal="center" vertical="center" wrapText="1"/>
    </xf>
    <xf numFmtId="0" fontId="3" fillId="3" borderId="2" xfId="2" applyFont="1" applyFill="1" applyBorder="1" applyAlignment="1">
      <alignment horizontal="left" vertical="center" wrapText="1"/>
    </xf>
    <xf numFmtId="0" fontId="3" fillId="3" borderId="2" xfId="2" applyFont="1" applyFill="1" applyBorder="1" applyAlignment="1">
      <alignment vertical="center" wrapText="1"/>
    </xf>
    <xf numFmtId="0" fontId="3" fillId="3" borderId="0" xfId="2" applyFont="1" applyFill="1" applyAlignment="1">
      <alignment vertical="center" wrapText="1"/>
    </xf>
    <xf numFmtId="20" fontId="2" fillId="0" borderId="0" xfId="2" applyNumberFormat="1"/>
    <xf numFmtId="0" fontId="5" fillId="0" borderId="0" xfId="3" applyFont="1">
      <alignment horizontal="left" vertical="center" wrapText="1" indent="1"/>
    </xf>
    <xf numFmtId="49" fontId="3" fillId="3" borderId="0" xfId="2" applyNumberFormat="1" applyFont="1" applyFill="1" applyAlignment="1">
      <alignment horizontal="center" vertical="center" wrapText="1"/>
    </xf>
    <xf numFmtId="0" fontId="6" fillId="4" borderId="0" xfId="2" applyFont="1" applyFill="1" applyAlignment="1">
      <alignment horizontal="center" vertical="center" wrapText="1"/>
    </xf>
    <xf numFmtId="0" fontId="6" fillId="5" borderId="0" xfId="2" applyFont="1" applyFill="1" applyAlignment="1">
      <alignment horizontal="center" vertical="center" wrapText="1"/>
    </xf>
    <xf numFmtId="0" fontId="5" fillId="0" borderId="0" xfId="3" applyFont="1" applyBorder="1">
      <alignment horizontal="left" vertical="center" wrapText="1" indent="1"/>
    </xf>
    <xf numFmtId="0" fontId="7" fillId="7" borderId="0" xfId="3" applyFont="1" applyFill="1" applyBorder="1">
      <alignment horizontal="left" vertical="center" wrapText="1" indent="1"/>
    </xf>
    <xf numFmtId="0" fontId="5" fillId="7" borderId="0" xfId="3" applyFont="1" applyFill="1" applyBorder="1">
      <alignment horizontal="left" vertical="center" wrapText="1" indent="1"/>
    </xf>
    <xf numFmtId="1" fontId="5" fillId="7" borderId="0" xfId="3" applyNumberFormat="1" applyFont="1" applyFill="1" applyBorder="1">
      <alignment horizontal="left" vertical="center" wrapText="1" indent="1"/>
    </xf>
    <xf numFmtId="0" fontId="5" fillId="0" borderId="0" xfId="3" applyFont="1" applyFill="1" applyBorder="1">
      <alignment horizontal="left" vertical="center" wrapText="1" indent="1"/>
    </xf>
    <xf numFmtId="0" fontId="5" fillId="8" borderId="10" xfId="3" applyFont="1" applyFill="1" applyBorder="1">
      <alignment horizontal="left" vertical="center" wrapText="1" indent="1"/>
    </xf>
    <xf numFmtId="0" fontId="5" fillId="8" borderId="11" xfId="3" applyFont="1" applyFill="1" applyBorder="1">
      <alignment horizontal="left" vertical="center" wrapText="1" indent="1"/>
    </xf>
    <xf numFmtId="0" fontId="5" fillId="8" borderId="12" xfId="3" applyFont="1" applyFill="1" applyBorder="1">
      <alignment horizontal="left" vertical="center" wrapText="1" indent="1"/>
    </xf>
    <xf numFmtId="0" fontId="5" fillId="7" borderId="0" xfId="3" applyFont="1" applyFill="1">
      <alignment horizontal="left" vertical="center" wrapText="1" indent="1"/>
    </xf>
    <xf numFmtId="0" fontId="5" fillId="8" borderId="13" xfId="3" applyFont="1" applyFill="1" applyBorder="1">
      <alignment horizontal="left" vertical="center" wrapText="1" indent="1"/>
    </xf>
    <xf numFmtId="0" fontId="5" fillId="8" borderId="14" xfId="3" applyFont="1" applyFill="1" applyBorder="1">
      <alignment horizontal="left" vertical="center" wrapText="1" indent="1"/>
    </xf>
    <xf numFmtId="0" fontId="5" fillId="8" borderId="15" xfId="3" applyFont="1" applyFill="1" applyBorder="1">
      <alignment horizontal="left" vertical="center" wrapText="1" indent="1"/>
    </xf>
    <xf numFmtId="0" fontId="5" fillId="9" borderId="16" xfId="3" applyFont="1" applyFill="1" applyBorder="1">
      <alignment horizontal="left" vertical="center" wrapText="1" indent="1"/>
    </xf>
    <xf numFmtId="0" fontId="8" fillId="9" borderId="0" xfId="3" applyFont="1" applyFill="1" applyBorder="1">
      <alignment horizontal="left" vertical="center" wrapText="1" indent="1"/>
    </xf>
    <xf numFmtId="0" fontId="5" fillId="9" borderId="17" xfId="3" applyFont="1" applyFill="1" applyBorder="1">
      <alignment horizontal="left" vertical="center" wrapText="1" indent="1"/>
    </xf>
    <xf numFmtId="0" fontId="5" fillId="9" borderId="0" xfId="3" applyFont="1" applyFill="1">
      <alignment horizontal="left" vertical="center" wrapText="1" indent="1"/>
    </xf>
    <xf numFmtId="0" fontId="10" fillId="9" borderId="0" xfId="3" applyFont="1" applyFill="1" applyBorder="1">
      <alignment horizontal="left" vertical="center" wrapText="1" indent="1"/>
    </xf>
    <xf numFmtId="0" fontId="9" fillId="9" borderId="0" xfId="3" applyFont="1" applyFill="1" applyBorder="1">
      <alignment horizontal="left" vertical="center" wrapText="1" indent="1"/>
    </xf>
    <xf numFmtId="0" fontId="9" fillId="11" borderId="11" xfId="3" applyFont="1" applyFill="1" applyBorder="1">
      <alignment horizontal="left" vertical="center" wrapText="1" indent="1"/>
    </xf>
    <xf numFmtId="0" fontId="12" fillId="0" borderId="0" xfId="3" applyFont="1">
      <alignment horizontal="left" vertical="center" wrapText="1" indent="1"/>
    </xf>
    <xf numFmtId="0" fontId="12" fillId="7" borderId="0" xfId="3" applyFont="1" applyFill="1" applyBorder="1">
      <alignment horizontal="left" vertical="center" wrapText="1" indent="1"/>
    </xf>
    <xf numFmtId="0" fontId="12" fillId="8" borderId="21" xfId="3" applyFont="1" applyFill="1" applyBorder="1">
      <alignment horizontal="left" vertical="center" wrapText="1" indent="1"/>
    </xf>
    <xf numFmtId="0" fontId="13" fillId="8" borderId="22" xfId="3" applyFont="1" applyFill="1" applyBorder="1">
      <alignment horizontal="left" vertical="center" wrapText="1" indent="1"/>
    </xf>
    <xf numFmtId="0" fontId="12" fillId="8" borderId="23" xfId="3" applyFont="1" applyFill="1" applyBorder="1">
      <alignment horizontal="left" vertical="center" wrapText="1" indent="1"/>
    </xf>
    <xf numFmtId="0" fontId="12" fillId="7" borderId="0" xfId="3" applyFont="1" applyFill="1">
      <alignment horizontal="left" vertical="center" wrapText="1" indent="1"/>
    </xf>
    <xf numFmtId="0" fontId="15" fillId="7" borderId="0" xfId="3" applyFont="1" applyFill="1" applyBorder="1" applyAlignment="1">
      <alignment horizontal="center" vertical="center" wrapText="1"/>
    </xf>
    <xf numFmtId="0" fontId="16" fillId="9" borderId="16" xfId="3" applyFont="1" applyFill="1" applyBorder="1" applyAlignment="1">
      <alignment horizontal="center" vertical="center" wrapText="1"/>
    </xf>
    <xf numFmtId="0" fontId="17" fillId="9" borderId="0" xfId="3" applyFont="1" applyFill="1" applyBorder="1" applyAlignment="1">
      <alignment vertical="center" wrapText="1"/>
    </xf>
    <xf numFmtId="0" fontId="17" fillId="9" borderId="0" xfId="3" applyFont="1" applyFill="1" applyBorder="1">
      <alignment horizontal="left" vertical="center" wrapText="1" indent="1"/>
    </xf>
    <xf numFmtId="0" fontId="18" fillId="9" borderId="0" xfId="3" applyFont="1" applyFill="1" applyBorder="1" applyAlignment="1">
      <alignment horizontal="left" vertical="center" wrapText="1"/>
    </xf>
    <xf numFmtId="0" fontId="16" fillId="9" borderId="17" xfId="3" applyFont="1" applyFill="1" applyBorder="1" applyAlignment="1">
      <alignment horizontal="center" vertical="center" wrapText="1"/>
    </xf>
    <xf numFmtId="167" fontId="10" fillId="10" borderId="18" xfId="2" applyNumberFormat="1" applyFont="1" applyFill="1" applyBorder="1" applyAlignment="1">
      <alignment horizontal="right" vertical="center"/>
    </xf>
    <xf numFmtId="0" fontId="11" fillId="11" borderId="24" xfId="3" applyFont="1" applyFill="1" applyBorder="1">
      <alignment horizontal="left" vertical="center" wrapText="1" indent="1"/>
    </xf>
    <xf numFmtId="0" fontId="9" fillId="9" borderId="0" xfId="3" applyFont="1" applyFill="1" applyBorder="1" applyAlignment="1">
      <alignment horizontal="right" vertical="center" wrapText="1" indent="1"/>
    </xf>
    <xf numFmtId="0" fontId="9" fillId="9" borderId="0" xfId="3" applyFont="1" applyFill="1" applyBorder="1" applyAlignment="1">
      <alignment vertical="center" wrapText="1"/>
    </xf>
    <xf numFmtId="0" fontId="8" fillId="9" borderId="0" xfId="3" applyFont="1" applyFill="1" applyBorder="1" applyAlignment="1">
      <alignment vertical="center" wrapText="1"/>
    </xf>
    <xf numFmtId="0" fontId="17" fillId="9" borderId="0" xfId="3" applyFont="1" applyFill="1" applyBorder="1" applyAlignment="1">
      <alignment horizontal="left" vertical="center" wrapText="1"/>
    </xf>
    <xf numFmtId="0" fontId="15" fillId="7" borderId="0" xfId="3" applyFont="1" applyFill="1" applyBorder="1" applyAlignment="1">
      <alignment vertical="center" wrapText="1"/>
    </xf>
    <xf numFmtId="0" fontId="16" fillId="9" borderId="16" xfId="3" applyFont="1" applyFill="1" applyBorder="1" applyAlignment="1">
      <alignment vertical="center" wrapText="1"/>
    </xf>
    <xf numFmtId="0" fontId="16" fillId="9" borderId="17" xfId="3" applyFont="1" applyFill="1" applyBorder="1" applyAlignment="1">
      <alignment vertical="center" wrapText="1"/>
    </xf>
    <xf numFmtId="169" fontId="20" fillId="7" borderId="0" xfId="2" applyNumberFormat="1" applyFont="1" applyFill="1" applyAlignment="1">
      <alignment vertical="center" wrapText="1"/>
    </xf>
    <xf numFmtId="169" fontId="21" fillId="9" borderId="16" xfId="2" applyNumberFormat="1" applyFont="1" applyFill="1" applyBorder="1" applyAlignment="1">
      <alignment vertical="center" wrapText="1"/>
    </xf>
    <xf numFmtId="169" fontId="21" fillId="9" borderId="17" xfId="2" applyNumberFormat="1" applyFont="1" applyFill="1" applyBorder="1" applyAlignment="1">
      <alignment vertical="center" wrapText="1"/>
    </xf>
    <xf numFmtId="0" fontId="16" fillId="9" borderId="16" xfId="3" applyFont="1" applyFill="1" applyBorder="1">
      <alignment horizontal="left" vertical="center" wrapText="1" indent="1"/>
    </xf>
    <xf numFmtId="0" fontId="16" fillId="9" borderId="17" xfId="3" applyFont="1" applyFill="1" applyBorder="1">
      <alignment horizontal="left" vertical="center" wrapText="1" indent="1"/>
    </xf>
    <xf numFmtId="0" fontId="14" fillId="8" borderId="22" xfId="3" applyFont="1" applyFill="1" applyBorder="1" applyAlignment="1">
      <alignment horizontal="left" vertical="center" wrapText="1"/>
    </xf>
    <xf numFmtId="0" fontId="22" fillId="9" borderId="0" xfId="3" applyFont="1" applyFill="1" applyBorder="1" applyAlignment="1">
      <alignment vertical="center" wrapText="1"/>
    </xf>
    <xf numFmtId="167" fontId="23" fillId="10" borderId="18" xfId="3" applyNumberFormat="1" applyFont="1" applyFill="1" applyBorder="1" applyAlignment="1">
      <alignment vertical="center" wrapText="1"/>
    </xf>
    <xf numFmtId="0" fontId="23" fillId="11" borderId="11" xfId="3" applyFont="1" applyFill="1" applyBorder="1">
      <alignment horizontal="left" vertical="center" wrapText="1" indent="1"/>
    </xf>
    <xf numFmtId="0" fontId="23" fillId="10" borderId="19" xfId="3" applyFont="1" applyFill="1" applyBorder="1" applyAlignment="1">
      <alignment vertical="center" wrapText="1"/>
    </xf>
    <xf numFmtId="0" fontId="23" fillId="10" borderId="20" xfId="3" applyFont="1" applyFill="1" applyBorder="1" applyAlignment="1">
      <alignment vertical="center" wrapText="1"/>
    </xf>
    <xf numFmtId="0" fontId="22" fillId="9" borderId="0" xfId="3" applyFont="1" applyFill="1" applyBorder="1">
      <alignment horizontal="left" vertical="center" wrapText="1" indent="1"/>
    </xf>
    <xf numFmtId="0" fontId="24" fillId="12" borderId="18" xfId="3" applyFont="1" applyFill="1" applyBorder="1" applyAlignment="1" applyProtection="1">
      <alignment horizontal="center" vertical="center" wrapText="1"/>
      <protection locked="0"/>
    </xf>
    <xf numFmtId="0" fontId="23" fillId="12" borderId="26" xfId="3" applyFont="1" applyFill="1" applyBorder="1" applyAlignment="1">
      <alignment horizontal="right" vertical="center" wrapText="1"/>
    </xf>
    <xf numFmtId="0" fontId="23" fillId="12" borderId="27" xfId="3" applyFont="1" applyFill="1" applyBorder="1" applyAlignment="1">
      <alignment horizontal="right" vertical="center" wrapText="1"/>
    </xf>
    <xf numFmtId="0" fontId="10" fillId="9" borderId="0" xfId="2" applyFont="1" applyFill="1"/>
    <xf numFmtId="4" fontId="11" fillId="9" borderId="0" xfId="2" applyNumberFormat="1" applyFont="1" applyFill="1"/>
    <xf numFmtId="3" fontId="11" fillId="9" borderId="0" xfId="2" applyNumberFormat="1" applyFont="1" applyFill="1"/>
    <xf numFmtId="0" fontId="25" fillId="8" borderId="22" xfId="2" applyFont="1" applyFill="1" applyBorder="1"/>
    <xf numFmtId="4" fontId="26" fillId="8" borderId="22" xfId="2" applyNumberFormat="1" applyFont="1" applyFill="1" applyBorder="1"/>
    <xf numFmtId="3" fontId="26" fillId="8" borderId="22" xfId="2" applyNumberFormat="1" applyFont="1" applyFill="1" applyBorder="1"/>
    <xf numFmtId="3" fontId="27" fillId="9" borderId="0" xfId="2" applyNumberFormat="1" applyFont="1" applyFill="1" applyAlignment="1">
      <alignment horizontal="right" vertical="center"/>
    </xf>
    <xf numFmtId="0" fontId="28" fillId="7" borderId="0" xfId="3" applyFont="1" applyFill="1" applyBorder="1" applyAlignment="1">
      <alignment horizontal="center" vertical="center" wrapText="1"/>
    </xf>
    <xf numFmtId="0" fontId="28" fillId="9" borderId="16" xfId="3" applyFont="1" applyFill="1" applyBorder="1" applyAlignment="1">
      <alignment horizontal="center" vertical="center" wrapText="1"/>
    </xf>
    <xf numFmtId="0" fontId="28" fillId="9" borderId="17" xfId="3" applyFont="1" applyFill="1" applyBorder="1" applyAlignment="1">
      <alignment horizontal="center" vertical="center" wrapText="1"/>
    </xf>
    <xf numFmtId="0" fontId="28" fillId="7" borderId="0" xfId="3" applyFont="1" applyFill="1" applyBorder="1" applyAlignment="1">
      <alignment vertical="center" wrapText="1"/>
    </xf>
    <xf numFmtId="0" fontId="28" fillId="9" borderId="16" xfId="3" applyFont="1" applyFill="1" applyBorder="1" applyAlignment="1">
      <alignment vertical="center" wrapText="1"/>
    </xf>
    <xf numFmtId="0" fontId="28" fillId="9" borderId="17" xfId="3" applyFont="1" applyFill="1" applyBorder="1" applyAlignment="1">
      <alignment vertical="center" wrapText="1"/>
    </xf>
    <xf numFmtId="0" fontId="15" fillId="9" borderId="16" xfId="3" applyFont="1" applyFill="1" applyBorder="1" applyAlignment="1">
      <alignment vertical="center" wrapText="1"/>
    </xf>
    <xf numFmtId="0" fontId="15" fillId="9" borderId="17" xfId="3" applyFont="1" applyFill="1" applyBorder="1" applyAlignment="1">
      <alignment vertical="center" wrapText="1"/>
    </xf>
    <xf numFmtId="0" fontId="20" fillId="7" borderId="0" xfId="2" applyFont="1" applyFill="1"/>
    <xf numFmtId="0" fontId="20" fillId="9" borderId="16" xfId="2" applyFont="1" applyFill="1" applyBorder="1"/>
    <xf numFmtId="0" fontId="20" fillId="9" borderId="17" xfId="2" applyFont="1" applyFill="1" applyBorder="1"/>
    <xf numFmtId="0" fontId="18" fillId="9" borderId="0" xfId="2" applyFont="1" applyFill="1"/>
    <xf numFmtId="0" fontId="22" fillId="9" borderId="0" xfId="3" applyFont="1" applyFill="1" applyBorder="1" applyAlignment="1">
      <alignment horizontal="center" vertical="center" wrapText="1"/>
    </xf>
    <xf numFmtId="0" fontId="15" fillId="7" borderId="0" xfId="3" applyFont="1" applyFill="1" applyBorder="1">
      <alignment horizontal="left" vertical="center" wrapText="1" indent="1"/>
    </xf>
    <xf numFmtId="0" fontId="15" fillId="9" borderId="16" xfId="3" applyFont="1" applyFill="1" applyBorder="1">
      <alignment horizontal="left" vertical="center" wrapText="1" indent="1"/>
    </xf>
    <xf numFmtId="0" fontId="23" fillId="9" borderId="0" xfId="3" applyFont="1" applyFill="1" applyBorder="1" applyAlignment="1">
      <alignment horizontal="left" wrapText="1"/>
    </xf>
    <xf numFmtId="0" fontId="23" fillId="12" borderId="28" xfId="3" applyFont="1" applyFill="1" applyBorder="1" applyAlignment="1">
      <alignment horizontal="right" vertical="center" wrapText="1"/>
    </xf>
    <xf numFmtId="0" fontId="15" fillId="9" borderId="17" xfId="3" applyFont="1" applyFill="1" applyBorder="1">
      <alignment horizontal="left" vertical="center" wrapText="1" indent="1"/>
    </xf>
    <xf numFmtId="0" fontId="23" fillId="9" borderId="0" xfId="3" applyFont="1" applyFill="1" applyBorder="1" applyAlignment="1">
      <alignment horizontal="left" vertical="center" wrapText="1"/>
    </xf>
    <xf numFmtId="0" fontId="17" fillId="9" borderId="0" xfId="3" applyFont="1" applyFill="1" applyBorder="1" applyAlignment="1">
      <alignment horizontal="center" vertical="center" wrapText="1"/>
    </xf>
    <xf numFmtId="3" fontId="10" fillId="9" borderId="0" xfId="2" applyNumberFormat="1" applyFont="1" applyFill="1"/>
    <xf numFmtId="0" fontId="10" fillId="9" borderId="0" xfId="3" applyFont="1" applyFill="1" applyBorder="1" applyAlignment="1">
      <alignment horizontal="center" vertical="center" wrapText="1"/>
    </xf>
    <xf numFmtId="0" fontId="10" fillId="9" borderId="0" xfId="3" quotePrefix="1" applyFont="1" applyFill="1" applyBorder="1">
      <alignment horizontal="left" vertical="center" wrapText="1" indent="1"/>
    </xf>
    <xf numFmtId="0" fontId="2" fillId="0" borderId="3" xfId="2" applyBorder="1" applyAlignment="1">
      <alignment horizontal="center"/>
    </xf>
    <xf numFmtId="0" fontId="20" fillId="7" borderId="0" xfId="3" applyFont="1" applyFill="1" applyBorder="1" applyAlignment="1">
      <alignment vertical="center" wrapText="1"/>
    </xf>
    <xf numFmtId="0" fontId="20" fillId="9" borderId="16" xfId="3" applyFont="1" applyFill="1" applyBorder="1" applyAlignment="1">
      <alignment vertical="center" wrapText="1"/>
    </xf>
    <xf numFmtId="0" fontId="20" fillId="9" borderId="17" xfId="3" applyFont="1" applyFill="1" applyBorder="1" applyAlignment="1">
      <alignment vertical="center" wrapText="1"/>
    </xf>
    <xf numFmtId="167" fontId="22" fillId="10" borderId="18" xfId="4" applyNumberFormat="1" applyFont="1" applyFill="1" applyBorder="1" applyAlignment="1" applyProtection="1">
      <alignment vertical="center" wrapText="1"/>
    </xf>
    <xf numFmtId="0" fontId="11" fillId="9" borderId="0" xfId="3" applyFont="1" applyFill="1" applyBorder="1" applyAlignment="1">
      <alignment horizontal="left" vertical="top" wrapText="1"/>
    </xf>
    <xf numFmtId="0" fontId="24" fillId="9" borderId="0" xfId="3" applyFont="1" applyFill="1" applyBorder="1">
      <alignment horizontal="left" vertical="center" wrapText="1" indent="1"/>
    </xf>
    <xf numFmtId="0" fontId="23" fillId="9" borderId="0" xfId="3" applyFont="1" applyFill="1" applyBorder="1">
      <alignment horizontal="left" vertical="center" wrapText="1" indent="1"/>
    </xf>
    <xf numFmtId="0" fontId="29" fillId="7" borderId="0" xfId="3" applyFont="1" applyFill="1" applyBorder="1" applyAlignment="1">
      <alignment vertical="center" wrapText="1"/>
    </xf>
    <xf numFmtId="0" fontId="29" fillId="8" borderId="21" xfId="3" applyFont="1" applyFill="1" applyBorder="1" applyAlignment="1">
      <alignment vertical="center" wrapText="1"/>
    </xf>
    <xf numFmtId="0" fontId="30" fillId="8" borderId="22" xfId="3" applyFont="1" applyFill="1" applyBorder="1" applyAlignment="1">
      <alignment vertical="center" wrapText="1"/>
    </xf>
    <xf numFmtId="0" fontId="30" fillId="8" borderId="22" xfId="3" applyFont="1" applyFill="1" applyBorder="1">
      <alignment horizontal="left" vertical="center" wrapText="1" indent="1"/>
    </xf>
    <xf numFmtId="0" fontId="29" fillId="8" borderId="23" xfId="3" applyFont="1" applyFill="1" applyBorder="1" applyAlignment="1">
      <alignment vertical="center" wrapText="1"/>
    </xf>
    <xf numFmtId="167" fontId="22" fillId="10" borderId="18" xfId="4" applyNumberFormat="1" applyFont="1" applyFill="1" applyBorder="1" applyAlignment="1">
      <alignment vertical="center" wrapText="1"/>
    </xf>
    <xf numFmtId="0" fontId="23" fillId="11" borderId="11" xfId="3" applyFont="1" applyFill="1" applyBorder="1" applyAlignment="1">
      <alignment horizontal="left" vertical="center" wrapText="1"/>
    </xf>
    <xf numFmtId="0" fontId="8" fillId="10" borderId="25" xfId="3" applyFont="1" applyFill="1" applyBorder="1">
      <alignment horizontal="left" vertical="center" wrapText="1" indent="1"/>
    </xf>
    <xf numFmtId="0" fontId="22" fillId="10" borderId="25" xfId="3" applyFont="1" applyFill="1" applyBorder="1" applyAlignment="1">
      <alignment vertical="center" wrapText="1"/>
    </xf>
    <xf numFmtId="0" fontId="23" fillId="11" borderId="22" xfId="3" applyFont="1" applyFill="1" applyBorder="1" applyAlignment="1">
      <alignment horizontal="left" vertical="center" wrapText="1"/>
    </xf>
    <xf numFmtId="43" fontId="22" fillId="10" borderId="25" xfId="3" applyNumberFormat="1" applyFont="1" applyFill="1" applyBorder="1" applyAlignment="1">
      <alignment vertical="center" wrapText="1"/>
    </xf>
    <xf numFmtId="0" fontId="23" fillId="9" borderId="0" xfId="3" applyFont="1" applyFill="1" applyBorder="1" applyAlignment="1">
      <alignment vertical="center" wrapText="1"/>
    </xf>
    <xf numFmtId="0" fontId="8" fillId="13" borderId="28" xfId="3" applyFont="1" applyFill="1" applyBorder="1">
      <alignment horizontal="left" vertical="center" wrapText="1" indent="1"/>
    </xf>
    <xf numFmtId="43" fontId="8" fillId="13" borderId="28" xfId="3" applyNumberFormat="1" applyFont="1" applyFill="1" applyBorder="1" applyAlignment="1">
      <alignment horizontal="right" vertical="center" wrapText="1" indent="1"/>
    </xf>
    <xf numFmtId="9" fontId="22" fillId="13" borderId="28" xfId="5" applyFont="1" applyFill="1" applyBorder="1" applyAlignment="1">
      <alignment horizontal="center" vertical="center" wrapText="1"/>
    </xf>
    <xf numFmtId="0" fontId="22" fillId="12" borderId="28" xfId="3" applyFont="1" applyFill="1" applyBorder="1" applyAlignment="1" applyProtection="1">
      <alignment horizontal="center" vertical="center" wrapText="1"/>
      <protection locked="0"/>
    </xf>
    <xf numFmtId="0" fontId="8" fillId="13" borderId="18" xfId="3" applyFont="1" applyFill="1" applyBorder="1">
      <alignment horizontal="left" vertical="center" wrapText="1" indent="1"/>
    </xf>
    <xf numFmtId="43" fontId="8" fillId="13" borderId="18" xfId="3" applyNumberFormat="1" applyFont="1" applyFill="1" applyBorder="1" applyAlignment="1">
      <alignment horizontal="right" vertical="center" wrapText="1" indent="1"/>
    </xf>
    <xf numFmtId="9" fontId="22" fillId="13" borderId="18" xfId="5" applyFont="1" applyFill="1" applyBorder="1" applyAlignment="1">
      <alignment horizontal="center" vertical="center" wrapText="1"/>
    </xf>
    <xf numFmtId="0" fontId="22" fillId="12" borderId="18" xfId="3" applyFont="1" applyFill="1" applyBorder="1" applyAlignment="1" applyProtection="1">
      <alignment horizontal="center" vertical="center" wrapText="1"/>
      <protection locked="0"/>
    </xf>
    <xf numFmtId="0" fontId="23" fillId="9" borderId="0" xfId="3" applyFont="1" applyFill="1" applyBorder="1" applyAlignment="1">
      <alignment horizontal="left" vertical="top" wrapText="1"/>
    </xf>
    <xf numFmtId="0" fontId="8" fillId="9" borderId="0" xfId="3" applyFont="1" applyFill="1">
      <alignment horizontal="left" vertical="center" wrapText="1" indent="1"/>
    </xf>
    <xf numFmtId="0" fontId="31" fillId="7" borderId="0" xfId="3" applyFont="1" applyFill="1" applyBorder="1">
      <alignment horizontal="left" vertical="center" wrapText="1" indent="1"/>
    </xf>
    <xf numFmtId="0" fontId="31" fillId="9" borderId="16" xfId="3" applyFont="1" applyFill="1" applyBorder="1">
      <alignment horizontal="left" vertical="center" wrapText="1" indent="1"/>
    </xf>
    <xf numFmtId="0" fontId="32" fillId="9" borderId="0" xfId="3" applyFont="1" applyFill="1" applyBorder="1">
      <alignment horizontal="left" vertical="center" wrapText="1" indent="1"/>
    </xf>
    <xf numFmtId="0" fontId="33" fillId="9" borderId="0" xfId="3" applyFont="1" applyFill="1" applyBorder="1" applyAlignment="1">
      <alignment horizontal="left" vertical="center" wrapText="1"/>
    </xf>
    <xf numFmtId="0" fontId="31" fillId="9" borderId="17" xfId="3" applyFont="1" applyFill="1" applyBorder="1">
      <alignment horizontal="left" vertical="center" wrapText="1" indent="1"/>
    </xf>
    <xf numFmtId="2" fontId="11" fillId="10" borderId="18" xfId="3" applyNumberFormat="1" applyFont="1" applyFill="1" applyBorder="1" applyAlignment="1">
      <alignment horizontal="center" vertical="center" wrapText="1"/>
    </xf>
    <xf numFmtId="0" fontId="11" fillId="10" borderId="19" xfId="3" applyFont="1" applyFill="1" applyBorder="1" applyAlignment="1">
      <alignment horizontal="left" vertical="center" wrapText="1"/>
    </xf>
    <xf numFmtId="0" fontId="11" fillId="10" borderId="20" xfId="3" quotePrefix="1" applyFont="1" applyFill="1" applyBorder="1" applyAlignment="1">
      <alignment horizontal="right" vertical="center" wrapText="1"/>
    </xf>
    <xf numFmtId="0" fontId="34" fillId="7" borderId="0" xfId="3" applyFont="1" applyFill="1" applyBorder="1">
      <alignment horizontal="left" vertical="center" wrapText="1" indent="1"/>
    </xf>
    <xf numFmtId="0" fontId="34" fillId="8" borderId="21" xfId="3" applyFont="1" applyFill="1" applyBorder="1">
      <alignment horizontal="left" vertical="center" wrapText="1" indent="1"/>
    </xf>
    <xf numFmtId="0" fontId="22" fillId="8" borderId="22" xfId="3" applyFont="1" applyFill="1" applyBorder="1">
      <alignment horizontal="left" vertical="center" wrapText="1" indent="1"/>
    </xf>
    <xf numFmtId="0" fontId="34" fillId="8" borderId="23" xfId="3" applyFont="1" applyFill="1" applyBorder="1">
      <alignment horizontal="left" vertical="center" wrapText="1" indent="1"/>
    </xf>
    <xf numFmtId="0" fontId="34" fillId="7" borderId="0" xfId="3" applyFont="1" applyFill="1" applyBorder="1" applyAlignment="1">
      <alignment wrapText="1"/>
    </xf>
    <xf numFmtId="0" fontId="34" fillId="7" borderId="0" xfId="3" applyFont="1" applyFill="1" applyBorder="1" applyAlignment="1">
      <alignment vertical="center" wrapText="1"/>
    </xf>
    <xf numFmtId="0" fontId="34" fillId="9" borderId="16" xfId="3" applyFont="1" applyFill="1" applyBorder="1" applyAlignment="1">
      <alignment vertical="center" wrapText="1"/>
    </xf>
    <xf numFmtId="0" fontId="34" fillId="9" borderId="17" xfId="3" applyFont="1" applyFill="1" applyBorder="1" applyAlignment="1">
      <alignment vertical="center" wrapText="1"/>
    </xf>
    <xf numFmtId="0" fontId="35" fillId="7" borderId="0" xfId="3" applyFont="1" applyFill="1" applyBorder="1" applyAlignment="1">
      <alignment wrapText="1"/>
    </xf>
    <xf numFmtId="0" fontId="23" fillId="11" borderId="11" xfId="3" applyFont="1" applyFill="1" applyBorder="1" applyAlignment="1">
      <alignment vertical="center" wrapText="1"/>
    </xf>
    <xf numFmtId="0" fontId="15" fillId="9" borderId="17" xfId="3" applyFont="1" applyFill="1" applyBorder="1" applyAlignment="1">
      <alignment horizontal="left" vertical="top" wrapText="1"/>
    </xf>
    <xf numFmtId="0" fontId="36" fillId="9" borderId="0" xfId="3" applyFont="1" applyFill="1" applyBorder="1" applyAlignment="1">
      <alignment vertical="center" wrapText="1"/>
    </xf>
    <xf numFmtId="0" fontId="22" fillId="9" borderId="0" xfId="3" applyFont="1" applyFill="1" applyBorder="1" applyAlignment="1">
      <alignment horizontal="left" vertical="center" wrapText="1"/>
    </xf>
    <xf numFmtId="0" fontId="22" fillId="9" borderId="0" xfId="3" applyFont="1" applyFill="1" applyBorder="1" applyAlignment="1">
      <alignment vertical="top" wrapText="1"/>
    </xf>
    <xf numFmtId="0" fontId="11" fillId="5" borderId="28" xfId="2" applyFont="1" applyFill="1" applyBorder="1" applyAlignment="1">
      <alignment horizontal="center" vertical="center"/>
    </xf>
    <xf numFmtId="0" fontId="11" fillId="5" borderId="11" xfId="2" applyFont="1" applyFill="1" applyBorder="1" applyAlignment="1">
      <alignment horizontal="left" vertical="center"/>
    </xf>
    <xf numFmtId="14" fontId="11" fillId="5" borderId="30" xfId="2" applyNumberFormat="1" applyFont="1" applyFill="1" applyBorder="1" applyAlignment="1">
      <alignment horizontal="center" vertical="center"/>
    </xf>
    <xf numFmtId="0" fontId="11" fillId="5" borderId="31" xfId="2" applyFont="1" applyFill="1" applyBorder="1" applyAlignment="1">
      <alignment horizontal="left" vertical="center"/>
    </xf>
    <xf numFmtId="0" fontId="35" fillId="7" borderId="0" xfId="2" applyFont="1" applyFill="1" applyAlignment="1">
      <alignment horizontal="left"/>
    </xf>
    <xf numFmtId="0" fontId="37" fillId="9" borderId="16" xfId="3" applyFont="1" applyFill="1" applyBorder="1" applyAlignment="1">
      <alignment horizontal="right" vertical="center" wrapText="1"/>
    </xf>
    <xf numFmtId="168" fontId="11" fillId="5" borderId="27" xfId="2" applyNumberFormat="1" applyFont="1" applyFill="1" applyBorder="1" applyAlignment="1">
      <alignment horizontal="center" vertical="center" shrinkToFit="1"/>
    </xf>
    <xf numFmtId="0" fontId="11" fillId="5" borderId="27" xfId="2" applyFont="1" applyFill="1" applyBorder="1" applyAlignment="1">
      <alignment horizontal="center" vertical="center"/>
    </xf>
    <xf numFmtId="0" fontId="11" fillId="5" borderId="0" xfId="2" applyFont="1" applyFill="1" applyAlignment="1">
      <alignment horizontal="left" vertical="center"/>
    </xf>
    <xf numFmtId="0" fontId="37" fillId="9" borderId="17" xfId="3" applyFont="1" applyFill="1" applyBorder="1" applyAlignment="1">
      <alignment horizontal="right" vertical="center" wrapText="1"/>
    </xf>
    <xf numFmtId="0" fontId="10" fillId="0" borderId="18" xfId="2" applyFont="1" applyBorder="1" applyAlignment="1" applyProtection="1">
      <alignment horizontal="center" vertical="center"/>
      <protection locked="0"/>
    </xf>
    <xf numFmtId="14" fontId="5" fillId="0" borderId="0" xfId="3" applyNumberFormat="1" applyFont="1">
      <alignment horizontal="left" vertical="center" wrapText="1" indent="1"/>
    </xf>
    <xf numFmtId="0" fontId="37" fillId="9" borderId="32" xfId="3" applyFont="1" applyFill="1" applyBorder="1" applyAlignment="1">
      <alignment horizontal="right" vertical="center" wrapText="1"/>
    </xf>
    <xf numFmtId="0" fontId="38" fillId="9" borderId="0" xfId="3" applyFont="1" applyFill="1" applyBorder="1" applyAlignment="1">
      <alignment horizontal="right" vertical="center" wrapText="1"/>
    </xf>
    <xf numFmtId="0" fontId="23" fillId="9" borderId="0" xfId="3" applyFont="1" applyFill="1" applyBorder="1" applyAlignment="1">
      <alignment horizontal="right" vertical="center" wrapText="1"/>
    </xf>
    <xf numFmtId="0" fontId="39" fillId="9" borderId="0" xfId="2" applyFont="1" applyFill="1" applyAlignment="1">
      <alignment horizontal="left" vertical="center"/>
    </xf>
    <xf numFmtId="0" fontId="40" fillId="9" borderId="0" xfId="3" applyFont="1" applyFill="1" applyBorder="1" applyAlignment="1">
      <alignment horizontal="left" vertical="center" wrapText="1"/>
    </xf>
    <xf numFmtId="0" fontId="10" fillId="12" borderId="28" xfId="3" applyFont="1" applyFill="1" applyBorder="1" applyAlignment="1">
      <alignment horizontal="right" vertical="center" wrapText="1"/>
    </xf>
    <xf numFmtId="170" fontId="23" fillId="10" borderId="18" xfId="3" applyNumberFormat="1" applyFont="1" applyFill="1" applyBorder="1" applyAlignment="1">
      <alignment horizontal="center" vertical="center" wrapText="1"/>
    </xf>
    <xf numFmtId="0" fontId="9" fillId="11" borderId="11" xfId="3" applyFont="1" applyFill="1" applyBorder="1" applyAlignment="1">
      <alignment horizontal="left" vertical="center" wrapText="1"/>
    </xf>
    <xf numFmtId="0" fontId="41" fillId="9" borderId="0" xfId="2" applyFont="1" applyFill="1" applyAlignment="1">
      <alignment horizontal="left"/>
    </xf>
    <xf numFmtId="20" fontId="22" fillId="12" borderId="18" xfId="3" applyNumberFormat="1" applyFont="1" applyFill="1" applyBorder="1" applyAlignment="1" applyProtection="1">
      <alignment horizontal="center" vertical="center" wrapText="1"/>
      <protection locked="0"/>
    </xf>
    <xf numFmtId="0" fontId="42" fillId="9" borderId="0" xfId="2" applyFont="1" applyFill="1" applyAlignment="1">
      <alignment horizontal="left"/>
    </xf>
    <xf numFmtId="0" fontId="10" fillId="12" borderId="27" xfId="3" applyFont="1" applyFill="1" applyBorder="1" applyAlignment="1">
      <alignment horizontal="right" vertical="center" wrapText="1"/>
    </xf>
    <xf numFmtId="0" fontId="36" fillId="9" borderId="0" xfId="3" applyFont="1" applyFill="1" applyBorder="1" applyAlignment="1">
      <alignment horizontal="left" vertical="center" wrapText="1"/>
    </xf>
    <xf numFmtId="0" fontId="11" fillId="10" borderId="18" xfId="3" applyFont="1" applyFill="1" applyBorder="1" applyAlignment="1">
      <alignment horizontal="center" vertical="center" wrapText="1"/>
    </xf>
    <xf numFmtId="14" fontId="22" fillId="12" borderId="18" xfId="3" applyNumberFormat="1" applyFont="1" applyFill="1" applyBorder="1" applyAlignment="1" applyProtection="1">
      <alignment horizontal="center" vertical="center" wrapText="1"/>
      <protection locked="0"/>
    </xf>
    <xf numFmtId="0" fontId="23" fillId="14" borderId="11" xfId="3" applyFont="1" applyFill="1" applyBorder="1" applyAlignment="1">
      <alignment horizontal="left" vertical="center" wrapText="1"/>
    </xf>
    <xf numFmtId="0" fontId="11" fillId="10" borderId="18" xfId="2" applyFont="1" applyFill="1" applyBorder="1" applyAlignment="1">
      <alignment horizontal="center" vertical="center"/>
    </xf>
    <xf numFmtId="0" fontId="43" fillId="7" borderId="0" xfId="3" applyFont="1" applyFill="1" applyBorder="1">
      <alignment horizontal="left" vertical="center" wrapText="1" indent="1"/>
    </xf>
    <xf numFmtId="0" fontId="43" fillId="8" borderId="10" xfId="3" applyFont="1" applyFill="1" applyBorder="1">
      <alignment horizontal="left" vertical="center" wrapText="1" indent="1"/>
    </xf>
    <xf numFmtId="0" fontId="43" fillId="8" borderId="11" xfId="3" applyFont="1" applyFill="1" applyBorder="1">
      <alignment horizontal="left" vertical="center" wrapText="1" indent="1"/>
    </xf>
    <xf numFmtId="0" fontId="43" fillId="8" borderId="12" xfId="3" applyFont="1" applyFill="1" applyBorder="1">
      <alignment horizontal="left" vertical="center" wrapText="1" indent="1"/>
    </xf>
    <xf numFmtId="0" fontId="5" fillId="8" borderId="34" xfId="3" applyFont="1" applyFill="1" applyBorder="1">
      <alignment horizontal="left" vertical="center" wrapText="1" indent="1"/>
    </xf>
    <xf numFmtId="0" fontId="5" fillId="8" borderId="35" xfId="3" applyFont="1" applyFill="1" applyBorder="1">
      <alignment horizontal="left" vertical="center" wrapText="1" indent="1"/>
    </xf>
    <xf numFmtId="0" fontId="5" fillId="8" borderId="36" xfId="3" applyFont="1" applyFill="1" applyBorder="1">
      <alignment horizontal="left" vertical="center" wrapText="1" indent="1"/>
    </xf>
    <xf numFmtId="0" fontId="0" fillId="7" borderId="0" xfId="0" applyFill="1"/>
    <xf numFmtId="0" fontId="0" fillId="15" borderId="0" xfId="0" applyFill="1"/>
    <xf numFmtId="0" fontId="0" fillId="8" borderId="36" xfId="0" applyFill="1" applyBorder="1"/>
    <xf numFmtId="0" fontId="0" fillId="8" borderId="35" xfId="0" applyFill="1" applyBorder="1"/>
    <xf numFmtId="0" fontId="0" fillId="8" borderId="34" xfId="0" applyFill="1" applyBorder="1"/>
    <xf numFmtId="0" fontId="0" fillId="8" borderId="17" xfId="0" applyFill="1" applyBorder="1"/>
    <xf numFmtId="0" fontId="52" fillId="9" borderId="36" xfId="0" applyFont="1" applyFill="1" applyBorder="1"/>
    <xf numFmtId="0" fontId="52" fillId="9" borderId="35" xfId="0" applyFont="1" applyFill="1" applyBorder="1"/>
    <xf numFmtId="0" fontId="52" fillId="10" borderId="35" xfId="0" applyFont="1" applyFill="1" applyBorder="1"/>
    <xf numFmtId="0" fontId="0" fillId="10" borderId="34" xfId="0" applyFill="1" applyBorder="1"/>
    <xf numFmtId="0" fontId="0" fillId="8" borderId="16" xfId="0" applyFill="1" applyBorder="1"/>
    <xf numFmtId="14" fontId="0" fillId="0" borderId="0" xfId="0" applyNumberFormat="1"/>
    <xf numFmtId="0" fontId="52" fillId="10" borderId="0" xfId="0" applyFont="1" applyFill="1"/>
    <xf numFmtId="0" fontId="0" fillId="10" borderId="16" xfId="0" applyFill="1" applyBorder="1"/>
    <xf numFmtId="0" fontId="53" fillId="9" borderId="17" xfId="0" applyFont="1" applyFill="1" applyBorder="1" applyAlignment="1">
      <alignment horizontal="left" vertical="top"/>
    </xf>
    <xf numFmtId="0" fontId="53" fillId="9" borderId="0" xfId="0" applyFont="1" applyFill="1" applyAlignment="1">
      <alignment horizontal="left" vertical="top"/>
    </xf>
    <xf numFmtId="0" fontId="52" fillId="9" borderId="17" xfId="0" applyFont="1" applyFill="1" applyBorder="1" applyAlignment="1">
      <alignment horizontal="left" vertical="top"/>
    </xf>
    <xf numFmtId="0" fontId="52" fillId="9" borderId="0" xfId="0" applyFont="1" applyFill="1" applyAlignment="1">
      <alignment horizontal="left" vertical="top"/>
    </xf>
    <xf numFmtId="0" fontId="52" fillId="9" borderId="17" xfId="0" applyFont="1" applyFill="1" applyBorder="1"/>
    <xf numFmtId="0" fontId="52" fillId="9" borderId="0" xfId="0" applyFont="1" applyFill="1"/>
    <xf numFmtId="0" fontId="53" fillId="9" borderId="17" xfId="0" applyFont="1" applyFill="1" applyBorder="1" applyAlignment="1">
      <alignment vertical="center"/>
    </xf>
    <xf numFmtId="0" fontId="53" fillId="9" borderId="0" xfId="0" applyFont="1" applyFill="1" applyAlignment="1">
      <alignment vertical="center"/>
    </xf>
    <xf numFmtId="0" fontId="53" fillId="10" borderId="0" xfId="0" applyFont="1" applyFill="1" applyAlignment="1">
      <alignment vertical="center"/>
    </xf>
    <xf numFmtId="0" fontId="53" fillId="9" borderId="17" xfId="0" applyFont="1" applyFill="1" applyBorder="1" applyAlignment="1">
      <alignment horizontal="left" vertical="top" wrapText="1"/>
    </xf>
    <xf numFmtId="0" fontId="53" fillId="9" borderId="0" xfId="0" applyFont="1" applyFill="1" applyAlignment="1">
      <alignment horizontal="left" vertical="top" wrapText="1"/>
    </xf>
    <xf numFmtId="0" fontId="0" fillId="13" borderId="30" xfId="0" applyFill="1" applyBorder="1"/>
    <xf numFmtId="0" fontId="0" fillId="17" borderId="36" xfId="0" applyFill="1" applyBorder="1"/>
    <xf numFmtId="0" fontId="0" fillId="17" borderId="35" xfId="0" applyFill="1" applyBorder="1"/>
    <xf numFmtId="0" fontId="0" fillId="17" borderId="34" xfId="0" applyFill="1" applyBorder="1"/>
    <xf numFmtId="0" fontId="0" fillId="17" borderId="12" xfId="0" applyFill="1" applyBorder="1"/>
    <xf numFmtId="0" fontId="0" fillId="17" borderId="11" xfId="0" applyFill="1" applyBorder="1"/>
    <xf numFmtId="0" fontId="0" fillId="17" borderId="10" xfId="0" applyFill="1" applyBorder="1"/>
    <xf numFmtId="0" fontId="0" fillId="8" borderId="12" xfId="0" applyFill="1" applyBorder="1"/>
    <xf numFmtId="0" fontId="0" fillId="8" borderId="11" xfId="0" applyFill="1" applyBorder="1"/>
    <xf numFmtId="0" fontId="0" fillId="8" borderId="10" xfId="0" applyFill="1" applyBorder="1"/>
    <xf numFmtId="0" fontId="8" fillId="0" borderId="0" xfId="3" applyFont="1" applyFill="1" applyBorder="1">
      <alignment horizontal="left" vertical="center" wrapText="1" indent="1"/>
    </xf>
    <xf numFmtId="0" fontId="8" fillId="13" borderId="30" xfId="3" applyFont="1" applyFill="1" applyBorder="1">
      <alignment horizontal="left" vertical="center" wrapText="1" indent="1"/>
    </xf>
    <xf numFmtId="0" fontId="9" fillId="0" borderId="0" xfId="3" applyFont="1" applyFill="1" applyBorder="1" applyAlignment="1">
      <alignment vertical="center" wrapText="1"/>
    </xf>
    <xf numFmtId="0" fontId="11" fillId="0" borderId="0" xfId="0" applyFont="1" applyAlignment="1">
      <alignment horizontal="center" vertical="center"/>
    </xf>
    <xf numFmtId="14" fontId="11" fillId="0" borderId="0" xfId="0" applyNumberFormat="1" applyFont="1" applyAlignment="1">
      <alignment horizontal="center" vertical="center"/>
    </xf>
    <xf numFmtId="0" fontId="52" fillId="7" borderId="0" xfId="0" applyFont="1" applyFill="1"/>
    <xf numFmtId="0" fontId="56" fillId="0" borderId="0" xfId="7"/>
    <xf numFmtId="22" fontId="56" fillId="0" borderId="0" xfId="7" applyNumberFormat="1"/>
    <xf numFmtId="0" fontId="50" fillId="15" borderId="30" xfId="7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166" fontId="0" fillId="0" borderId="8" xfId="0" applyNumberFormat="1" applyBorder="1"/>
    <xf numFmtId="165" fontId="0" fillId="0" borderId="3" xfId="0" applyNumberFormat="1" applyBorder="1"/>
    <xf numFmtId="0" fontId="0" fillId="0" borderId="3" xfId="0" applyBorder="1" applyAlignment="1">
      <alignment horizontal="right"/>
    </xf>
    <xf numFmtId="0" fontId="0" fillId="0" borderId="7" xfId="0" applyBorder="1" applyAlignment="1">
      <alignment horizontal="right"/>
    </xf>
    <xf numFmtId="166" fontId="0" fillId="0" borderId="6" xfId="0" applyNumberFormat="1" applyBorder="1"/>
    <xf numFmtId="165" fontId="0" fillId="0" borderId="5" xfId="0" applyNumberFormat="1" applyBorder="1"/>
    <xf numFmtId="0" fontId="0" fillId="0" borderId="5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3" xfId="0" applyBorder="1"/>
    <xf numFmtId="0" fontId="0" fillId="0" borderId="3" xfId="0" applyBorder="1" applyAlignment="1">
      <alignment horizontal="center"/>
    </xf>
    <xf numFmtId="0" fontId="18" fillId="8" borderId="37" xfId="3" applyFont="1" applyFill="1" applyBorder="1" applyAlignment="1">
      <alignment horizontal="center" vertical="center" wrapText="1"/>
    </xf>
    <xf numFmtId="0" fontId="18" fillId="8" borderId="38" xfId="3" applyFont="1" applyFill="1" applyBorder="1" applyAlignment="1">
      <alignment horizontal="center" vertical="center" wrapText="1"/>
    </xf>
    <xf numFmtId="0" fontId="18" fillId="8" borderId="39" xfId="3" applyFont="1" applyFill="1" applyBorder="1" applyAlignment="1">
      <alignment horizontal="center" vertical="center" wrapText="1"/>
    </xf>
    <xf numFmtId="0" fontId="18" fillId="8" borderId="39" xfId="2" applyFont="1" applyFill="1" applyBorder="1" applyAlignment="1">
      <alignment horizontal="center" vertical="center"/>
    </xf>
    <xf numFmtId="0" fontId="18" fillId="8" borderId="40" xfId="2" applyFont="1" applyFill="1" applyBorder="1" applyAlignment="1">
      <alignment horizontal="center" vertical="center"/>
    </xf>
    <xf numFmtId="0" fontId="19" fillId="12" borderId="30" xfId="1" applyFont="1" applyFill="1" applyBorder="1" applyAlignment="1" applyProtection="1">
      <alignment horizontal="center" vertical="center" wrapText="1"/>
      <protection locked="0"/>
    </xf>
    <xf numFmtId="0" fontId="19" fillId="0" borderId="30" xfId="1" applyFont="1" applyFill="1" applyBorder="1" applyAlignment="1" applyProtection="1">
      <alignment horizontal="left" vertical="center" wrapText="1" indent="1"/>
      <protection locked="0"/>
    </xf>
    <xf numFmtId="14" fontId="19" fillId="0" borderId="41" xfId="1" applyNumberFormat="1" applyFont="1" applyFill="1" applyBorder="1" applyAlignment="1" applyProtection="1">
      <alignment horizontal="center" vertical="center" wrapText="1"/>
      <protection locked="0"/>
    </xf>
    <xf numFmtId="167" fontId="10" fillId="10" borderId="28" xfId="2" applyNumberFormat="1" applyFont="1" applyFill="1" applyBorder="1" applyAlignment="1">
      <alignment horizontal="right" vertical="center"/>
    </xf>
    <xf numFmtId="0" fontId="19" fillId="10" borderId="30" xfId="1" applyFont="1" applyFill="1" applyBorder="1" applyAlignment="1" applyProtection="1">
      <alignment horizontal="center" vertical="center" wrapText="1"/>
    </xf>
    <xf numFmtId="14" fontId="19" fillId="12" borderId="41" xfId="1" applyNumberFormat="1" applyFont="1" applyFill="1" applyBorder="1" applyAlignment="1" applyProtection="1">
      <alignment horizontal="center" vertical="center" wrapText="1"/>
      <protection locked="0"/>
    </xf>
    <xf numFmtId="167" fontId="19" fillId="10" borderId="42" xfId="1" applyNumberFormat="1" applyFont="1" applyFill="1" applyBorder="1" applyAlignment="1" applyProtection="1">
      <alignment horizontal="left" vertical="center" wrapText="1" indent="1"/>
    </xf>
    <xf numFmtId="0" fontId="19" fillId="12" borderId="18" xfId="1" applyFont="1" applyFill="1" applyBorder="1" applyAlignment="1" applyProtection="1">
      <alignment horizontal="center" vertical="center" wrapText="1"/>
      <protection locked="0"/>
    </xf>
    <xf numFmtId="0" fontId="19" fillId="10" borderId="18" xfId="1" applyFont="1" applyFill="1" applyBorder="1" applyAlignment="1" applyProtection="1">
      <alignment horizontal="center" vertical="center" wrapText="1"/>
    </xf>
    <xf numFmtId="0" fontId="19" fillId="0" borderId="18" xfId="1" applyFont="1" applyFill="1" applyBorder="1" applyAlignment="1" applyProtection="1">
      <alignment horizontal="left" vertical="center" wrapText="1" indent="1"/>
      <protection locked="0"/>
    </xf>
    <xf numFmtId="167" fontId="19" fillId="10" borderId="44" xfId="1" applyNumberFormat="1" applyFont="1" applyFill="1" applyBorder="1" applyAlignment="1" applyProtection="1">
      <alignment horizontal="left" vertical="center" wrapText="1" indent="1"/>
    </xf>
    <xf numFmtId="0" fontId="18" fillId="8" borderId="37" xfId="2" applyFont="1" applyFill="1" applyBorder="1" applyAlignment="1">
      <alignment horizontal="center" vertical="center"/>
    </xf>
    <xf numFmtId="0" fontId="19" fillId="12" borderId="30" xfId="1" applyFont="1" applyFill="1" applyBorder="1" applyAlignment="1" applyProtection="1">
      <alignment horizontal="left" vertical="center" wrapText="1"/>
      <protection locked="0"/>
    </xf>
    <xf numFmtId="0" fontId="19" fillId="10" borderId="30" xfId="1" applyFont="1" applyFill="1" applyBorder="1" applyAlignment="1" applyProtection="1">
      <alignment horizontal="right" vertical="center" wrapText="1"/>
    </xf>
    <xf numFmtId="0" fontId="19" fillId="10" borderId="18" xfId="1" applyFont="1" applyFill="1" applyBorder="1" applyAlignment="1" applyProtection="1">
      <alignment horizontal="right" vertical="center" wrapText="1"/>
    </xf>
    <xf numFmtId="49" fontId="19" fillId="0" borderId="30" xfId="1" applyNumberFormat="1" applyFont="1" applyFill="1" applyBorder="1" applyAlignment="1" applyProtection="1">
      <alignment horizontal="center" vertical="center" wrapText="1"/>
      <protection locked="0"/>
    </xf>
    <xf numFmtId="49" fontId="19" fillId="0" borderId="18" xfId="1" applyNumberFormat="1" applyFont="1" applyFill="1" applyBorder="1" applyAlignment="1" applyProtection="1">
      <alignment horizontal="center" vertical="center" wrapText="1"/>
      <protection locked="0"/>
    </xf>
    <xf numFmtId="0" fontId="0" fillId="15" borderId="0" xfId="0" applyFill="1" applyProtection="1">
      <protection locked="0"/>
    </xf>
    <xf numFmtId="0" fontId="0" fillId="13" borderId="30" xfId="0" applyFill="1" applyBorder="1" applyProtection="1">
      <protection locked="0"/>
    </xf>
    <xf numFmtId="0" fontId="57" fillId="7" borderId="0" xfId="0" applyFont="1" applyFill="1"/>
    <xf numFmtId="0" fontId="58" fillId="7" borderId="0" xfId="0" applyFont="1" applyFill="1"/>
    <xf numFmtId="0" fontId="59" fillId="7" borderId="0" xfId="0" applyFont="1" applyFill="1"/>
    <xf numFmtId="0" fontId="59" fillId="7" borderId="0" xfId="0" quotePrefix="1" applyFont="1" applyFill="1"/>
    <xf numFmtId="0" fontId="60" fillId="7" borderId="0" xfId="0" applyFont="1" applyFill="1"/>
    <xf numFmtId="0" fontId="19" fillId="0" borderId="18" xfId="1" applyFont="1" applyFill="1" applyBorder="1" applyAlignment="1" applyProtection="1">
      <alignment horizontal="center" vertical="center" wrapText="1"/>
      <protection locked="0"/>
    </xf>
    <xf numFmtId="0" fontId="19" fillId="0" borderId="30" xfId="1" applyFont="1" applyFill="1" applyBorder="1" applyAlignment="1" applyProtection="1">
      <alignment horizontal="center" vertical="center" wrapText="1"/>
      <protection locked="0"/>
    </xf>
    <xf numFmtId="14" fontId="19" fillId="0" borderId="43" xfId="1" applyNumberFormat="1" applyFont="1" applyFill="1" applyBorder="1" applyAlignment="1" applyProtection="1">
      <alignment horizontal="center" vertical="center" wrapText="1"/>
      <protection locked="0"/>
    </xf>
    <xf numFmtId="166" fontId="0" fillId="0" borderId="0" xfId="0" applyNumberFormat="1"/>
    <xf numFmtId="166" fontId="0" fillId="0" borderId="0" xfId="0" quotePrefix="1" applyNumberFormat="1"/>
    <xf numFmtId="166" fontId="0" fillId="18" borderId="0" xfId="0" quotePrefix="1" applyNumberFormat="1" applyFill="1"/>
    <xf numFmtId="166" fontId="0" fillId="18" borderId="0" xfId="0" applyNumberFormat="1" applyFill="1"/>
    <xf numFmtId="166" fontId="0" fillId="0" borderId="30" xfId="0" applyNumberFormat="1" applyBorder="1"/>
    <xf numFmtId="14" fontId="19" fillId="12" borderId="43" xfId="1" applyNumberFormat="1" applyFont="1" applyFill="1" applyBorder="1" applyAlignment="1" applyProtection="1">
      <alignment horizontal="center" vertical="center" wrapText="1"/>
      <protection locked="0"/>
    </xf>
    <xf numFmtId="0" fontId="19" fillId="12" borderId="18" xfId="1" applyFont="1" applyFill="1" applyBorder="1" applyAlignment="1" applyProtection="1">
      <alignment horizontal="left" vertical="center" wrapText="1"/>
      <protection locked="0"/>
    </xf>
    <xf numFmtId="0" fontId="19" fillId="12" borderId="30" xfId="1" applyFont="1" applyFill="1" applyBorder="1" applyAlignment="1" applyProtection="1">
      <alignment horizontal="right" vertical="center" wrapText="1"/>
      <protection locked="0"/>
    </xf>
    <xf numFmtId="0" fontId="12" fillId="7" borderId="0" xfId="3" applyFont="1" applyFill="1" applyProtection="1">
      <alignment horizontal="left" vertical="center" wrapText="1" indent="1"/>
      <protection locked="0"/>
    </xf>
    <xf numFmtId="0" fontId="2" fillId="5" borderId="3" xfId="2" applyFill="1" applyBorder="1" applyAlignment="1">
      <alignment horizontal="center"/>
    </xf>
    <xf numFmtId="0" fontId="19" fillId="10" borderId="30" xfId="1" applyFont="1" applyFill="1" applyBorder="1" applyAlignment="1" applyProtection="1">
      <alignment horizontal="left" vertical="center" wrapText="1" indent="1"/>
    </xf>
    <xf numFmtId="0" fontId="19" fillId="10" borderId="30" xfId="1" applyNumberFormat="1" applyFont="1" applyFill="1" applyBorder="1" applyAlignment="1" applyProtection="1">
      <alignment horizontal="left" vertical="center" wrapText="1" indent="1"/>
    </xf>
    <xf numFmtId="167" fontId="8" fillId="10" borderId="28" xfId="3" applyNumberFormat="1" applyFont="1" applyFill="1" applyBorder="1">
      <alignment horizontal="left" vertical="center" wrapText="1" indent="1"/>
    </xf>
    <xf numFmtId="0" fontId="9" fillId="19" borderId="51" xfId="3" applyFont="1" applyFill="1" applyBorder="1" applyAlignment="1">
      <alignment horizontal="center" vertical="center" wrapText="1"/>
    </xf>
    <xf numFmtId="0" fontId="9" fillId="12" borderId="23" xfId="3" applyFont="1" applyFill="1" applyBorder="1" applyAlignment="1">
      <alignment horizontal="left" vertical="center" wrapText="1"/>
    </xf>
    <xf numFmtId="0" fontId="9" fillId="12" borderId="55" xfId="3" applyFont="1" applyFill="1" applyBorder="1">
      <alignment horizontal="left" vertical="center" wrapText="1" indent="1"/>
    </xf>
    <xf numFmtId="0" fontId="9" fillId="12" borderId="56" xfId="3" applyFont="1" applyFill="1" applyBorder="1">
      <alignment horizontal="left" vertical="center" wrapText="1" indent="1"/>
    </xf>
    <xf numFmtId="0" fontId="9" fillId="0" borderId="56" xfId="3" applyFont="1" applyBorder="1">
      <alignment horizontal="left" vertical="center" wrapText="1" indent="1"/>
    </xf>
    <xf numFmtId="0" fontId="11" fillId="12" borderId="15" xfId="3" applyFont="1" applyFill="1" applyBorder="1">
      <alignment horizontal="left" vertical="center" wrapText="1" indent="1"/>
    </xf>
    <xf numFmtId="0" fontId="11" fillId="12" borderId="23" xfId="3" applyFont="1" applyFill="1" applyBorder="1">
      <alignment horizontal="left" vertical="center" wrapText="1" indent="1"/>
    </xf>
    <xf numFmtId="171" fontId="9" fillId="12" borderId="51" xfId="3" quotePrefix="1" applyNumberFormat="1" applyFont="1" applyFill="1" applyBorder="1" applyAlignment="1">
      <alignment horizontal="center" vertical="center" wrapText="1"/>
    </xf>
    <xf numFmtId="2" fontId="0" fillId="13" borderId="30" xfId="0" applyNumberFormat="1" applyFill="1" applyBorder="1" applyProtection="1">
      <protection locked="0"/>
    </xf>
    <xf numFmtId="0" fontId="19" fillId="12" borderId="18" xfId="1" applyFont="1" applyFill="1" applyBorder="1" applyAlignment="1" applyProtection="1">
      <alignment horizontal="right" vertical="center" wrapText="1"/>
      <protection locked="0"/>
    </xf>
    <xf numFmtId="0" fontId="19" fillId="10" borderId="18" xfId="1" applyNumberFormat="1" applyFont="1" applyFill="1" applyBorder="1" applyAlignment="1" applyProtection="1">
      <alignment horizontal="left" vertical="center" wrapText="1" indent="1"/>
    </xf>
    <xf numFmtId="0" fontId="5" fillId="9" borderId="0" xfId="3" applyFont="1" applyFill="1" applyBorder="1">
      <alignment horizontal="left" vertical="center" wrapText="1" indent="1"/>
    </xf>
    <xf numFmtId="0" fontId="15" fillId="9" borderId="57" xfId="3" applyFont="1" applyFill="1" applyBorder="1" applyAlignment="1">
      <alignment horizontal="left" vertical="top" wrapText="1"/>
    </xf>
    <xf numFmtId="0" fontId="64" fillId="20" borderId="1" xfId="1" applyFont="1" applyFill="1" applyAlignment="1">
      <alignment horizontal="left" vertical="center" wrapText="1" indent="1"/>
    </xf>
    <xf numFmtId="0" fontId="65" fillId="20" borderId="0" xfId="3" applyFont="1" applyFill="1" applyBorder="1">
      <alignment horizontal="left" vertical="center" wrapText="1" indent="1"/>
    </xf>
    <xf numFmtId="0" fontId="65" fillId="20" borderId="0" xfId="3" applyFont="1" applyFill="1">
      <alignment horizontal="left" vertical="center" wrapText="1" indent="1"/>
    </xf>
    <xf numFmtId="170" fontId="66" fillId="20" borderId="33" xfId="2" applyNumberFormat="1" applyFont="1" applyFill="1" applyBorder="1"/>
    <xf numFmtId="0" fontId="66" fillId="20" borderId="0" xfId="2" applyFont="1" applyFill="1"/>
    <xf numFmtId="0" fontId="66" fillId="20" borderId="3" xfId="2" applyFont="1" applyFill="1" applyBorder="1" applyAlignment="1">
      <alignment horizontal="center"/>
    </xf>
    <xf numFmtId="0" fontId="65" fillId="20" borderId="0" xfId="3" applyFont="1" applyFill="1" applyProtection="1">
      <alignment horizontal="left" vertical="center" wrapText="1" indent="1"/>
      <protection locked="0"/>
    </xf>
    <xf numFmtId="14" fontId="65" fillId="20" borderId="0" xfId="3" applyNumberFormat="1" applyFont="1" applyFill="1">
      <alignment horizontal="left" vertical="center" wrapText="1" indent="1"/>
    </xf>
    <xf numFmtId="20" fontId="65" fillId="20" borderId="0" xfId="3" applyNumberFormat="1" applyFont="1" applyFill="1">
      <alignment horizontal="left" vertical="center" wrapText="1" indent="1"/>
    </xf>
    <xf numFmtId="46" fontId="65" fillId="20" borderId="0" xfId="3" applyNumberFormat="1" applyFont="1" applyFill="1">
      <alignment horizontal="left" vertical="center" wrapText="1" indent="1"/>
    </xf>
    <xf numFmtId="0" fontId="64" fillId="20" borderId="1" xfId="1" applyFont="1" applyFill="1" applyAlignment="1">
      <alignment wrapText="1"/>
    </xf>
    <xf numFmtId="0" fontId="67" fillId="20" borderId="0" xfId="3" applyFont="1" applyFill="1" applyBorder="1">
      <alignment horizontal="left" vertical="center" wrapText="1" indent="1"/>
    </xf>
    <xf numFmtId="0" fontId="67" fillId="20" borderId="0" xfId="3" applyFont="1" applyFill="1">
      <alignment horizontal="left" vertical="center" wrapText="1" indent="1"/>
    </xf>
    <xf numFmtId="2" fontId="67" fillId="20" borderId="0" xfId="3" applyNumberFormat="1" applyFont="1" applyFill="1">
      <alignment horizontal="left" vertical="center" wrapText="1" indent="1"/>
    </xf>
    <xf numFmtId="0" fontId="64" fillId="20" borderId="1" xfId="1" applyFont="1" applyFill="1" applyAlignment="1">
      <alignment vertical="center" wrapText="1"/>
    </xf>
    <xf numFmtId="0" fontId="64" fillId="20" borderId="1" xfId="1" applyFont="1" applyFill="1" applyAlignment="1">
      <alignment horizontal="center" vertical="center" wrapText="1"/>
    </xf>
    <xf numFmtId="0" fontId="65" fillId="20" borderId="0" xfId="3" applyFont="1" applyFill="1" applyBorder="1" applyProtection="1">
      <alignment horizontal="left" vertical="center" wrapText="1" indent="1"/>
      <protection locked="0"/>
    </xf>
    <xf numFmtId="0" fontId="64" fillId="20" borderId="1" xfId="1" applyFont="1" applyFill="1" applyAlignment="1"/>
    <xf numFmtId="0" fontId="68" fillId="20" borderId="0" xfId="2" applyFont="1" applyFill="1"/>
    <xf numFmtId="169" fontId="64" fillId="20" borderId="1" xfId="1" applyNumberFormat="1" applyFont="1" applyFill="1" applyAlignment="1" applyProtection="1">
      <alignment vertical="center" wrapText="1"/>
    </xf>
    <xf numFmtId="2" fontId="65" fillId="20" borderId="0" xfId="3" applyNumberFormat="1" applyFont="1" applyFill="1">
      <alignment horizontal="left" vertical="center" wrapText="1" indent="1"/>
    </xf>
    <xf numFmtId="2" fontId="65" fillId="20" borderId="30" xfId="3" applyNumberFormat="1" applyFont="1" applyFill="1" applyBorder="1">
      <alignment horizontal="left" vertical="center" wrapText="1" indent="1"/>
    </xf>
    <xf numFmtId="0" fontId="65" fillId="20" borderId="30" xfId="3" applyFont="1" applyFill="1" applyBorder="1">
      <alignment horizontal="left" vertical="center" wrapText="1" indent="1"/>
    </xf>
    <xf numFmtId="1" fontId="65" fillId="20" borderId="0" xfId="3" applyNumberFormat="1" applyFont="1" applyFill="1" applyBorder="1">
      <alignment horizontal="left" vertical="center" wrapText="1" indent="1"/>
    </xf>
    <xf numFmtId="172" fontId="8" fillId="10" borderId="52" xfId="3" applyNumberFormat="1" applyFont="1" applyFill="1" applyBorder="1" applyAlignment="1">
      <alignment horizontal="center" vertical="center" wrapText="1"/>
    </xf>
    <xf numFmtId="172" fontId="8" fillId="10" borderId="53" xfId="3" quotePrefix="1" applyNumberFormat="1" applyFont="1" applyFill="1" applyBorder="1" applyAlignment="1">
      <alignment horizontal="center" vertical="center" wrapText="1"/>
    </xf>
    <xf numFmtId="172" fontId="8" fillId="10" borderId="54" xfId="3" applyNumberFormat="1" applyFont="1" applyFill="1" applyBorder="1" applyAlignment="1">
      <alignment horizontal="center" vertical="center" wrapText="1"/>
    </xf>
    <xf numFmtId="0" fontId="69" fillId="20" borderId="0" xfId="3" applyFont="1" applyFill="1" applyBorder="1">
      <alignment horizontal="left" vertical="center" wrapText="1" indent="1"/>
    </xf>
    <xf numFmtId="0" fontId="51" fillId="8" borderId="35" xfId="0" applyFont="1" applyFill="1" applyBorder="1" applyAlignment="1">
      <alignment horizontal="center" vertical="center"/>
    </xf>
    <xf numFmtId="0" fontId="53" fillId="9" borderId="17" xfId="0" applyFont="1" applyFill="1" applyBorder="1" applyAlignment="1">
      <alignment horizontal="left" vertical="top"/>
    </xf>
    <xf numFmtId="0" fontId="53" fillId="9" borderId="0" xfId="0" applyFont="1" applyFill="1" applyAlignment="1">
      <alignment horizontal="left" vertical="top"/>
    </xf>
    <xf numFmtId="0" fontId="53" fillId="0" borderId="23" xfId="0" applyFont="1" applyBorder="1" applyAlignment="1" applyProtection="1">
      <alignment horizontal="center" vertical="center"/>
      <protection locked="0"/>
    </xf>
    <xf numFmtId="0" fontId="53" fillId="0" borderId="21" xfId="0" applyFont="1" applyBorder="1" applyAlignment="1" applyProtection="1">
      <alignment horizontal="center" vertical="center"/>
      <protection locked="0"/>
    </xf>
    <xf numFmtId="49" fontId="53" fillId="12" borderId="23" xfId="0" applyNumberFormat="1" applyFont="1" applyFill="1" applyBorder="1" applyAlignment="1" applyProtection="1">
      <alignment horizontal="center"/>
      <protection locked="0"/>
    </xf>
    <xf numFmtId="49" fontId="53" fillId="12" borderId="21" xfId="0" applyNumberFormat="1" applyFont="1" applyFill="1" applyBorder="1" applyAlignment="1" applyProtection="1">
      <alignment horizontal="center"/>
      <protection locked="0"/>
    </xf>
    <xf numFmtId="167" fontId="53" fillId="16" borderId="23" xfId="0" applyNumberFormat="1" applyFont="1" applyFill="1" applyBorder="1" applyAlignment="1">
      <alignment horizontal="center" vertical="center"/>
    </xf>
    <xf numFmtId="167" fontId="53" fillId="16" borderId="21" xfId="0" applyNumberFormat="1" applyFont="1" applyFill="1" applyBorder="1" applyAlignment="1">
      <alignment horizontal="center" vertical="center"/>
    </xf>
    <xf numFmtId="0" fontId="55" fillId="7" borderId="0" xfId="0" quotePrefix="1" applyFont="1" applyFill="1" applyAlignment="1">
      <alignment horizontal="center"/>
    </xf>
    <xf numFmtId="0" fontId="55" fillId="7" borderId="0" xfId="0" applyFont="1" applyFill="1" applyAlignment="1">
      <alignment horizontal="center"/>
    </xf>
    <xf numFmtId="0" fontId="52" fillId="12" borderId="23" xfId="0" applyFont="1" applyFill="1" applyBorder="1" applyAlignment="1" applyProtection="1">
      <alignment horizontal="center"/>
      <protection locked="0"/>
    </xf>
    <xf numFmtId="0" fontId="52" fillId="12" borderId="21" xfId="0" applyFont="1" applyFill="1" applyBorder="1" applyAlignment="1" applyProtection="1">
      <alignment horizontal="center"/>
      <protection locked="0"/>
    </xf>
    <xf numFmtId="0" fontId="53" fillId="9" borderId="17" xfId="0" applyFont="1" applyFill="1" applyBorder="1" applyAlignment="1">
      <alignment horizontal="left" vertical="top" wrapText="1"/>
    </xf>
    <xf numFmtId="0" fontId="53" fillId="9" borderId="0" xfId="0" applyFont="1" applyFill="1" applyAlignment="1">
      <alignment horizontal="left" vertical="top" wrapText="1"/>
    </xf>
    <xf numFmtId="0" fontId="54" fillId="12" borderId="23" xfId="6" applyFill="1" applyBorder="1" applyAlignment="1" applyProtection="1">
      <alignment horizontal="center"/>
      <protection locked="0"/>
    </xf>
    <xf numFmtId="14" fontId="53" fillId="12" borderId="23" xfId="0" applyNumberFormat="1" applyFont="1" applyFill="1" applyBorder="1" applyAlignment="1" applyProtection="1">
      <alignment horizontal="center"/>
      <protection locked="0"/>
    </xf>
    <xf numFmtId="14" fontId="53" fillId="12" borderId="21" xfId="0" applyNumberFormat="1" applyFont="1" applyFill="1" applyBorder="1" applyAlignment="1" applyProtection="1">
      <alignment horizontal="center"/>
      <protection locked="0"/>
    </xf>
    <xf numFmtId="0" fontId="52" fillId="0" borderId="23" xfId="0" applyFont="1" applyBorder="1" applyAlignment="1">
      <alignment horizontal="center"/>
    </xf>
    <xf numFmtId="0" fontId="52" fillId="0" borderId="21" xfId="0" applyFont="1" applyBorder="1" applyAlignment="1">
      <alignment horizontal="center"/>
    </xf>
    <xf numFmtId="0" fontId="53" fillId="9" borderId="17" xfId="0" applyFont="1" applyFill="1" applyBorder="1" applyAlignment="1">
      <alignment horizontal="left" vertical="center" wrapText="1"/>
    </xf>
    <xf numFmtId="0" fontId="53" fillId="9" borderId="0" xfId="0" applyFont="1" applyFill="1" applyAlignment="1">
      <alignment horizontal="left" vertical="center" wrapText="1"/>
    </xf>
    <xf numFmtId="0" fontId="63" fillId="8" borderId="23" xfId="3" applyFont="1" applyFill="1" applyBorder="1" applyAlignment="1">
      <alignment horizontal="center" vertical="center" wrapText="1"/>
    </xf>
    <xf numFmtId="0" fontId="63" fillId="8" borderId="22" xfId="3" applyFont="1" applyFill="1" applyBorder="1" applyAlignment="1">
      <alignment horizontal="center" vertical="center" wrapText="1"/>
    </xf>
    <xf numFmtId="0" fontId="63" fillId="8" borderId="21" xfId="3" applyFont="1" applyFill="1" applyBorder="1" applyAlignment="1">
      <alignment horizontal="center" vertical="center" wrapText="1"/>
    </xf>
    <xf numFmtId="0" fontId="44" fillId="8" borderId="35" xfId="3" applyFont="1" applyFill="1" applyBorder="1" applyAlignment="1">
      <alignment horizontal="left" vertical="center" wrapText="1"/>
    </xf>
    <xf numFmtId="0" fontId="44" fillId="8" borderId="11" xfId="3" applyFont="1" applyFill="1" applyBorder="1" applyAlignment="1">
      <alignment horizontal="left" vertical="center" wrapText="1"/>
    </xf>
    <xf numFmtId="0" fontId="23" fillId="11" borderId="0" xfId="3" applyFont="1" applyFill="1" applyBorder="1" applyAlignment="1">
      <alignment horizontal="left" vertical="center" wrapText="1"/>
    </xf>
    <xf numFmtId="0" fontId="23" fillId="11" borderId="11" xfId="3" applyFont="1" applyFill="1" applyBorder="1" applyAlignment="1">
      <alignment horizontal="left" vertical="center" wrapText="1"/>
    </xf>
    <xf numFmtId="0" fontId="22" fillId="12" borderId="20" xfId="3" applyFont="1" applyFill="1" applyBorder="1" applyAlignment="1" applyProtection="1">
      <alignment horizontal="left" vertical="top" wrapText="1"/>
      <protection locked="0"/>
    </xf>
    <xf numFmtId="0" fontId="22" fillId="12" borderId="29" xfId="3" applyFont="1" applyFill="1" applyBorder="1" applyAlignment="1" applyProtection="1">
      <alignment horizontal="left" vertical="top" wrapText="1"/>
      <protection locked="0"/>
    </xf>
    <xf numFmtId="0" fontId="22" fillId="12" borderId="19" xfId="3" applyFont="1" applyFill="1" applyBorder="1" applyAlignment="1" applyProtection="1">
      <alignment horizontal="left" vertical="top" wrapText="1"/>
      <protection locked="0"/>
    </xf>
    <xf numFmtId="0" fontId="14" fillId="8" borderId="22" xfId="3" applyFont="1" applyFill="1" applyBorder="1" applyAlignment="1">
      <alignment horizontal="left" vertical="center" wrapText="1"/>
    </xf>
    <xf numFmtId="0" fontId="9" fillId="9" borderId="0" xfId="3" applyFont="1" applyFill="1" applyBorder="1" applyAlignment="1">
      <alignment horizontal="left" vertical="center" wrapText="1"/>
    </xf>
    <xf numFmtId="0" fontId="11" fillId="11" borderId="0" xfId="3" applyFont="1" applyFill="1" applyBorder="1" applyAlignment="1">
      <alignment horizontal="left" vertical="center" wrapText="1"/>
    </xf>
    <xf numFmtId="0" fontId="11" fillId="11" borderId="11" xfId="3" applyFont="1" applyFill="1" applyBorder="1" applyAlignment="1">
      <alignment horizontal="left" vertical="center" wrapText="1"/>
    </xf>
    <xf numFmtId="0" fontId="11" fillId="11" borderId="11" xfId="3" applyFont="1" applyFill="1" applyBorder="1" applyAlignment="1">
      <alignment horizontal="left" vertical="top" wrapText="1"/>
    </xf>
    <xf numFmtId="0" fontId="11" fillId="11" borderId="24" xfId="3" applyFont="1" applyFill="1" applyBorder="1" applyAlignment="1">
      <alignment horizontal="left" vertical="top" wrapText="1"/>
    </xf>
    <xf numFmtId="0" fontId="18" fillId="8" borderId="38" xfId="3" applyFont="1" applyFill="1" applyBorder="1" applyAlignment="1">
      <alignment horizontal="center" vertical="center" wrapText="1"/>
    </xf>
    <xf numFmtId="0" fontId="18" fillId="8" borderId="35" xfId="3" applyFont="1" applyFill="1" applyBorder="1" applyAlignment="1">
      <alignment horizontal="center" vertical="center" wrapText="1"/>
    </xf>
    <xf numFmtId="0" fontId="18" fillId="8" borderId="45" xfId="3" applyFont="1" applyFill="1" applyBorder="1" applyAlignment="1">
      <alignment horizontal="center" vertical="center" wrapText="1"/>
    </xf>
    <xf numFmtId="0" fontId="19" fillId="0" borderId="46" xfId="1" applyFont="1" applyFill="1" applyBorder="1" applyAlignment="1" applyProtection="1">
      <alignment horizontal="center" vertical="center" wrapText="1"/>
      <protection locked="0"/>
    </xf>
    <xf numFmtId="0" fontId="19" fillId="0" borderId="31" xfId="1" applyFont="1" applyFill="1" applyBorder="1" applyAlignment="1" applyProtection="1">
      <alignment horizontal="center" vertical="center" wrapText="1"/>
      <protection locked="0"/>
    </xf>
    <xf numFmtId="0" fontId="19" fillId="0" borderId="47" xfId="1" applyFont="1" applyFill="1" applyBorder="1" applyAlignment="1" applyProtection="1">
      <alignment horizontal="center" vertical="center" wrapText="1"/>
      <protection locked="0"/>
    </xf>
    <xf numFmtId="0" fontId="14" fillId="8" borderId="22" xfId="2" applyFont="1" applyFill="1" applyBorder="1" applyAlignment="1">
      <alignment horizontal="left" vertical="center"/>
    </xf>
    <xf numFmtId="0" fontId="19" fillId="12" borderId="20" xfId="1" applyFont="1" applyFill="1" applyBorder="1" applyAlignment="1" applyProtection="1">
      <alignment horizontal="center" vertical="center" wrapText="1"/>
      <protection locked="0"/>
    </xf>
    <xf numFmtId="0" fontId="19" fillId="12" borderId="29" xfId="1" applyFont="1" applyFill="1" applyBorder="1" applyAlignment="1" applyProtection="1">
      <alignment horizontal="center" vertical="center" wrapText="1"/>
      <protection locked="0"/>
    </xf>
    <xf numFmtId="0" fontId="19" fillId="12" borderId="19" xfId="1" applyFont="1" applyFill="1" applyBorder="1" applyAlignment="1" applyProtection="1">
      <alignment horizontal="center" vertical="center" wrapText="1"/>
      <protection locked="0"/>
    </xf>
    <xf numFmtId="0" fontId="18" fillId="8" borderId="48" xfId="3" applyFont="1" applyFill="1" applyBorder="1" applyAlignment="1">
      <alignment horizontal="center" vertical="center" wrapText="1"/>
    </xf>
    <xf numFmtId="0" fontId="18" fillId="8" borderId="49" xfId="3" applyFont="1" applyFill="1" applyBorder="1" applyAlignment="1">
      <alignment horizontal="center" vertical="center" wrapText="1"/>
    </xf>
    <xf numFmtId="0" fontId="18" fillId="8" borderId="50" xfId="3" applyFont="1" applyFill="1" applyBorder="1" applyAlignment="1">
      <alignment horizontal="center" vertical="center" wrapText="1"/>
    </xf>
    <xf numFmtId="0" fontId="19" fillId="12" borderId="46" xfId="1" applyFont="1" applyFill="1" applyBorder="1" applyAlignment="1" applyProtection="1">
      <alignment horizontal="center" vertical="center" wrapText="1"/>
      <protection locked="0"/>
    </xf>
    <xf numFmtId="0" fontId="19" fillId="12" borderId="31" xfId="1" applyFont="1" applyFill="1" applyBorder="1" applyAlignment="1" applyProtection="1">
      <alignment horizontal="center" vertical="center" wrapText="1"/>
      <protection locked="0"/>
    </xf>
    <xf numFmtId="0" fontId="19" fillId="12" borderId="47" xfId="1" applyFont="1" applyFill="1" applyBorder="1" applyAlignment="1" applyProtection="1">
      <alignment horizontal="center" vertical="center" wrapText="1"/>
      <protection locked="0"/>
    </xf>
    <xf numFmtId="0" fontId="9" fillId="11" borderId="0" xfId="3" applyFont="1" applyFill="1" applyBorder="1" applyAlignment="1">
      <alignment horizontal="left" vertical="center" wrapText="1"/>
    </xf>
    <xf numFmtId="0" fontId="9" fillId="11" borderId="11" xfId="3" applyFont="1" applyFill="1" applyBorder="1" applyAlignment="1">
      <alignment horizontal="left" vertical="center" wrapText="1"/>
    </xf>
    <xf numFmtId="0" fontId="19" fillId="0" borderId="20" xfId="1" applyFont="1" applyFill="1" applyBorder="1" applyAlignment="1" applyProtection="1">
      <alignment horizontal="center" vertical="center" wrapText="1"/>
      <protection locked="0"/>
    </xf>
    <xf numFmtId="0" fontId="19" fillId="0" borderId="29" xfId="1" applyFont="1" applyFill="1" applyBorder="1" applyAlignment="1" applyProtection="1">
      <alignment horizontal="center" vertical="center" wrapText="1"/>
      <protection locked="0"/>
    </xf>
    <xf numFmtId="0" fontId="19" fillId="0" borderId="19" xfId="1" applyFont="1" applyFill="1" applyBorder="1" applyAlignment="1" applyProtection="1">
      <alignment horizontal="center" vertical="center" wrapText="1"/>
      <protection locked="0"/>
    </xf>
    <xf numFmtId="0" fontId="6" fillId="6" borderId="0" xfId="2" applyFont="1" applyFill="1" applyAlignment="1">
      <alignment horizontal="center" vertical="center" wrapText="1"/>
    </xf>
    <xf numFmtId="0" fontId="6" fillId="4" borderId="0" xfId="2" applyFont="1" applyFill="1" applyAlignment="1">
      <alignment horizontal="center" vertical="center" wrapText="1"/>
    </xf>
    <xf numFmtId="0" fontId="6" fillId="5" borderId="0" xfId="2" applyFont="1" applyFill="1" applyAlignment="1">
      <alignment horizontal="center" vertical="center" wrapText="1"/>
    </xf>
  </cellXfs>
  <cellStyles count="8">
    <cellStyle name="Check Cell" xfId="1" builtinId="23"/>
    <cellStyle name="Currency 2" xfId="4" xr:uid="{45BED66C-8BC2-47FA-B6E3-7C904FCFE4E2}"/>
    <cellStyle name="Hyperlink" xfId="6" builtinId="8"/>
    <cellStyle name="Normal" xfId="0" builtinId="0"/>
    <cellStyle name="Normal 2" xfId="2" xr:uid="{9CD1C5FA-153C-42A5-B045-E4FB63AF2DBB}"/>
    <cellStyle name="Normal 2 2" xfId="3" xr:uid="{F7768D51-D56F-4CDF-BBEF-3BB72B33B233}"/>
    <cellStyle name="Normal 3" xfId="7" xr:uid="{73BFAA0A-85A7-475F-89F9-517E0B1A32F3}"/>
    <cellStyle name="Percent 2" xfId="5" xr:uid="{A65610D8-56B2-4BE4-8352-53EBCC6CD51E}"/>
  </cellStyles>
  <dxfs count="5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fgColor indexed="64"/>
          <bgColor rgb="FFFF3300"/>
        </patternFill>
      </fill>
    </dxf>
    <dxf>
      <fill>
        <patternFill>
          <fgColor rgb="FFFC8C8C"/>
          <bgColor rgb="FFFF33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Radio" checked="Checked" firstButton="1" fmlaLink="$AA$21" lockText="1" noThreeD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GBox" noThreeD="1"/>
</file>

<file path=xl/ctrlProps/ctrlProp20.xml><?xml version="1.0" encoding="utf-8"?>
<formControlPr xmlns="http://schemas.microsoft.com/office/spreadsheetml/2009/9/main" objectType="Radio" checked="Checked" firstButton="1" fmlaLink="$S$6" lockText="1" noThreeD="1"/>
</file>

<file path=xl/ctrlProps/ctrlProp21.xml><?xml version="1.0" encoding="utf-8"?>
<formControlPr xmlns="http://schemas.microsoft.com/office/spreadsheetml/2009/9/main" objectType="GBox" noThreeD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ctrlProps/ctrlProp39.xml><?xml version="1.0" encoding="utf-8"?>
<formControlPr xmlns="http://schemas.microsoft.com/office/spreadsheetml/2009/9/main" objectType="Radio" lockText="1" noThreeD="1"/>
</file>

<file path=xl/ctrlProps/ctrlProp40.xml><?xml version="1.0" encoding="utf-8"?>
<formControlPr xmlns="http://schemas.microsoft.com/office/spreadsheetml/2009/9/main" objectType="Radio" lockText="1" noThreeD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GBox" noThreeD="1"/>
</file>

<file path=xl/ctrlProps/ctrlProp45.xml><?xml version="1.0" encoding="utf-8"?>
<formControlPr xmlns="http://schemas.microsoft.com/office/spreadsheetml/2009/9/main" objectType="GBox" noThreeD="1"/>
</file>

<file path=xl/ctrlProps/ctrlProp46.xml><?xml version="1.0" encoding="utf-8"?>
<formControlPr xmlns="http://schemas.microsoft.com/office/spreadsheetml/2009/9/main" objectType="Radio" firstButton="1" fmlaLink="$AA$21" lockText="1" noThreeD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GBox" noThreeD="1"/>
</file>

<file path=xl/ctrlProps/ctrlProp57.xml><?xml version="1.0" encoding="utf-8"?>
<formControlPr xmlns="http://schemas.microsoft.com/office/spreadsheetml/2009/9/main" objectType="Radio" checked="Checked" firstButton="1" fmlaLink="$S$6" lockText="1" noThreeD="1"/>
</file>

<file path=xl/ctrlProps/ctrlProp58.xml><?xml version="1.0" encoding="utf-8"?>
<formControlPr xmlns="http://schemas.microsoft.com/office/spreadsheetml/2009/9/main" objectType="GBox" noThreeD="1"/>
</file>

<file path=xl/ctrlProps/ctrlProp59.xml><?xml version="1.0" encoding="utf-8"?>
<formControlPr xmlns="http://schemas.microsoft.com/office/spreadsheetml/2009/9/main" objectType="GBox" noThreeD="1"/>
</file>

<file path=xl/ctrlProps/ctrlProp60.xml><?xml version="1.0" encoding="utf-8"?>
<formControlPr xmlns="http://schemas.microsoft.com/office/spreadsheetml/2009/9/main" objectType="Radio" lockText="1" noThreeD="1"/>
</file>

<file path=xl/ctrlProps/ctrlProp61.xml><?xml version="1.0" encoding="utf-8"?>
<formControlPr xmlns="http://schemas.microsoft.com/office/spreadsheetml/2009/9/main" objectType="Radio" lockText="1" noThreeD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Radio" lockText="1" noThreeD="1"/>
</file>

<file path=xl/ctrlProps/ctrlProp73.xml><?xml version="1.0" encoding="utf-8"?>
<formControlPr xmlns="http://schemas.microsoft.com/office/spreadsheetml/2009/9/main" objectType="Radio" lockText="1" noThreeD="1"/>
</file>

<file path=xl/ctrlProps/ctrlProp74.xml><?xml version="1.0" encoding="utf-8"?>
<formControlPr xmlns="http://schemas.microsoft.com/office/spreadsheetml/2009/9/main" objectType="Radio" lockText="1" noThreeD="1"/>
</file>

<file path=xl/ctrlProps/ctrlProp75.xml><?xml version="1.0" encoding="utf-8"?>
<formControlPr xmlns="http://schemas.microsoft.com/office/spreadsheetml/2009/9/main" objectType="Radio" lockText="1" noThreeD="1"/>
</file>

<file path=xl/ctrlProps/ctrlProp76.xml><?xml version="1.0" encoding="utf-8"?>
<formControlPr xmlns="http://schemas.microsoft.com/office/spreadsheetml/2009/9/main" objectType="Radio" lockText="1" noThreeD="1"/>
</file>

<file path=xl/ctrlProps/ctrlProp77.xml><?xml version="1.0" encoding="utf-8"?>
<formControlPr xmlns="http://schemas.microsoft.com/office/spreadsheetml/2009/9/main" objectType="Radio" lockText="1" noThreeD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1665567</xdr:colOff>
      <xdr:row>6</xdr:row>
      <xdr:rowOff>33629</xdr:rowOff>
    </xdr:from>
    <xdr:ext cx="618153" cy="217195"/>
    <xdr:grpSp>
      <xdr:nvGrpSpPr>
        <xdr:cNvPr id="3" name="Group 3" descr="Airplane, bus, and car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>
          <a:grpSpLocks noChangeAspect="1"/>
        </xdr:cNvGrpSpPr>
      </xdr:nvGrpSpPr>
      <xdr:grpSpPr bwMode="auto">
        <a:xfrm>
          <a:off x="7362556" y="997905"/>
          <a:ext cx="618153" cy="217195"/>
          <a:chOff x="110" y="24"/>
          <a:chExt cx="173" cy="62"/>
        </a:xfrm>
      </xdr:grpSpPr>
      <xdr:sp macro="" textlink="">
        <xdr:nvSpPr>
          <xdr:cNvPr id="4" name="AutoShape 2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Aspect="1" noChangeArrowheads="1" noTextEdit="1"/>
          </xdr:cNvSpPr>
        </xdr:nvSpPr>
        <xdr:spPr bwMode="auto">
          <a:xfrm>
            <a:off x="110" y="24"/>
            <a:ext cx="173" cy="6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Arrowheads="1"/>
          </xdr:cNvSpPr>
        </xdr:nvSpPr>
        <xdr:spPr bwMode="auto">
          <a:xfrm>
            <a:off x="110" y="24"/>
            <a:ext cx="173" cy="62"/>
          </a:xfrm>
          <a:prstGeom prst="rect">
            <a:avLst/>
          </a:prstGeom>
          <a:noFill/>
          <a:ln w="0">
            <a:noFill/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/>
          </xdr:cNvSpPr>
        </xdr:nvSpPr>
        <xdr:spPr bwMode="auto">
          <a:xfrm>
            <a:off x="110" y="25"/>
            <a:ext cx="172" cy="61"/>
          </a:xfrm>
          <a:custGeom>
            <a:avLst/>
            <a:gdLst>
              <a:gd name="T0" fmla="*/ 242 w 3443"/>
              <a:gd name="T1" fmla="*/ 0 h 1163"/>
              <a:gd name="T2" fmla="*/ 3201 w 3443"/>
              <a:gd name="T3" fmla="*/ 0 h 1163"/>
              <a:gd name="T4" fmla="*/ 3240 w 3443"/>
              <a:gd name="T5" fmla="*/ 3 h 1163"/>
              <a:gd name="T6" fmla="*/ 3277 w 3443"/>
              <a:gd name="T7" fmla="*/ 12 h 1163"/>
              <a:gd name="T8" fmla="*/ 3311 w 3443"/>
              <a:gd name="T9" fmla="*/ 26 h 1163"/>
              <a:gd name="T10" fmla="*/ 3344 w 3443"/>
              <a:gd name="T11" fmla="*/ 45 h 1163"/>
              <a:gd name="T12" fmla="*/ 3372 w 3443"/>
              <a:gd name="T13" fmla="*/ 68 h 1163"/>
              <a:gd name="T14" fmla="*/ 3396 w 3443"/>
              <a:gd name="T15" fmla="*/ 96 h 1163"/>
              <a:gd name="T16" fmla="*/ 3416 w 3443"/>
              <a:gd name="T17" fmla="*/ 126 h 1163"/>
              <a:gd name="T18" fmla="*/ 3431 w 3443"/>
              <a:gd name="T19" fmla="*/ 159 h 1163"/>
              <a:gd name="T20" fmla="*/ 3439 w 3443"/>
              <a:gd name="T21" fmla="*/ 194 h 1163"/>
              <a:gd name="T22" fmla="*/ 3443 w 3443"/>
              <a:gd name="T23" fmla="*/ 232 h 1163"/>
              <a:gd name="T24" fmla="*/ 3443 w 3443"/>
              <a:gd name="T25" fmla="*/ 931 h 1163"/>
              <a:gd name="T26" fmla="*/ 3439 w 3443"/>
              <a:gd name="T27" fmla="*/ 968 h 1163"/>
              <a:gd name="T28" fmla="*/ 3431 w 3443"/>
              <a:gd name="T29" fmla="*/ 1004 h 1163"/>
              <a:gd name="T30" fmla="*/ 3416 w 3443"/>
              <a:gd name="T31" fmla="*/ 1037 h 1163"/>
              <a:gd name="T32" fmla="*/ 3396 w 3443"/>
              <a:gd name="T33" fmla="*/ 1067 h 1163"/>
              <a:gd name="T34" fmla="*/ 3372 w 3443"/>
              <a:gd name="T35" fmla="*/ 1095 h 1163"/>
              <a:gd name="T36" fmla="*/ 3344 w 3443"/>
              <a:gd name="T37" fmla="*/ 1118 h 1163"/>
              <a:gd name="T38" fmla="*/ 3311 w 3443"/>
              <a:gd name="T39" fmla="*/ 1137 h 1163"/>
              <a:gd name="T40" fmla="*/ 3277 w 3443"/>
              <a:gd name="T41" fmla="*/ 1151 h 1163"/>
              <a:gd name="T42" fmla="*/ 3240 w 3443"/>
              <a:gd name="T43" fmla="*/ 1160 h 1163"/>
              <a:gd name="T44" fmla="*/ 3201 w 3443"/>
              <a:gd name="T45" fmla="*/ 1163 h 1163"/>
              <a:gd name="T46" fmla="*/ 242 w 3443"/>
              <a:gd name="T47" fmla="*/ 1163 h 1163"/>
              <a:gd name="T48" fmla="*/ 203 w 3443"/>
              <a:gd name="T49" fmla="*/ 1160 h 1163"/>
              <a:gd name="T50" fmla="*/ 166 w 3443"/>
              <a:gd name="T51" fmla="*/ 1151 h 1163"/>
              <a:gd name="T52" fmla="*/ 131 w 3443"/>
              <a:gd name="T53" fmla="*/ 1137 h 1163"/>
              <a:gd name="T54" fmla="*/ 100 w 3443"/>
              <a:gd name="T55" fmla="*/ 1118 h 1163"/>
              <a:gd name="T56" fmla="*/ 71 w 3443"/>
              <a:gd name="T57" fmla="*/ 1095 h 1163"/>
              <a:gd name="T58" fmla="*/ 47 w 3443"/>
              <a:gd name="T59" fmla="*/ 1067 h 1163"/>
              <a:gd name="T60" fmla="*/ 27 w 3443"/>
              <a:gd name="T61" fmla="*/ 1037 h 1163"/>
              <a:gd name="T62" fmla="*/ 13 w 3443"/>
              <a:gd name="T63" fmla="*/ 1004 h 1163"/>
              <a:gd name="T64" fmla="*/ 3 w 3443"/>
              <a:gd name="T65" fmla="*/ 968 h 1163"/>
              <a:gd name="T66" fmla="*/ 0 w 3443"/>
              <a:gd name="T67" fmla="*/ 931 h 1163"/>
              <a:gd name="T68" fmla="*/ 0 w 3443"/>
              <a:gd name="T69" fmla="*/ 232 h 1163"/>
              <a:gd name="T70" fmla="*/ 3 w 3443"/>
              <a:gd name="T71" fmla="*/ 194 h 1163"/>
              <a:gd name="T72" fmla="*/ 13 w 3443"/>
              <a:gd name="T73" fmla="*/ 159 h 1163"/>
              <a:gd name="T74" fmla="*/ 27 w 3443"/>
              <a:gd name="T75" fmla="*/ 126 h 1163"/>
              <a:gd name="T76" fmla="*/ 47 w 3443"/>
              <a:gd name="T77" fmla="*/ 96 h 1163"/>
              <a:gd name="T78" fmla="*/ 71 w 3443"/>
              <a:gd name="T79" fmla="*/ 68 h 1163"/>
              <a:gd name="T80" fmla="*/ 100 w 3443"/>
              <a:gd name="T81" fmla="*/ 45 h 1163"/>
              <a:gd name="T82" fmla="*/ 131 w 3443"/>
              <a:gd name="T83" fmla="*/ 26 h 1163"/>
              <a:gd name="T84" fmla="*/ 166 w 3443"/>
              <a:gd name="T85" fmla="*/ 12 h 1163"/>
              <a:gd name="T86" fmla="*/ 203 w 3443"/>
              <a:gd name="T87" fmla="*/ 3 h 1163"/>
              <a:gd name="T88" fmla="*/ 242 w 3443"/>
              <a:gd name="T89" fmla="*/ 0 h 116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</a:cxnLst>
            <a:rect l="0" t="0" r="r" b="b"/>
            <a:pathLst>
              <a:path w="3443" h="1163">
                <a:moveTo>
                  <a:pt x="242" y="0"/>
                </a:moveTo>
                <a:lnTo>
                  <a:pt x="3201" y="0"/>
                </a:lnTo>
                <a:lnTo>
                  <a:pt x="3240" y="3"/>
                </a:lnTo>
                <a:lnTo>
                  <a:pt x="3277" y="12"/>
                </a:lnTo>
                <a:lnTo>
                  <a:pt x="3311" y="26"/>
                </a:lnTo>
                <a:lnTo>
                  <a:pt x="3344" y="45"/>
                </a:lnTo>
                <a:lnTo>
                  <a:pt x="3372" y="68"/>
                </a:lnTo>
                <a:lnTo>
                  <a:pt x="3396" y="96"/>
                </a:lnTo>
                <a:lnTo>
                  <a:pt x="3416" y="126"/>
                </a:lnTo>
                <a:lnTo>
                  <a:pt x="3431" y="159"/>
                </a:lnTo>
                <a:lnTo>
                  <a:pt x="3439" y="194"/>
                </a:lnTo>
                <a:lnTo>
                  <a:pt x="3443" y="232"/>
                </a:lnTo>
                <a:lnTo>
                  <a:pt x="3443" y="931"/>
                </a:lnTo>
                <a:lnTo>
                  <a:pt x="3439" y="968"/>
                </a:lnTo>
                <a:lnTo>
                  <a:pt x="3431" y="1004"/>
                </a:lnTo>
                <a:lnTo>
                  <a:pt x="3416" y="1037"/>
                </a:lnTo>
                <a:lnTo>
                  <a:pt x="3396" y="1067"/>
                </a:lnTo>
                <a:lnTo>
                  <a:pt x="3372" y="1095"/>
                </a:lnTo>
                <a:lnTo>
                  <a:pt x="3344" y="1118"/>
                </a:lnTo>
                <a:lnTo>
                  <a:pt x="3311" y="1137"/>
                </a:lnTo>
                <a:lnTo>
                  <a:pt x="3277" y="1151"/>
                </a:lnTo>
                <a:lnTo>
                  <a:pt x="3240" y="1160"/>
                </a:lnTo>
                <a:lnTo>
                  <a:pt x="3201" y="1163"/>
                </a:lnTo>
                <a:lnTo>
                  <a:pt x="242" y="1163"/>
                </a:lnTo>
                <a:lnTo>
                  <a:pt x="203" y="1160"/>
                </a:lnTo>
                <a:lnTo>
                  <a:pt x="166" y="1151"/>
                </a:lnTo>
                <a:lnTo>
                  <a:pt x="131" y="1137"/>
                </a:lnTo>
                <a:lnTo>
                  <a:pt x="100" y="1118"/>
                </a:lnTo>
                <a:lnTo>
                  <a:pt x="71" y="1095"/>
                </a:lnTo>
                <a:lnTo>
                  <a:pt x="47" y="1067"/>
                </a:lnTo>
                <a:lnTo>
                  <a:pt x="27" y="1037"/>
                </a:lnTo>
                <a:lnTo>
                  <a:pt x="13" y="1004"/>
                </a:lnTo>
                <a:lnTo>
                  <a:pt x="3" y="968"/>
                </a:lnTo>
                <a:lnTo>
                  <a:pt x="0" y="931"/>
                </a:lnTo>
                <a:lnTo>
                  <a:pt x="0" y="232"/>
                </a:lnTo>
                <a:lnTo>
                  <a:pt x="3" y="194"/>
                </a:lnTo>
                <a:lnTo>
                  <a:pt x="13" y="159"/>
                </a:lnTo>
                <a:lnTo>
                  <a:pt x="27" y="126"/>
                </a:lnTo>
                <a:lnTo>
                  <a:pt x="47" y="96"/>
                </a:lnTo>
                <a:lnTo>
                  <a:pt x="71" y="68"/>
                </a:lnTo>
                <a:lnTo>
                  <a:pt x="100" y="45"/>
                </a:lnTo>
                <a:lnTo>
                  <a:pt x="131" y="26"/>
                </a:lnTo>
                <a:lnTo>
                  <a:pt x="166" y="12"/>
                </a:lnTo>
                <a:lnTo>
                  <a:pt x="203" y="3"/>
                </a:lnTo>
                <a:lnTo>
                  <a:pt x="242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7" name="Freeform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>
            <a:spLocks noEditPoints="1"/>
          </xdr:cNvSpPr>
        </xdr:nvSpPr>
        <xdr:spPr bwMode="auto">
          <a:xfrm>
            <a:off x="120" y="35"/>
            <a:ext cx="40" cy="41"/>
          </a:xfrm>
          <a:custGeom>
            <a:avLst/>
            <a:gdLst>
              <a:gd name="T0" fmla="*/ 81 w 799"/>
              <a:gd name="T1" fmla="*/ 7 h 768"/>
              <a:gd name="T2" fmla="*/ 41 w 799"/>
              <a:gd name="T3" fmla="*/ 25 h 768"/>
              <a:gd name="T4" fmla="*/ 14 w 799"/>
              <a:gd name="T5" fmla="*/ 59 h 768"/>
              <a:gd name="T6" fmla="*/ 4 w 799"/>
              <a:gd name="T7" fmla="*/ 100 h 768"/>
              <a:gd name="T8" fmla="*/ 7 w 799"/>
              <a:gd name="T9" fmla="*/ 690 h 768"/>
              <a:gd name="T10" fmla="*/ 26 w 799"/>
              <a:gd name="T11" fmla="*/ 728 h 768"/>
              <a:gd name="T12" fmla="*/ 60 w 799"/>
              <a:gd name="T13" fmla="*/ 754 h 768"/>
              <a:gd name="T14" fmla="*/ 103 w 799"/>
              <a:gd name="T15" fmla="*/ 764 h 768"/>
              <a:gd name="T16" fmla="*/ 719 w 799"/>
              <a:gd name="T17" fmla="*/ 761 h 768"/>
              <a:gd name="T18" fmla="*/ 758 w 799"/>
              <a:gd name="T19" fmla="*/ 743 h 768"/>
              <a:gd name="T20" fmla="*/ 785 w 799"/>
              <a:gd name="T21" fmla="*/ 710 h 768"/>
              <a:gd name="T22" fmla="*/ 795 w 799"/>
              <a:gd name="T23" fmla="*/ 668 h 768"/>
              <a:gd name="T24" fmla="*/ 792 w 799"/>
              <a:gd name="T25" fmla="*/ 79 h 768"/>
              <a:gd name="T26" fmla="*/ 773 w 799"/>
              <a:gd name="T27" fmla="*/ 41 h 768"/>
              <a:gd name="T28" fmla="*/ 740 w 799"/>
              <a:gd name="T29" fmla="*/ 14 h 768"/>
              <a:gd name="T30" fmla="*/ 696 w 799"/>
              <a:gd name="T31" fmla="*/ 5 h 768"/>
              <a:gd name="T32" fmla="*/ 103 w 799"/>
              <a:gd name="T33" fmla="*/ 0 h 768"/>
              <a:gd name="T34" fmla="*/ 720 w 799"/>
              <a:gd name="T35" fmla="*/ 3 h 768"/>
              <a:gd name="T36" fmla="*/ 761 w 799"/>
              <a:gd name="T37" fmla="*/ 22 h 768"/>
              <a:gd name="T38" fmla="*/ 789 w 799"/>
              <a:gd name="T39" fmla="*/ 57 h 768"/>
              <a:gd name="T40" fmla="*/ 799 w 799"/>
              <a:gd name="T41" fmla="*/ 100 h 768"/>
              <a:gd name="T42" fmla="*/ 796 w 799"/>
              <a:gd name="T43" fmla="*/ 691 h 768"/>
              <a:gd name="T44" fmla="*/ 776 w 799"/>
              <a:gd name="T45" fmla="*/ 731 h 768"/>
              <a:gd name="T46" fmla="*/ 741 w 799"/>
              <a:gd name="T47" fmla="*/ 758 h 768"/>
              <a:gd name="T48" fmla="*/ 696 w 799"/>
              <a:gd name="T49" fmla="*/ 768 h 768"/>
              <a:gd name="T50" fmla="*/ 80 w 799"/>
              <a:gd name="T51" fmla="*/ 765 h 768"/>
              <a:gd name="T52" fmla="*/ 38 w 799"/>
              <a:gd name="T53" fmla="*/ 746 h 768"/>
              <a:gd name="T54" fmla="*/ 10 w 799"/>
              <a:gd name="T55" fmla="*/ 712 h 768"/>
              <a:gd name="T56" fmla="*/ 0 w 799"/>
              <a:gd name="T57" fmla="*/ 668 h 768"/>
              <a:gd name="T58" fmla="*/ 3 w 799"/>
              <a:gd name="T59" fmla="*/ 78 h 768"/>
              <a:gd name="T60" fmla="*/ 23 w 799"/>
              <a:gd name="T61" fmla="*/ 38 h 768"/>
              <a:gd name="T62" fmla="*/ 58 w 799"/>
              <a:gd name="T63" fmla="*/ 11 h 768"/>
              <a:gd name="T64" fmla="*/ 103 w 799"/>
              <a:gd name="T65" fmla="*/ 0 h 76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</a:cxnLst>
            <a:rect l="0" t="0" r="r" b="b"/>
            <a:pathLst>
              <a:path w="799" h="768">
                <a:moveTo>
                  <a:pt x="103" y="5"/>
                </a:moveTo>
                <a:lnTo>
                  <a:pt x="81" y="7"/>
                </a:lnTo>
                <a:lnTo>
                  <a:pt x="60" y="14"/>
                </a:lnTo>
                <a:lnTo>
                  <a:pt x="41" y="25"/>
                </a:lnTo>
                <a:lnTo>
                  <a:pt x="26" y="41"/>
                </a:lnTo>
                <a:lnTo>
                  <a:pt x="14" y="59"/>
                </a:lnTo>
                <a:lnTo>
                  <a:pt x="7" y="79"/>
                </a:lnTo>
                <a:lnTo>
                  <a:pt x="4" y="100"/>
                </a:lnTo>
                <a:lnTo>
                  <a:pt x="4" y="668"/>
                </a:lnTo>
                <a:lnTo>
                  <a:pt x="7" y="690"/>
                </a:lnTo>
                <a:lnTo>
                  <a:pt x="14" y="710"/>
                </a:lnTo>
                <a:lnTo>
                  <a:pt x="26" y="728"/>
                </a:lnTo>
                <a:lnTo>
                  <a:pt x="41" y="743"/>
                </a:lnTo>
                <a:lnTo>
                  <a:pt x="60" y="754"/>
                </a:lnTo>
                <a:lnTo>
                  <a:pt x="81" y="761"/>
                </a:lnTo>
                <a:lnTo>
                  <a:pt x="103" y="764"/>
                </a:lnTo>
                <a:lnTo>
                  <a:pt x="696" y="764"/>
                </a:lnTo>
                <a:lnTo>
                  <a:pt x="719" y="761"/>
                </a:lnTo>
                <a:lnTo>
                  <a:pt x="740" y="754"/>
                </a:lnTo>
                <a:lnTo>
                  <a:pt x="758" y="743"/>
                </a:lnTo>
                <a:lnTo>
                  <a:pt x="773" y="728"/>
                </a:lnTo>
                <a:lnTo>
                  <a:pt x="785" y="710"/>
                </a:lnTo>
                <a:lnTo>
                  <a:pt x="792" y="690"/>
                </a:lnTo>
                <a:lnTo>
                  <a:pt x="795" y="668"/>
                </a:lnTo>
                <a:lnTo>
                  <a:pt x="795" y="100"/>
                </a:lnTo>
                <a:lnTo>
                  <a:pt x="792" y="79"/>
                </a:lnTo>
                <a:lnTo>
                  <a:pt x="785" y="59"/>
                </a:lnTo>
                <a:lnTo>
                  <a:pt x="773" y="41"/>
                </a:lnTo>
                <a:lnTo>
                  <a:pt x="758" y="25"/>
                </a:lnTo>
                <a:lnTo>
                  <a:pt x="740" y="14"/>
                </a:lnTo>
                <a:lnTo>
                  <a:pt x="719" y="7"/>
                </a:lnTo>
                <a:lnTo>
                  <a:pt x="696" y="5"/>
                </a:lnTo>
                <a:lnTo>
                  <a:pt x="103" y="5"/>
                </a:lnTo>
                <a:close/>
                <a:moveTo>
                  <a:pt x="103" y="0"/>
                </a:moveTo>
                <a:lnTo>
                  <a:pt x="696" y="0"/>
                </a:lnTo>
                <a:lnTo>
                  <a:pt x="720" y="3"/>
                </a:lnTo>
                <a:lnTo>
                  <a:pt x="741" y="11"/>
                </a:lnTo>
                <a:lnTo>
                  <a:pt x="761" y="22"/>
                </a:lnTo>
                <a:lnTo>
                  <a:pt x="776" y="38"/>
                </a:lnTo>
                <a:lnTo>
                  <a:pt x="789" y="57"/>
                </a:lnTo>
                <a:lnTo>
                  <a:pt x="796" y="78"/>
                </a:lnTo>
                <a:lnTo>
                  <a:pt x="799" y="100"/>
                </a:lnTo>
                <a:lnTo>
                  <a:pt x="799" y="668"/>
                </a:lnTo>
                <a:lnTo>
                  <a:pt x="796" y="691"/>
                </a:lnTo>
                <a:lnTo>
                  <a:pt x="789" y="712"/>
                </a:lnTo>
                <a:lnTo>
                  <a:pt x="776" y="731"/>
                </a:lnTo>
                <a:lnTo>
                  <a:pt x="761" y="746"/>
                </a:lnTo>
                <a:lnTo>
                  <a:pt x="741" y="758"/>
                </a:lnTo>
                <a:lnTo>
                  <a:pt x="720" y="765"/>
                </a:lnTo>
                <a:lnTo>
                  <a:pt x="696" y="768"/>
                </a:lnTo>
                <a:lnTo>
                  <a:pt x="103" y="768"/>
                </a:lnTo>
                <a:lnTo>
                  <a:pt x="80" y="765"/>
                </a:lnTo>
                <a:lnTo>
                  <a:pt x="58" y="758"/>
                </a:lnTo>
                <a:lnTo>
                  <a:pt x="38" y="746"/>
                </a:lnTo>
                <a:lnTo>
                  <a:pt x="23" y="731"/>
                </a:lnTo>
                <a:lnTo>
                  <a:pt x="10" y="712"/>
                </a:lnTo>
                <a:lnTo>
                  <a:pt x="3" y="691"/>
                </a:lnTo>
                <a:lnTo>
                  <a:pt x="0" y="668"/>
                </a:lnTo>
                <a:lnTo>
                  <a:pt x="0" y="100"/>
                </a:lnTo>
                <a:lnTo>
                  <a:pt x="3" y="78"/>
                </a:lnTo>
                <a:lnTo>
                  <a:pt x="10" y="57"/>
                </a:lnTo>
                <a:lnTo>
                  <a:pt x="23" y="38"/>
                </a:lnTo>
                <a:lnTo>
                  <a:pt x="38" y="22"/>
                </a:lnTo>
                <a:lnTo>
                  <a:pt x="58" y="11"/>
                </a:lnTo>
                <a:lnTo>
                  <a:pt x="80" y="3"/>
                </a:lnTo>
                <a:lnTo>
                  <a:pt x="103" y="0"/>
                </a:lnTo>
                <a:close/>
              </a:path>
            </a:pathLst>
          </a:custGeom>
          <a:solidFill>
            <a:srgbClr val="BFBFB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8" name="Freeform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>
            <a:spLocks noEditPoints="1"/>
          </xdr:cNvSpPr>
        </xdr:nvSpPr>
        <xdr:spPr bwMode="auto">
          <a:xfrm>
            <a:off x="119" y="34"/>
            <a:ext cx="43" cy="43"/>
          </a:xfrm>
          <a:custGeom>
            <a:avLst/>
            <a:gdLst>
              <a:gd name="T0" fmla="*/ 99 w 857"/>
              <a:gd name="T1" fmla="*/ 8 h 822"/>
              <a:gd name="T2" fmla="*/ 51 w 857"/>
              <a:gd name="T3" fmla="*/ 30 h 822"/>
              <a:gd name="T4" fmla="*/ 17 w 857"/>
              <a:gd name="T5" fmla="*/ 71 h 822"/>
              <a:gd name="T6" fmla="*/ 4 w 857"/>
              <a:gd name="T7" fmla="*/ 122 h 822"/>
              <a:gd name="T8" fmla="*/ 8 w 857"/>
              <a:gd name="T9" fmla="*/ 727 h 822"/>
              <a:gd name="T10" fmla="*/ 32 w 857"/>
              <a:gd name="T11" fmla="*/ 774 h 822"/>
              <a:gd name="T12" fmla="*/ 74 w 857"/>
              <a:gd name="T13" fmla="*/ 806 h 822"/>
              <a:gd name="T14" fmla="*/ 127 w 857"/>
              <a:gd name="T15" fmla="*/ 818 h 822"/>
              <a:gd name="T16" fmla="*/ 758 w 857"/>
              <a:gd name="T17" fmla="*/ 815 h 822"/>
              <a:gd name="T18" fmla="*/ 806 w 857"/>
              <a:gd name="T19" fmla="*/ 792 h 822"/>
              <a:gd name="T20" fmla="*/ 840 w 857"/>
              <a:gd name="T21" fmla="*/ 753 h 822"/>
              <a:gd name="T22" fmla="*/ 853 w 857"/>
              <a:gd name="T23" fmla="*/ 701 h 822"/>
              <a:gd name="T24" fmla="*/ 849 w 857"/>
              <a:gd name="T25" fmla="*/ 95 h 822"/>
              <a:gd name="T26" fmla="*/ 825 w 857"/>
              <a:gd name="T27" fmla="*/ 48 h 822"/>
              <a:gd name="T28" fmla="*/ 784 w 857"/>
              <a:gd name="T29" fmla="*/ 16 h 822"/>
              <a:gd name="T30" fmla="*/ 731 w 857"/>
              <a:gd name="T31" fmla="*/ 5 h 822"/>
              <a:gd name="T32" fmla="*/ 127 w 857"/>
              <a:gd name="T33" fmla="*/ 0 h 822"/>
              <a:gd name="T34" fmla="*/ 756 w 857"/>
              <a:gd name="T35" fmla="*/ 3 h 822"/>
              <a:gd name="T36" fmla="*/ 801 w 857"/>
              <a:gd name="T37" fmla="*/ 21 h 822"/>
              <a:gd name="T38" fmla="*/ 835 w 857"/>
              <a:gd name="T39" fmla="*/ 54 h 822"/>
              <a:gd name="T40" fmla="*/ 855 w 857"/>
              <a:gd name="T41" fmla="*/ 98 h 822"/>
              <a:gd name="T42" fmla="*/ 857 w 857"/>
              <a:gd name="T43" fmla="*/ 701 h 822"/>
              <a:gd name="T44" fmla="*/ 847 w 857"/>
              <a:gd name="T45" fmla="*/ 748 h 822"/>
              <a:gd name="T46" fmla="*/ 820 w 857"/>
              <a:gd name="T47" fmla="*/ 787 h 822"/>
              <a:gd name="T48" fmla="*/ 779 w 857"/>
              <a:gd name="T49" fmla="*/ 813 h 822"/>
              <a:gd name="T50" fmla="*/ 731 w 857"/>
              <a:gd name="T51" fmla="*/ 822 h 822"/>
              <a:gd name="T52" fmla="*/ 102 w 857"/>
              <a:gd name="T53" fmla="*/ 820 h 822"/>
              <a:gd name="T54" fmla="*/ 56 w 857"/>
              <a:gd name="T55" fmla="*/ 802 h 822"/>
              <a:gd name="T56" fmla="*/ 22 w 857"/>
              <a:gd name="T57" fmla="*/ 769 h 822"/>
              <a:gd name="T58" fmla="*/ 3 w 857"/>
              <a:gd name="T59" fmla="*/ 725 h 822"/>
              <a:gd name="T60" fmla="*/ 0 w 857"/>
              <a:gd name="T61" fmla="*/ 122 h 822"/>
              <a:gd name="T62" fmla="*/ 11 w 857"/>
              <a:gd name="T63" fmla="*/ 75 h 822"/>
              <a:gd name="T64" fmla="*/ 38 w 857"/>
              <a:gd name="T65" fmla="*/ 36 h 822"/>
              <a:gd name="T66" fmla="*/ 78 w 857"/>
              <a:gd name="T67" fmla="*/ 10 h 822"/>
              <a:gd name="T68" fmla="*/ 127 w 857"/>
              <a:gd name="T69" fmla="*/ 0 h 8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857" h="822">
                <a:moveTo>
                  <a:pt x="127" y="5"/>
                </a:moveTo>
                <a:lnTo>
                  <a:pt x="99" y="8"/>
                </a:lnTo>
                <a:lnTo>
                  <a:pt x="74" y="16"/>
                </a:lnTo>
                <a:lnTo>
                  <a:pt x="51" y="30"/>
                </a:lnTo>
                <a:lnTo>
                  <a:pt x="32" y="48"/>
                </a:lnTo>
                <a:lnTo>
                  <a:pt x="17" y="71"/>
                </a:lnTo>
                <a:lnTo>
                  <a:pt x="8" y="95"/>
                </a:lnTo>
                <a:lnTo>
                  <a:pt x="4" y="122"/>
                </a:lnTo>
                <a:lnTo>
                  <a:pt x="4" y="701"/>
                </a:lnTo>
                <a:lnTo>
                  <a:pt x="8" y="727"/>
                </a:lnTo>
                <a:lnTo>
                  <a:pt x="17" y="753"/>
                </a:lnTo>
                <a:lnTo>
                  <a:pt x="32" y="774"/>
                </a:lnTo>
                <a:lnTo>
                  <a:pt x="51" y="792"/>
                </a:lnTo>
                <a:lnTo>
                  <a:pt x="74" y="806"/>
                </a:lnTo>
                <a:lnTo>
                  <a:pt x="99" y="815"/>
                </a:lnTo>
                <a:lnTo>
                  <a:pt x="127" y="818"/>
                </a:lnTo>
                <a:lnTo>
                  <a:pt x="731" y="818"/>
                </a:lnTo>
                <a:lnTo>
                  <a:pt x="758" y="815"/>
                </a:lnTo>
                <a:lnTo>
                  <a:pt x="784" y="806"/>
                </a:lnTo>
                <a:lnTo>
                  <a:pt x="806" y="792"/>
                </a:lnTo>
                <a:lnTo>
                  <a:pt x="825" y="774"/>
                </a:lnTo>
                <a:lnTo>
                  <a:pt x="840" y="753"/>
                </a:lnTo>
                <a:lnTo>
                  <a:pt x="849" y="727"/>
                </a:lnTo>
                <a:lnTo>
                  <a:pt x="853" y="701"/>
                </a:lnTo>
                <a:lnTo>
                  <a:pt x="853" y="122"/>
                </a:lnTo>
                <a:lnTo>
                  <a:pt x="849" y="95"/>
                </a:lnTo>
                <a:lnTo>
                  <a:pt x="840" y="71"/>
                </a:lnTo>
                <a:lnTo>
                  <a:pt x="825" y="48"/>
                </a:lnTo>
                <a:lnTo>
                  <a:pt x="806" y="30"/>
                </a:lnTo>
                <a:lnTo>
                  <a:pt x="784" y="16"/>
                </a:lnTo>
                <a:lnTo>
                  <a:pt x="758" y="8"/>
                </a:lnTo>
                <a:lnTo>
                  <a:pt x="731" y="5"/>
                </a:lnTo>
                <a:lnTo>
                  <a:pt x="127" y="5"/>
                </a:lnTo>
                <a:close/>
                <a:moveTo>
                  <a:pt x="127" y="0"/>
                </a:moveTo>
                <a:lnTo>
                  <a:pt x="731" y="0"/>
                </a:lnTo>
                <a:lnTo>
                  <a:pt x="756" y="3"/>
                </a:lnTo>
                <a:lnTo>
                  <a:pt x="779" y="10"/>
                </a:lnTo>
                <a:lnTo>
                  <a:pt x="801" y="21"/>
                </a:lnTo>
                <a:lnTo>
                  <a:pt x="820" y="36"/>
                </a:lnTo>
                <a:lnTo>
                  <a:pt x="835" y="54"/>
                </a:lnTo>
                <a:lnTo>
                  <a:pt x="847" y="75"/>
                </a:lnTo>
                <a:lnTo>
                  <a:pt x="855" y="98"/>
                </a:lnTo>
                <a:lnTo>
                  <a:pt x="857" y="122"/>
                </a:lnTo>
                <a:lnTo>
                  <a:pt x="857" y="701"/>
                </a:lnTo>
                <a:lnTo>
                  <a:pt x="855" y="725"/>
                </a:lnTo>
                <a:lnTo>
                  <a:pt x="847" y="748"/>
                </a:lnTo>
                <a:lnTo>
                  <a:pt x="835" y="769"/>
                </a:lnTo>
                <a:lnTo>
                  <a:pt x="820" y="787"/>
                </a:lnTo>
                <a:lnTo>
                  <a:pt x="801" y="802"/>
                </a:lnTo>
                <a:lnTo>
                  <a:pt x="779" y="813"/>
                </a:lnTo>
                <a:lnTo>
                  <a:pt x="756" y="820"/>
                </a:lnTo>
                <a:lnTo>
                  <a:pt x="731" y="822"/>
                </a:lnTo>
                <a:lnTo>
                  <a:pt x="127" y="822"/>
                </a:lnTo>
                <a:lnTo>
                  <a:pt x="102" y="820"/>
                </a:lnTo>
                <a:lnTo>
                  <a:pt x="78" y="813"/>
                </a:lnTo>
                <a:lnTo>
                  <a:pt x="56" y="802"/>
                </a:lnTo>
                <a:lnTo>
                  <a:pt x="38" y="787"/>
                </a:lnTo>
                <a:lnTo>
                  <a:pt x="22" y="769"/>
                </a:lnTo>
                <a:lnTo>
                  <a:pt x="11" y="748"/>
                </a:lnTo>
                <a:lnTo>
                  <a:pt x="3" y="725"/>
                </a:lnTo>
                <a:lnTo>
                  <a:pt x="0" y="701"/>
                </a:lnTo>
                <a:lnTo>
                  <a:pt x="0" y="122"/>
                </a:lnTo>
                <a:lnTo>
                  <a:pt x="3" y="98"/>
                </a:lnTo>
                <a:lnTo>
                  <a:pt x="11" y="75"/>
                </a:lnTo>
                <a:lnTo>
                  <a:pt x="22" y="54"/>
                </a:lnTo>
                <a:lnTo>
                  <a:pt x="38" y="36"/>
                </a:lnTo>
                <a:lnTo>
                  <a:pt x="56" y="21"/>
                </a:lnTo>
                <a:lnTo>
                  <a:pt x="78" y="10"/>
                </a:lnTo>
                <a:lnTo>
                  <a:pt x="102" y="3"/>
                </a:lnTo>
                <a:lnTo>
                  <a:pt x="127" y="0"/>
                </a:lnTo>
                <a:close/>
              </a:path>
            </a:pathLst>
          </a:custGeom>
          <a:solidFill>
            <a:srgbClr val="BFBFB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9" name="Freeform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>
            <a:spLocks noEditPoints="1"/>
          </xdr:cNvSpPr>
        </xdr:nvSpPr>
        <xdr:spPr bwMode="auto">
          <a:xfrm>
            <a:off x="176" y="35"/>
            <a:ext cx="40" cy="41"/>
          </a:xfrm>
          <a:custGeom>
            <a:avLst/>
            <a:gdLst>
              <a:gd name="T0" fmla="*/ 82 w 800"/>
              <a:gd name="T1" fmla="*/ 7 h 768"/>
              <a:gd name="T2" fmla="*/ 42 w 800"/>
              <a:gd name="T3" fmla="*/ 25 h 768"/>
              <a:gd name="T4" fmla="*/ 15 w 800"/>
              <a:gd name="T5" fmla="*/ 59 h 768"/>
              <a:gd name="T6" fmla="*/ 4 w 800"/>
              <a:gd name="T7" fmla="*/ 100 h 768"/>
              <a:gd name="T8" fmla="*/ 7 w 800"/>
              <a:gd name="T9" fmla="*/ 690 h 768"/>
              <a:gd name="T10" fmla="*/ 26 w 800"/>
              <a:gd name="T11" fmla="*/ 728 h 768"/>
              <a:gd name="T12" fmla="*/ 61 w 800"/>
              <a:gd name="T13" fmla="*/ 754 h 768"/>
              <a:gd name="T14" fmla="*/ 104 w 800"/>
              <a:gd name="T15" fmla="*/ 764 h 768"/>
              <a:gd name="T16" fmla="*/ 719 w 800"/>
              <a:gd name="T17" fmla="*/ 761 h 768"/>
              <a:gd name="T18" fmla="*/ 758 w 800"/>
              <a:gd name="T19" fmla="*/ 743 h 768"/>
              <a:gd name="T20" fmla="*/ 785 w 800"/>
              <a:gd name="T21" fmla="*/ 710 h 768"/>
              <a:gd name="T22" fmla="*/ 796 w 800"/>
              <a:gd name="T23" fmla="*/ 668 h 768"/>
              <a:gd name="T24" fmla="*/ 793 w 800"/>
              <a:gd name="T25" fmla="*/ 79 h 768"/>
              <a:gd name="T26" fmla="*/ 774 w 800"/>
              <a:gd name="T27" fmla="*/ 41 h 768"/>
              <a:gd name="T28" fmla="*/ 740 w 800"/>
              <a:gd name="T29" fmla="*/ 14 h 768"/>
              <a:gd name="T30" fmla="*/ 696 w 800"/>
              <a:gd name="T31" fmla="*/ 5 h 768"/>
              <a:gd name="T32" fmla="*/ 104 w 800"/>
              <a:gd name="T33" fmla="*/ 0 h 768"/>
              <a:gd name="T34" fmla="*/ 720 w 800"/>
              <a:gd name="T35" fmla="*/ 3 h 768"/>
              <a:gd name="T36" fmla="*/ 761 w 800"/>
              <a:gd name="T37" fmla="*/ 22 h 768"/>
              <a:gd name="T38" fmla="*/ 790 w 800"/>
              <a:gd name="T39" fmla="*/ 57 h 768"/>
              <a:gd name="T40" fmla="*/ 800 w 800"/>
              <a:gd name="T41" fmla="*/ 100 h 768"/>
              <a:gd name="T42" fmla="*/ 797 w 800"/>
              <a:gd name="T43" fmla="*/ 691 h 768"/>
              <a:gd name="T44" fmla="*/ 777 w 800"/>
              <a:gd name="T45" fmla="*/ 731 h 768"/>
              <a:gd name="T46" fmla="*/ 741 w 800"/>
              <a:gd name="T47" fmla="*/ 758 h 768"/>
              <a:gd name="T48" fmla="*/ 696 w 800"/>
              <a:gd name="T49" fmla="*/ 768 h 768"/>
              <a:gd name="T50" fmla="*/ 81 w 800"/>
              <a:gd name="T51" fmla="*/ 765 h 768"/>
              <a:gd name="T52" fmla="*/ 40 w 800"/>
              <a:gd name="T53" fmla="*/ 746 h 768"/>
              <a:gd name="T54" fmla="*/ 11 w 800"/>
              <a:gd name="T55" fmla="*/ 712 h 768"/>
              <a:gd name="T56" fmla="*/ 0 w 800"/>
              <a:gd name="T57" fmla="*/ 668 h 768"/>
              <a:gd name="T58" fmla="*/ 3 w 800"/>
              <a:gd name="T59" fmla="*/ 78 h 768"/>
              <a:gd name="T60" fmla="*/ 23 w 800"/>
              <a:gd name="T61" fmla="*/ 38 h 768"/>
              <a:gd name="T62" fmla="*/ 59 w 800"/>
              <a:gd name="T63" fmla="*/ 11 h 768"/>
              <a:gd name="T64" fmla="*/ 104 w 800"/>
              <a:gd name="T65" fmla="*/ 0 h 76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</a:cxnLst>
            <a:rect l="0" t="0" r="r" b="b"/>
            <a:pathLst>
              <a:path w="800" h="768">
                <a:moveTo>
                  <a:pt x="104" y="5"/>
                </a:moveTo>
                <a:lnTo>
                  <a:pt x="82" y="7"/>
                </a:lnTo>
                <a:lnTo>
                  <a:pt x="61" y="14"/>
                </a:lnTo>
                <a:lnTo>
                  <a:pt x="42" y="25"/>
                </a:lnTo>
                <a:lnTo>
                  <a:pt x="26" y="41"/>
                </a:lnTo>
                <a:lnTo>
                  <a:pt x="15" y="59"/>
                </a:lnTo>
                <a:lnTo>
                  <a:pt x="7" y="79"/>
                </a:lnTo>
                <a:lnTo>
                  <a:pt x="4" y="100"/>
                </a:lnTo>
                <a:lnTo>
                  <a:pt x="4" y="668"/>
                </a:lnTo>
                <a:lnTo>
                  <a:pt x="7" y="690"/>
                </a:lnTo>
                <a:lnTo>
                  <a:pt x="15" y="710"/>
                </a:lnTo>
                <a:lnTo>
                  <a:pt x="26" y="728"/>
                </a:lnTo>
                <a:lnTo>
                  <a:pt x="42" y="743"/>
                </a:lnTo>
                <a:lnTo>
                  <a:pt x="61" y="754"/>
                </a:lnTo>
                <a:lnTo>
                  <a:pt x="82" y="761"/>
                </a:lnTo>
                <a:lnTo>
                  <a:pt x="104" y="764"/>
                </a:lnTo>
                <a:lnTo>
                  <a:pt x="696" y="764"/>
                </a:lnTo>
                <a:lnTo>
                  <a:pt x="719" y="761"/>
                </a:lnTo>
                <a:lnTo>
                  <a:pt x="740" y="754"/>
                </a:lnTo>
                <a:lnTo>
                  <a:pt x="758" y="743"/>
                </a:lnTo>
                <a:lnTo>
                  <a:pt x="774" y="728"/>
                </a:lnTo>
                <a:lnTo>
                  <a:pt x="785" y="710"/>
                </a:lnTo>
                <a:lnTo>
                  <a:pt x="793" y="690"/>
                </a:lnTo>
                <a:lnTo>
                  <a:pt x="796" y="668"/>
                </a:lnTo>
                <a:lnTo>
                  <a:pt x="796" y="100"/>
                </a:lnTo>
                <a:lnTo>
                  <a:pt x="793" y="79"/>
                </a:lnTo>
                <a:lnTo>
                  <a:pt x="785" y="59"/>
                </a:lnTo>
                <a:lnTo>
                  <a:pt x="774" y="41"/>
                </a:lnTo>
                <a:lnTo>
                  <a:pt x="758" y="25"/>
                </a:lnTo>
                <a:lnTo>
                  <a:pt x="740" y="14"/>
                </a:lnTo>
                <a:lnTo>
                  <a:pt x="719" y="7"/>
                </a:lnTo>
                <a:lnTo>
                  <a:pt x="696" y="5"/>
                </a:lnTo>
                <a:lnTo>
                  <a:pt x="104" y="5"/>
                </a:lnTo>
                <a:close/>
                <a:moveTo>
                  <a:pt x="104" y="0"/>
                </a:moveTo>
                <a:lnTo>
                  <a:pt x="696" y="0"/>
                </a:lnTo>
                <a:lnTo>
                  <a:pt x="720" y="3"/>
                </a:lnTo>
                <a:lnTo>
                  <a:pt x="741" y="11"/>
                </a:lnTo>
                <a:lnTo>
                  <a:pt x="761" y="22"/>
                </a:lnTo>
                <a:lnTo>
                  <a:pt x="777" y="38"/>
                </a:lnTo>
                <a:lnTo>
                  <a:pt x="790" y="57"/>
                </a:lnTo>
                <a:lnTo>
                  <a:pt x="797" y="78"/>
                </a:lnTo>
                <a:lnTo>
                  <a:pt x="800" y="100"/>
                </a:lnTo>
                <a:lnTo>
                  <a:pt x="800" y="668"/>
                </a:lnTo>
                <a:lnTo>
                  <a:pt x="797" y="691"/>
                </a:lnTo>
                <a:lnTo>
                  <a:pt x="790" y="712"/>
                </a:lnTo>
                <a:lnTo>
                  <a:pt x="777" y="731"/>
                </a:lnTo>
                <a:lnTo>
                  <a:pt x="761" y="746"/>
                </a:lnTo>
                <a:lnTo>
                  <a:pt x="741" y="758"/>
                </a:lnTo>
                <a:lnTo>
                  <a:pt x="720" y="765"/>
                </a:lnTo>
                <a:lnTo>
                  <a:pt x="696" y="768"/>
                </a:lnTo>
                <a:lnTo>
                  <a:pt x="104" y="768"/>
                </a:lnTo>
                <a:lnTo>
                  <a:pt x="81" y="765"/>
                </a:lnTo>
                <a:lnTo>
                  <a:pt x="59" y="758"/>
                </a:lnTo>
                <a:lnTo>
                  <a:pt x="40" y="746"/>
                </a:lnTo>
                <a:lnTo>
                  <a:pt x="23" y="731"/>
                </a:lnTo>
                <a:lnTo>
                  <a:pt x="11" y="712"/>
                </a:lnTo>
                <a:lnTo>
                  <a:pt x="3" y="691"/>
                </a:lnTo>
                <a:lnTo>
                  <a:pt x="0" y="668"/>
                </a:lnTo>
                <a:lnTo>
                  <a:pt x="0" y="100"/>
                </a:lnTo>
                <a:lnTo>
                  <a:pt x="3" y="78"/>
                </a:lnTo>
                <a:lnTo>
                  <a:pt x="11" y="57"/>
                </a:lnTo>
                <a:lnTo>
                  <a:pt x="23" y="38"/>
                </a:lnTo>
                <a:lnTo>
                  <a:pt x="40" y="22"/>
                </a:lnTo>
                <a:lnTo>
                  <a:pt x="59" y="11"/>
                </a:lnTo>
                <a:lnTo>
                  <a:pt x="81" y="3"/>
                </a:lnTo>
                <a:lnTo>
                  <a:pt x="104" y="0"/>
                </a:lnTo>
                <a:close/>
              </a:path>
            </a:pathLst>
          </a:custGeom>
          <a:solidFill>
            <a:srgbClr val="BFBFB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0" name="Freeform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EditPoints="1"/>
          </xdr:cNvSpPr>
        </xdr:nvSpPr>
        <xdr:spPr bwMode="auto">
          <a:xfrm>
            <a:off x="175" y="34"/>
            <a:ext cx="42" cy="43"/>
          </a:xfrm>
          <a:custGeom>
            <a:avLst/>
            <a:gdLst>
              <a:gd name="T0" fmla="*/ 98 w 856"/>
              <a:gd name="T1" fmla="*/ 8 h 822"/>
              <a:gd name="T2" fmla="*/ 50 w 856"/>
              <a:gd name="T3" fmla="*/ 30 h 822"/>
              <a:gd name="T4" fmla="*/ 17 w 856"/>
              <a:gd name="T5" fmla="*/ 71 h 822"/>
              <a:gd name="T6" fmla="*/ 4 w 856"/>
              <a:gd name="T7" fmla="*/ 122 h 822"/>
              <a:gd name="T8" fmla="*/ 8 w 856"/>
              <a:gd name="T9" fmla="*/ 727 h 822"/>
              <a:gd name="T10" fmla="*/ 31 w 856"/>
              <a:gd name="T11" fmla="*/ 774 h 822"/>
              <a:gd name="T12" fmla="*/ 73 w 856"/>
              <a:gd name="T13" fmla="*/ 806 h 822"/>
              <a:gd name="T14" fmla="*/ 127 w 856"/>
              <a:gd name="T15" fmla="*/ 818 h 822"/>
              <a:gd name="T16" fmla="*/ 758 w 856"/>
              <a:gd name="T17" fmla="*/ 815 h 822"/>
              <a:gd name="T18" fmla="*/ 806 w 856"/>
              <a:gd name="T19" fmla="*/ 792 h 822"/>
              <a:gd name="T20" fmla="*/ 840 w 856"/>
              <a:gd name="T21" fmla="*/ 753 h 822"/>
              <a:gd name="T22" fmla="*/ 852 w 856"/>
              <a:gd name="T23" fmla="*/ 701 h 822"/>
              <a:gd name="T24" fmla="*/ 849 w 856"/>
              <a:gd name="T25" fmla="*/ 95 h 822"/>
              <a:gd name="T26" fmla="*/ 825 w 856"/>
              <a:gd name="T27" fmla="*/ 48 h 822"/>
              <a:gd name="T28" fmla="*/ 784 w 856"/>
              <a:gd name="T29" fmla="*/ 16 h 822"/>
              <a:gd name="T30" fmla="*/ 731 w 856"/>
              <a:gd name="T31" fmla="*/ 5 h 822"/>
              <a:gd name="T32" fmla="*/ 127 w 856"/>
              <a:gd name="T33" fmla="*/ 0 h 822"/>
              <a:gd name="T34" fmla="*/ 756 w 856"/>
              <a:gd name="T35" fmla="*/ 3 h 822"/>
              <a:gd name="T36" fmla="*/ 801 w 856"/>
              <a:gd name="T37" fmla="*/ 21 h 822"/>
              <a:gd name="T38" fmla="*/ 834 w 856"/>
              <a:gd name="T39" fmla="*/ 54 h 822"/>
              <a:gd name="T40" fmla="*/ 854 w 856"/>
              <a:gd name="T41" fmla="*/ 98 h 822"/>
              <a:gd name="T42" fmla="*/ 856 w 856"/>
              <a:gd name="T43" fmla="*/ 701 h 822"/>
              <a:gd name="T44" fmla="*/ 847 w 856"/>
              <a:gd name="T45" fmla="*/ 748 h 822"/>
              <a:gd name="T46" fmla="*/ 820 w 856"/>
              <a:gd name="T47" fmla="*/ 787 h 822"/>
              <a:gd name="T48" fmla="*/ 779 w 856"/>
              <a:gd name="T49" fmla="*/ 813 h 822"/>
              <a:gd name="T50" fmla="*/ 731 w 856"/>
              <a:gd name="T51" fmla="*/ 822 h 822"/>
              <a:gd name="T52" fmla="*/ 101 w 856"/>
              <a:gd name="T53" fmla="*/ 820 h 822"/>
              <a:gd name="T54" fmla="*/ 56 w 856"/>
              <a:gd name="T55" fmla="*/ 802 h 822"/>
              <a:gd name="T56" fmla="*/ 22 w 856"/>
              <a:gd name="T57" fmla="*/ 769 h 822"/>
              <a:gd name="T58" fmla="*/ 3 w 856"/>
              <a:gd name="T59" fmla="*/ 725 h 822"/>
              <a:gd name="T60" fmla="*/ 0 w 856"/>
              <a:gd name="T61" fmla="*/ 122 h 822"/>
              <a:gd name="T62" fmla="*/ 10 w 856"/>
              <a:gd name="T63" fmla="*/ 75 h 822"/>
              <a:gd name="T64" fmla="*/ 38 w 856"/>
              <a:gd name="T65" fmla="*/ 36 h 822"/>
              <a:gd name="T66" fmla="*/ 77 w 856"/>
              <a:gd name="T67" fmla="*/ 10 h 822"/>
              <a:gd name="T68" fmla="*/ 127 w 856"/>
              <a:gd name="T69" fmla="*/ 0 h 8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856" h="822">
                <a:moveTo>
                  <a:pt x="127" y="5"/>
                </a:moveTo>
                <a:lnTo>
                  <a:pt x="98" y="8"/>
                </a:lnTo>
                <a:lnTo>
                  <a:pt x="73" y="16"/>
                </a:lnTo>
                <a:lnTo>
                  <a:pt x="50" y="30"/>
                </a:lnTo>
                <a:lnTo>
                  <a:pt x="31" y="48"/>
                </a:lnTo>
                <a:lnTo>
                  <a:pt x="17" y="71"/>
                </a:lnTo>
                <a:lnTo>
                  <a:pt x="8" y="95"/>
                </a:lnTo>
                <a:lnTo>
                  <a:pt x="4" y="122"/>
                </a:lnTo>
                <a:lnTo>
                  <a:pt x="4" y="701"/>
                </a:lnTo>
                <a:lnTo>
                  <a:pt x="8" y="727"/>
                </a:lnTo>
                <a:lnTo>
                  <a:pt x="17" y="753"/>
                </a:lnTo>
                <a:lnTo>
                  <a:pt x="31" y="774"/>
                </a:lnTo>
                <a:lnTo>
                  <a:pt x="50" y="792"/>
                </a:lnTo>
                <a:lnTo>
                  <a:pt x="73" y="806"/>
                </a:lnTo>
                <a:lnTo>
                  <a:pt x="98" y="815"/>
                </a:lnTo>
                <a:lnTo>
                  <a:pt x="127" y="818"/>
                </a:lnTo>
                <a:lnTo>
                  <a:pt x="731" y="818"/>
                </a:lnTo>
                <a:lnTo>
                  <a:pt x="758" y="815"/>
                </a:lnTo>
                <a:lnTo>
                  <a:pt x="784" y="806"/>
                </a:lnTo>
                <a:lnTo>
                  <a:pt x="806" y="792"/>
                </a:lnTo>
                <a:lnTo>
                  <a:pt x="825" y="774"/>
                </a:lnTo>
                <a:lnTo>
                  <a:pt x="840" y="753"/>
                </a:lnTo>
                <a:lnTo>
                  <a:pt x="849" y="727"/>
                </a:lnTo>
                <a:lnTo>
                  <a:pt x="852" y="701"/>
                </a:lnTo>
                <a:lnTo>
                  <a:pt x="852" y="122"/>
                </a:lnTo>
                <a:lnTo>
                  <a:pt x="849" y="95"/>
                </a:lnTo>
                <a:lnTo>
                  <a:pt x="840" y="71"/>
                </a:lnTo>
                <a:lnTo>
                  <a:pt x="825" y="48"/>
                </a:lnTo>
                <a:lnTo>
                  <a:pt x="806" y="30"/>
                </a:lnTo>
                <a:lnTo>
                  <a:pt x="784" y="16"/>
                </a:lnTo>
                <a:lnTo>
                  <a:pt x="758" y="8"/>
                </a:lnTo>
                <a:lnTo>
                  <a:pt x="731" y="5"/>
                </a:lnTo>
                <a:lnTo>
                  <a:pt x="127" y="5"/>
                </a:lnTo>
                <a:close/>
                <a:moveTo>
                  <a:pt x="127" y="0"/>
                </a:moveTo>
                <a:lnTo>
                  <a:pt x="731" y="0"/>
                </a:lnTo>
                <a:lnTo>
                  <a:pt x="756" y="3"/>
                </a:lnTo>
                <a:lnTo>
                  <a:pt x="779" y="10"/>
                </a:lnTo>
                <a:lnTo>
                  <a:pt x="801" y="21"/>
                </a:lnTo>
                <a:lnTo>
                  <a:pt x="820" y="36"/>
                </a:lnTo>
                <a:lnTo>
                  <a:pt x="834" y="54"/>
                </a:lnTo>
                <a:lnTo>
                  <a:pt x="847" y="75"/>
                </a:lnTo>
                <a:lnTo>
                  <a:pt x="854" y="98"/>
                </a:lnTo>
                <a:lnTo>
                  <a:pt x="856" y="122"/>
                </a:lnTo>
                <a:lnTo>
                  <a:pt x="856" y="701"/>
                </a:lnTo>
                <a:lnTo>
                  <a:pt x="854" y="725"/>
                </a:lnTo>
                <a:lnTo>
                  <a:pt x="847" y="748"/>
                </a:lnTo>
                <a:lnTo>
                  <a:pt x="834" y="769"/>
                </a:lnTo>
                <a:lnTo>
                  <a:pt x="820" y="787"/>
                </a:lnTo>
                <a:lnTo>
                  <a:pt x="801" y="802"/>
                </a:lnTo>
                <a:lnTo>
                  <a:pt x="779" y="813"/>
                </a:lnTo>
                <a:lnTo>
                  <a:pt x="756" y="820"/>
                </a:lnTo>
                <a:lnTo>
                  <a:pt x="731" y="822"/>
                </a:lnTo>
                <a:lnTo>
                  <a:pt x="127" y="822"/>
                </a:lnTo>
                <a:lnTo>
                  <a:pt x="101" y="820"/>
                </a:lnTo>
                <a:lnTo>
                  <a:pt x="77" y="813"/>
                </a:lnTo>
                <a:lnTo>
                  <a:pt x="56" y="802"/>
                </a:lnTo>
                <a:lnTo>
                  <a:pt x="38" y="787"/>
                </a:lnTo>
                <a:lnTo>
                  <a:pt x="22" y="769"/>
                </a:lnTo>
                <a:lnTo>
                  <a:pt x="10" y="748"/>
                </a:lnTo>
                <a:lnTo>
                  <a:pt x="3" y="725"/>
                </a:lnTo>
                <a:lnTo>
                  <a:pt x="0" y="701"/>
                </a:lnTo>
                <a:lnTo>
                  <a:pt x="0" y="122"/>
                </a:lnTo>
                <a:lnTo>
                  <a:pt x="3" y="98"/>
                </a:lnTo>
                <a:lnTo>
                  <a:pt x="10" y="75"/>
                </a:lnTo>
                <a:lnTo>
                  <a:pt x="22" y="54"/>
                </a:lnTo>
                <a:lnTo>
                  <a:pt x="38" y="36"/>
                </a:lnTo>
                <a:lnTo>
                  <a:pt x="56" y="21"/>
                </a:lnTo>
                <a:lnTo>
                  <a:pt x="77" y="10"/>
                </a:lnTo>
                <a:lnTo>
                  <a:pt x="101" y="3"/>
                </a:lnTo>
                <a:lnTo>
                  <a:pt x="127" y="0"/>
                </a:lnTo>
                <a:close/>
              </a:path>
            </a:pathLst>
          </a:custGeom>
          <a:solidFill>
            <a:srgbClr val="BFBFB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1" name="Freeform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EditPoints="1"/>
          </xdr:cNvSpPr>
        </xdr:nvSpPr>
        <xdr:spPr bwMode="auto">
          <a:xfrm>
            <a:off x="232" y="35"/>
            <a:ext cx="40" cy="41"/>
          </a:xfrm>
          <a:custGeom>
            <a:avLst/>
            <a:gdLst>
              <a:gd name="T0" fmla="*/ 80 w 799"/>
              <a:gd name="T1" fmla="*/ 7 h 768"/>
              <a:gd name="T2" fmla="*/ 41 w 799"/>
              <a:gd name="T3" fmla="*/ 25 h 768"/>
              <a:gd name="T4" fmla="*/ 13 w 799"/>
              <a:gd name="T5" fmla="*/ 59 h 768"/>
              <a:gd name="T6" fmla="*/ 4 w 799"/>
              <a:gd name="T7" fmla="*/ 100 h 768"/>
              <a:gd name="T8" fmla="*/ 6 w 799"/>
              <a:gd name="T9" fmla="*/ 690 h 768"/>
              <a:gd name="T10" fmla="*/ 26 w 799"/>
              <a:gd name="T11" fmla="*/ 728 h 768"/>
              <a:gd name="T12" fmla="*/ 59 w 799"/>
              <a:gd name="T13" fmla="*/ 754 h 768"/>
              <a:gd name="T14" fmla="*/ 104 w 799"/>
              <a:gd name="T15" fmla="*/ 764 h 768"/>
              <a:gd name="T16" fmla="*/ 718 w 799"/>
              <a:gd name="T17" fmla="*/ 761 h 768"/>
              <a:gd name="T18" fmla="*/ 757 w 799"/>
              <a:gd name="T19" fmla="*/ 743 h 768"/>
              <a:gd name="T20" fmla="*/ 784 w 799"/>
              <a:gd name="T21" fmla="*/ 710 h 768"/>
              <a:gd name="T22" fmla="*/ 794 w 799"/>
              <a:gd name="T23" fmla="*/ 668 h 768"/>
              <a:gd name="T24" fmla="*/ 792 w 799"/>
              <a:gd name="T25" fmla="*/ 79 h 768"/>
              <a:gd name="T26" fmla="*/ 772 w 799"/>
              <a:gd name="T27" fmla="*/ 41 h 768"/>
              <a:gd name="T28" fmla="*/ 739 w 799"/>
              <a:gd name="T29" fmla="*/ 14 h 768"/>
              <a:gd name="T30" fmla="*/ 695 w 799"/>
              <a:gd name="T31" fmla="*/ 5 h 768"/>
              <a:gd name="T32" fmla="*/ 104 w 799"/>
              <a:gd name="T33" fmla="*/ 0 h 768"/>
              <a:gd name="T34" fmla="*/ 719 w 799"/>
              <a:gd name="T35" fmla="*/ 3 h 768"/>
              <a:gd name="T36" fmla="*/ 760 w 799"/>
              <a:gd name="T37" fmla="*/ 22 h 768"/>
              <a:gd name="T38" fmla="*/ 788 w 799"/>
              <a:gd name="T39" fmla="*/ 57 h 768"/>
              <a:gd name="T40" fmla="*/ 799 w 799"/>
              <a:gd name="T41" fmla="*/ 100 h 768"/>
              <a:gd name="T42" fmla="*/ 797 w 799"/>
              <a:gd name="T43" fmla="*/ 691 h 768"/>
              <a:gd name="T44" fmla="*/ 776 w 799"/>
              <a:gd name="T45" fmla="*/ 731 h 768"/>
              <a:gd name="T46" fmla="*/ 741 w 799"/>
              <a:gd name="T47" fmla="*/ 758 h 768"/>
              <a:gd name="T48" fmla="*/ 695 w 799"/>
              <a:gd name="T49" fmla="*/ 768 h 768"/>
              <a:gd name="T50" fmla="*/ 79 w 799"/>
              <a:gd name="T51" fmla="*/ 765 h 768"/>
              <a:gd name="T52" fmla="*/ 39 w 799"/>
              <a:gd name="T53" fmla="*/ 746 h 768"/>
              <a:gd name="T54" fmla="*/ 10 w 799"/>
              <a:gd name="T55" fmla="*/ 712 h 768"/>
              <a:gd name="T56" fmla="*/ 0 w 799"/>
              <a:gd name="T57" fmla="*/ 668 h 768"/>
              <a:gd name="T58" fmla="*/ 2 w 799"/>
              <a:gd name="T59" fmla="*/ 78 h 768"/>
              <a:gd name="T60" fmla="*/ 22 w 799"/>
              <a:gd name="T61" fmla="*/ 38 h 768"/>
              <a:gd name="T62" fmla="*/ 57 w 799"/>
              <a:gd name="T63" fmla="*/ 11 h 768"/>
              <a:gd name="T64" fmla="*/ 104 w 799"/>
              <a:gd name="T65" fmla="*/ 0 h 76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</a:cxnLst>
            <a:rect l="0" t="0" r="r" b="b"/>
            <a:pathLst>
              <a:path w="799" h="768">
                <a:moveTo>
                  <a:pt x="104" y="5"/>
                </a:moveTo>
                <a:lnTo>
                  <a:pt x="80" y="7"/>
                </a:lnTo>
                <a:lnTo>
                  <a:pt x="59" y="14"/>
                </a:lnTo>
                <a:lnTo>
                  <a:pt x="41" y="25"/>
                </a:lnTo>
                <a:lnTo>
                  <a:pt x="26" y="41"/>
                </a:lnTo>
                <a:lnTo>
                  <a:pt x="13" y="59"/>
                </a:lnTo>
                <a:lnTo>
                  <a:pt x="6" y="79"/>
                </a:lnTo>
                <a:lnTo>
                  <a:pt x="4" y="100"/>
                </a:lnTo>
                <a:lnTo>
                  <a:pt x="4" y="668"/>
                </a:lnTo>
                <a:lnTo>
                  <a:pt x="6" y="690"/>
                </a:lnTo>
                <a:lnTo>
                  <a:pt x="13" y="710"/>
                </a:lnTo>
                <a:lnTo>
                  <a:pt x="26" y="728"/>
                </a:lnTo>
                <a:lnTo>
                  <a:pt x="41" y="743"/>
                </a:lnTo>
                <a:lnTo>
                  <a:pt x="59" y="754"/>
                </a:lnTo>
                <a:lnTo>
                  <a:pt x="80" y="761"/>
                </a:lnTo>
                <a:lnTo>
                  <a:pt x="104" y="764"/>
                </a:lnTo>
                <a:lnTo>
                  <a:pt x="695" y="764"/>
                </a:lnTo>
                <a:lnTo>
                  <a:pt x="718" y="761"/>
                </a:lnTo>
                <a:lnTo>
                  <a:pt x="739" y="754"/>
                </a:lnTo>
                <a:lnTo>
                  <a:pt x="757" y="743"/>
                </a:lnTo>
                <a:lnTo>
                  <a:pt x="772" y="728"/>
                </a:lnTo>
                <a:lnTo>
                  <a:pt x="784" y="710"/>
                </a:lnTo>
                <a:lnTo>
                  <a:pt x="792" y="690"/>
                </a:lnTo>
                <a:lnTo>
                  <a:pt x="794" y="668"/>
                </a:lnTo>
                <a:lnTo>
                  <a:pt x="794" y="100"/>
                </a:lnTo>
                <a:lnTo>
                  <a:pt x="792" y="79"/>
                </a:lnTo>
                <a:lnTo>
                  <a:pt x="784" y="59"/>
                </a:lnTo>
                <a:lnTo>
                  <a:pt x="772" y="41"/>
                </a:lnTo>
                <a:lnTo>
                  <a:pt x="757" y="25"/>
                </a:lnTo>
                <a:lnTo>
                  <a:pt x="739" y="14"/>
                </a:lnTo>
                <a:lnTo>
                  <a:pt x="718" y="7"/>
                </a:lnTo>
                <a:lnTo>
                  <a:pt x="695" y="5"/>
                </a:lnTo>
                <a:lnTo>
                  <a:pt x="104" y="5"/>
                </a:lnTo>
                <a:close/>
                <a:moveTo>
                  <a:pt x="104" y="0"/>
                </a:moveTo>
                <a:lnTo>
                  <a:pt x="695" y="0"/>
                </a:lnTo>
                <a:lnTo>
                  <a:pt x="719" y="3"/>
                </a:lnTo>
                <a:lnTo>
                  <a:pt x="741" y="11"/>
                </a:lnTo>
                <a:lnTo>
                  <a:pt x="760" y="22"/>
                </a:lnTo>
                <a:lnTo>
                  <a:pt x="776" y="38"/>
                </a:lnTo>
                <a:lnTo>
                  <a:pt x="788" y="57"/>
                </a:lnTo>
                <a:lnTo>
                  <a:pt x="797" y="78"/>
                </a:lnTo>
                <a:lnTo>
                  <a:pt x="799" y="100"/>
                </a:lnTo>
                <a:lnTo>
                  <a:pt x="799" y="668"/>
                </a:lnTo>
                <a:lnTo>
                  <a:pt x="797" y="691"/>
                </a:lnTo>
                <a:lnTo>
                  <a:pt x="788" y="712"/>
                </a:lnTo>
                <a:lnTo>
                  <a:pt x="776" y="731"/>
                </a:lnTo>
                <a:lnTo>
                  <a:pt x="760" y="746"/>
                </a:lnTo>
                <a:lnTo>
                  <a:pt x="741" y="758"/>
                </a:lnTo>
                <a:lnTo>
                  <a:pt x="719" y="765"/>
                </a:lnTo>
                <a:lnTo>
                  <a:pt x="695" y="768"/>
                </a:lnTo>
                <a:lnTo>
                  <a:pt x="104" y="768"/>
                </a:lnTo>
                <a:lnTo>
                  <a:pt x="79" y="765"/>
                </a:lnTo>
                <a:lnTo>
                  <a:pt x="57" y="758"/>
                </a:lnTo>
                <a:lnTo>
                  <a:pt x="39" y="746"/>
                </a:lnTo>
                <a:lnTo>
                  <a:pt x="22" y="731"/>
                </a:lnTo>
                <a:lnTo>
                  <a:pt x="10" y="712"/>
                </a:lnTo>
                <a:lnTo>
                  <a:pt x="2" y="691"/>
                </a:lnTo>
                <a:lnTo>
                  <a:pt x="0" y="668"/>
                </a:lnTo>
                <a:lnTo>
                  <a:pt x="0" y="100"/>
                </a:lnTo>
                <a:lnTo>
                  <a:pt x="2" y="78"/>
                </a:lnTo>
                <a:lnTo>
                  <a:pt x="10" y="57"/>
                </a:lnTo>
                <a:lnTo>
                  <a:pt x="22" y="38"/>
                </a:lnTo>
                <a:lnTo>
                  <a:pt x="39" y="22"/>
                </a:lnTo>
                <a:lnTo>
                  <a:pt x="57" y="11"/>
                </a:lnTo>
                <a:lnTo>
                  <a:pt x="79" y="3"/>
                </a:lnTo>
                <a:lnTo>
                  <a:pt x="104" y="0"/>
                </a:lnTo>
                <a:close/>
              </a:path>
            </a:pathLst>
          </a:custGeom>
          <a:solidFill>
            <a:srgbClr val="BFBFB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2" name="Freeform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EditPoints="1"/>
          </xdr:cNvSpPr>
        </xdr:nvSpPr>
        <xdr:spPr bwMode="auto">
          <a:xfrm>
            <a:off x="230" y="34"/>
            <a:ext cx="43" cy="43"/>
          </a:xfrm>
          <a:custGeom>
            <a:avLst/>
            <a:gdLst>
              <a:gd name="T0" fmla="*/ 99 w 857"/>
              <a:gd name="T1" fmla="*/ 8 h 822"/>
              <a:gd name="T2" fmla="*/ 51 w 857"/>
              <a:gd name="T3" fmla="*/ 30 h 822"/>
              <a:gd name="T4" fmla="*/ 17 w 857"/>
              <a:gd name="T5" fmla="*/ 71 h 822"/>
              <a:gd name="T6" fmla="*/ 6 w 857"/>
              <a:gd name="T7" fmla="*/ 122 h 822"/>
              <a:gd name="T8" fmla="*/ 9 w 857"/>
              <a:gd name="T9" fmla="*/ 727 h 822"/>
              <a:gd name="T10" fmla="*/ 32 w 857"/>
              <a:gd name="T11" fmla="*/ 774 h 822"/>
              <a:gd name="T12" fmla="*/ 74 w 857"/>
              <a:gd name="T13" fmla="*/ 806 h 822"/>
              <a:gd name="T14" fmla="*/ 127 w 857"/>
              <a:gd name="T15" fmla="*/ 818 h 822"/>
              <a:gd name="T16" fmla="*/ 758 w 857"/>
              <a:gd name="T17" fmla="*/ 815 h 822"/>
              <a:gd name="T18" fmla="*/ 808 w 857"/>
              <a:gd name="T19" fmla="*/ 792 h 822"/>
              <a:gd name="T20" fmla="*/ 840 w 857"/>
              <a:gd name="T21" fmla="*/ 753 h 822"/>
              <a:gd name="T22" fmla="*/ 853 w 857"/>
              <a:gd name="T23" fmla="*/ 701 h 822"/>
              <a:gd name="T24" fmla="*/ 850 w 857"/>
              <a:gd name="T25" fmla="*/ 95 h 822"/>
              <a:gd name="T26" fmla="*/ 827 w 857"/>
              <a:gd name="T27" fmla="*/ 48 h 822"/>
              <a:gd name="T28" fmla="*/ 785 w 857"/>
              <a:gd name="T29" fmla="*/ 16 h 822"/>
              <a:gd name="T30" fmla="*/ 731 w 857"/>
              <a:gd name="T31" fmla="*/ 5 h 822"/>
              <a:gd name="T32" fmla="*/ 127 w 857"/>
              <a:gd name="T33" fmla="*/ 0 h 822"/>
              <a:gd name="T34" fmla="*/ 756 w 857"/>
              <a:gd name="T35" fmla="*/ 3 h 822"/>
              <a:gd name="T36" fmla="*/ 801 w 857"/>
              <a:gd name="T37" fmla="*/ 21 h 822"/>
              <a:gd name="T38" fmla="*/ 836 w 857"/>
              <a:gd name="T39" fmla="*/ 54 h 822"/>
              <a:gd name="T40" fmla="*/ 855 w 857"/>
              <a:gd name="T41" fmla="*/ 98 h 822"/>
              <a:gd name="T42" fmla="*/ 857 w 857"/>
              <a:gd name="T43" fmla="*/ 701 h 822"/>
              <a:gd name="T44" fmla="*/ 848 w 857"/>
              <a:gd name="T45" fmla="*/ 748 h 822"/>
              <a:gd name="T46" fmla="*/ 820 w 857"/>
              <a:gd name="T47" fmla="*/ 787 h 822"/>
              <a:gd name="T48" fmla="*/ 780 w 857"/>
              <a:gd name="T49" fmla="*/ 813 h 822"/>
              <a:gd name="T50" fmla="*/ 731 w 857"/>
              <a:gd name="T51" fmla="*/ 822 h 822"/>
              <a:gd name="T52" fmla="*/ 102 w 857"/>
              <a:gd name="T53" fmla="*/ 820 h 822"/>
              <a:gd name="T54" fmla="*/ 57 w 857"/>
              <a:gd name="T55" fmla="*/ 802 h 822"/>
              <a:gd name="T56" fmla="*/ 22 w 857"/>
              <a:gd name="T57" fmla="*/ 769 h 822"/>
              <a:gd name="T58" fmla="*/ 4 w 857"/>
              <a:gd name="T59" fmla="*/ 725 h 822"/>
              <a:gd name="T60" fmla="*/ 0 w 857"/>
              <a:gd name="T61" fmla="*/ 122 h 822"/>
              <a:gd name="T62" fmla="*/ 11 w 857"/>
              <a:gd name="T63" fmla="*/ 75 h 822"/>
              <a:gd name="T64" fmla="*/ 38 w 857"/>
              <a:gd name="T65" fmla="*/ 36 h 822"/>
              <a:gd name="T66" fmla="*/ 78 w 857"/>
              <a:gd name="T67" fmla="*/ 10 h 822"/>
              <a:gd name="T68" fmla="*/ 127 w 857"/>
              <a:gd name="T69" fmla="*/ 0 h 8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857" h="822">
                <a:moveTo>
                  <a:pt x="127" y="5"/>
                </a:moveTo>
                <a:lnTo>
                  <a:pt x="99" y="8"/>
                </a:lnTo>
                <a:lnTo>
                  <a:pt x="74" y="16"/>
                </a:lnTo>
                <a:lnTo>
                  <a:pt x="51" y="30"/>
                </a:lnTo>
                <a:lnTo>
                  <a:pt x="32" y="48"/>
                </a:lnTo>
                <a:lnTo>
                  <a:pt x="17" y="71"/>
                </a:lnTo>
                <a:lnTo>
                  <a:pt x="9" y="95"/>
                </a:lnTo>
                <a:lnTo>
                  <a:pt x="6" y="122"/>
                </a:lnTo>
                <a:lnTo>
                  <a:pt x="6" y="701"/>
                </a:lnTo>
                <a:lnTo>
                  <a:pt x="9" y="727"/>
                </a:lnTo>
                <a:lnTo>
                  <a:pt x="17" y="753"/>
                </a:lnTo>
                <a:lnTo>
                  <a:pt x="32" y="774"/>
                </a:lnTo>
                <a:lnTo>
                  <a:pt x="51" y="792"/>
                </a:lnTo>
                <a:lnTo>
                  <a:pt x="74" y="806"/>
                </a:lnTo>
                <a:lnTo>
                  <a:pt x="99" y="815"/>
                </a:lnTo>
                <a:lnTo>
                  <a:pt x="127" y="818"/>
                </a:lnTo>
                <a:lnTo>
                  <a:pt x="731" y="818"/>
                </a:lnTo>
                <a:lnTo>
                  <a:pt x="758" y="815"/>
                </a:lnTo>
                <a:lnTo>
                  <a:pt x="785" y="806"/>
                </a:lnTo>
                <a:lnTo>
                  <a:pt x="808" y="792"/>
                </a:lnTo>
                <a:lnTo>
                  <a:pt x="827" y="774"/>
                </a:lnTo>
                <a:lnTo>
                  <a:pt x="840" y="753"/>
                </a:lnTo>
                <a:lnTo>
                  <a:pt x="850" y="727"/>
                </a:lnTo>
                <a:lnTo>
                  <a:pt x="853" y="701"/>
                </a:lnTo>
                <a:lnTo>
                  <a:pt x="853" y="122"/>
                </a:lnTo>
                <a:lnTo>
                  <a:pt x="850" y="95"/>
                </a:lnTo>
                <a:lnTo>
                  <a:pt x="840" y="71"/>
                </a:lnTo>
                <a:lnTo>
                  <a:pt x="827" y="48"/>
                </a:lnTo>
                <a:lnTo>
                  <a:pt x="808" y="30"/>
                </a:lnTo>
                <a:lnTo>
                  <a:pt x="785" y="16"/>
                </a:lnTo>
                <a:lnTo>
                  <a:pt x="758" y="8"/>
                </a:lnTo>
                <a:lnTo>
                  <a:pt x="731" y="5"/>
                </a:lnTo>
                <a:lnTo>
                  <a:pt x="127" y="5"/>
                </a:lnTo>
                <a:close/>
                <a:moveTo>
                  <a:pt x="127" y="0"/>
                </a:moveTo>
                <a:lnTo>
                  <a:pt x="731" y="0"/>
                </a:lnTo>
                <a:lnTo>
                  <a:pt x="756" y="3"/>
                </a:lnTo>
                <a:lnTo>
                  <a:pt x="780" y="10"/>
                </a:lnTo>
                <a:lnTo>
                  <a:pt x="801" y="21"/>
                </a:lnTo>
                <a:lnTo>
                  <a:pt x="820" y="36"/>
                </a:lnTo>
                <a:lnTo>
                  <a:pt x="836" y="54"/>
                </a:lnTo>
                <a:lnTo>
                  <a:pt x="848" y="75"/>
                </a:lnTo>
                <a:lnTo>
                  <a:pt x="855" y="98"/>
                </a:lnTo>
                <a:lnTo>
                  <a:pt x="857" y="122"/>
                </a:lnTo>
                <a:lnTo>
                  <a:pt x="857" y="701"/>
                </a:lnTo>
                <a:lnTo>
                  <a:pt x="855" y="725"/>
                </a:lnTo>
                <a:lnTo>
                  <a:pt x="848" y="748"/>
                </a:lnTo>
                <a:lnTo>
                  <a:pt x="836" y="769"/>
                </a:lnTo>
                <a:lnTo>
                  <a:pt x="820" y="787"/>
                </a:lnTo>
                <a:lnTo>
                  <a:pt x="801" y="802"/>
                </a:lnTo>
                <a:lnTo>
                  <a:pt x="780" y="813"/>
                </a:lnTo>
                <a:lnTo>
                  <a:pt x="756" y="820"/>
                </a:lnTo>
                <a:lnTo>
                  <a:pt x="731" y="822"/>
                </a:lnTo>
                <a:lnTo>
                  <a:pt x="127" y="822"/>
                </a:lnTo>
                <a:lnTo>
                  <a:pt x="102" y="820"/>
                </a:lnTo>
                <a:lnTo>
                  <a:pt x="78" y="813"/>
                </a:lnTo>
                <a:lnTo>
                  <a:pt x="57" y="802"/>
                </a:lnTo>
                <a:lnTo>
                  <a:pt x="38" y="787"/>
                </a:lnTo>
                <a:lnTo>
                  <a:pt x="22" y="769"/>
                </a:lnTo>
                <a:lnTo>
                  <a:pt x="11" y="748"/>
                </a:lnTo>
                <a:lnTo>
                  <a:pt x="4" y="725"/>
                </a:lnTo>
                <a:lnTo>
                  <a:pt x="0" y="701"/>
                </a:lnTo>
                <a:lnTo>
                  <a:pt x="0" y="122"/>
                </a:lnTo>
                <a:lnTo>
                  <a:pt x="4" y="98"/>
                </a:lnTo>
                <a:lnTo>
                  <a:pt x="11" y="75"/>
                </a:lnTo>
                <a:lnTo>
                  <a:pt x="22" y="54"/>
                </a:lnTo>
                <a:lnTo>
                  <a:pt x="38" y="36"/>
                </a:lnTo>
                <a:lnTo>
                  <a:pt x="57" y="21"/>
                </a:lnTo>
                <a:lnTo>
                  <a:pt x="78" y="10"/>
                </a:lnTo>
                <a:lnTo>
                  <a:pt x="102" y="3"/>
                </a:lnTo>
                <a:lnTo>
                  <a:pt x="127" y="0"/>
                </a:lnTo>
                <a:close/>
              </a:path>
            </a:pathLst>
          </a:custGeom>
          <a:solidFill>
            <a:srgbClr val="BFBFB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3" name="Freeform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/>
          </xdr:cNvSpPr>
        </xdr:nvSpPr>
        <xdr:spPr bwMode="auto">
          <a:xfrm>
            <a:off x="125" y="41"/>
            <a:ext cx="30" cy="29"/>
          </a:xfrm>
          <a:custGeom>
            <a:avLst/>
            <a:gdLst>
              <a:gd name="T0" fmla="*/ 310 w 605"/>
              <a:gd name="T1" fmla="*/ 2 h 555"/>
              <a:gd name="T2" fmla="*/ 321 w 605"/>
              <a:gd name="T3" fmla="*/ 13 h 555"/>
              <a:gd name="T4" fmla="*/ 326 w 605"/>
              <a:gd name="T5" fmla="*/ 28 h 555"/>
              <a:gd name="T6" fmla="*/ 327 w 605"/>
              <a:gd name="T7" fmla="*/ 44 h 555"/>
              <a:gd name="T8" fmla="*/ 330 w 605"/>
              <a:gd name="T9" fmla="*/ 75 h 555"/>
              <a:gd name="T10" fmla="*/ 333 w 605"/>
              <a:gd name="T11" fmla="*/ 113 h 555"/>
              <a:gd name="T12" fmla="*/ 337 w 605"/>
              <a:gd name="T13" fmla="*/ 146 h 555"/>
              <a:gd name="T14" fmla="*/ 338 w 605"/>
              <a:gd name="T15" fmla="*/ 167 h 555"/>
              <a:gd name="T16" fmla="*/ 429 w 605"/>
              <a:gd name="T17" fmla="*/ 228 h 555"/>
              <a:gd name="T18" fmla="*/ 451 w 605"/>
              <a:gd name="T19" fmla="*/ 211 h 555"/>
              <a:gd name="T20" fmla="*/ 514 w 605"/>
              <a:gd name="T21" fmla="*/ 283 h 555"/>
              <a:gd name="T22" fmla="*/ 536 w 605"/>
              <a:gd name="T23" fmla="*/ 264 h 555"/>
              <a:gd name="T24" fmla="*/ 605 w 605"/>
              <a:gd name="T25" fmla="*/ 344 h 555"/>
              <a:gd name="T26" fmla="*/ 386 w 605"/>
              <a:gd name="T27" fmla="*/ 303 h 555"/>
              <a:gd name="T28" fmla="*/ 382 w 605"/>
              <a:gd name="T29" fmla="*/ 301 h 555"/>
              <a:gd name="T30" fmla="*/ 369 w 605"/>
              <a:gd name="T31" fmla="*/ 298 h 555"/>
              <a:gd name="T32" fmla="*/ 354 w 605"/>
              <a:gd name="T33" fmla="*/ 298 h 555"/>
              <a:gd name="T34" fmla="*/ 342 w 605"/>
              <a:gd name="T35" fmla="*/ 306 h 555"/>
              <a:gd name="T36" fmla="*/ 337 w 605"/>
              <a:gd name="T37" fmla="*/ 326 h 555"/>
              <a:gd name="T38" fmla="*/ 418 w 605"/>
              <a:gd name="T39" fmla="*/ 539 h 555"/>
              <a:gd name="T40" fmla="*/ 324 w 605"/>
              <a:gd name="T41" fmla="*/ 533 h 555"/>
              <a:gd name="T42" fmla="*/ 188 w 605"/>
              <a:gd name="T43" fmla="*/ 555 h 555"/>
              <a:gd name="T44" fmla="*/ 273 w 605"/>
              <a:gd name="T45" fmla="*/ 472 h 555"/>
              <a:gd name="T46" fmla="*/ 267 w 605"/>
              <a:gd name="T47" fmla="*/ 314 h 555"/>
              <a:gd name="T48" fmla="*/ 258 w 605"/>
              <a:gd name="T49" fmla="*/ 301 h 555"/>
              <a:gd name="T50" fmla="*/ 243 w 605"/>
              <a:gd name="T51" fmla="*/ 297 h 555"/>
              <a:gd name="T52" fmla="*/ 230 w 605"/>
              <a:gd name="T53" fmla="*/ 300 h 555"/>
              <a:gd name="T54" fmla="*/ 220 w 605"/>
              <a:gd name="T55" fmla="*/ 303 h 555"/>
              <a:gd name="T56" fmla="*/ 0 w 605"/>
              <a:gd name="T57" fmla="*/ 379 h 555"/>
              <a:gd name="T58" fmla="*/ 70 w 605"/>
              <a:gd name="T59" fmla="*/ 297 h 555"/>
              <a:gd name="T60" fmla="*/ 91 w 605"/>
              <a:gd name="T61" fmla="*/ 264 h 555"/>
              <a:gd name="T62" fmla="*/ 155 w 605"/>
              <a:gd name="T63" fmla="*/ 243 h 555"/>
              <a:gd name="T64" fmla="*/ 176 w 605"/>
              <a:gd name="T65" fmla="*/ 211 h 555"/>
              <a:gd name="T66" fmla="*/ 267 w 605"/>
              <a:gd name="T67" fmla="*/ 170 h 555"/>
              <a:gd name="T68" fmla="*/ 268 w 605"/>
              <a:gd name="T69" fmla="*/ 159 h 555"/>
              <a:gd name="T70" fmla="*/ 271 w 605"/>
              <a:gd name="T71" fmla="*/ 131 h 555"/>
              <a:gd name="T72" fmla="*/ 274 w 605"/>
              <a:gd name="T73" fmla="*/ 93 h 555"/>
              <a:gd name="T74" fmla="*/ 277 w 605"/>
              <a:gd name="T75" fmla="*/ 59 h 555"/>
              <a:gd name="T76" fmla="*/ 279 w 605"/>
              <a:gd name="T77" fmla="*/ 34 h 555"/>
              <a:gd name="T78" fmla="*/ 281 w 605"/>
              <a:gd name="T79" fmla="*/ 21 h 555"/>
              <a:gd name="T80" fmla="*/ 288 w 605"/>
              <a:gd name="T81" fmla="*/ 6 h 555"/>
              <a:gd name="T82" fmla="*/ 303 w 605"/>
              <a:gd name="T83" fmla="*/ 0 h 55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</a:cxnLst>
            <a:rect l="0" t="0" r="r" b="b"/>
            <a:pathLst>
              <a:path w="605" h="555">
                <a:moveTo>
                  <a:pt x="303" y="0"/>
                </a:moveTo>
                <a:lnTo>
                  <a:pt x="310" y="2"/>
                </a:lnTo>
                <a:lnTo>
                  <a:pt x="317" y="6"/>
                </a:lnTo>
                <a:lnTo>
                  <a:pt x="321" y="13"/>
                </a:lnTo>
                <a:lnTo>
                  <a:pt x="324" y="21"/>
                </a:lnTo>
                <a:lnTo>
                  <a:pt x="326" y="28"/>
                </a:lnTo>
                <a:lnTo>
                  <a:pt x="326" y="34"/>
                </a:lnTo>
                <a:lnTo>
                  <a:pt x="327" y="44"/>
                </a:lnTo>
                <a:lnTo>
                  <a:pt x="328" y="59"/>
                </a:lnTo>
                <a:lnTo>
                  <a:pt x="330" y="75"/>
                </a:lnTo>
                <a:lnTo>
                  <a:pt x="331" y="93"/>
                </a:lnTo>
                <a:lnTo>
                  <a:pt x="333" y="113"/>
                </a:lnTo>
                <a:lnTo>
                  <a:pt x="334" y="131"/>
                </a:lnTo>
                <a:lnTo>
                  <a:pt x="337" y="146"/>
                </a:lnTo>
                <a:lnTo>
                  <a:pt x="338" y="159"/>
                </a:lnTo>
                <a:lnTo>
                  <a:pt x="338" y="167"/>
                </a:lnTo>
                <a:lnTo>
                  <a:pt x="339" y="170"/>
                </a:lnTo>
                <a:lnTo>
                  <a:pt x="429" y="228"/>
                </a:lnTo>
                <a:lnTo>
                  <a:pt x="429" y="211"/>
                </a:lnTo>
                <a:lnTo>
                  <a:pt x="451" y="211"/>
                </a:lnTo>
                <a:lnTo>
                  <a:pt x="451" y="243"/>
                </a:lnTo>
                <a:lnTo>
                  <a:pt x="514" y="283"/>
                </a:lnTo>
                <a:lnTo>
                  <a:pt x="514" y="264"/>
                </a:lnTo>
                <a:lnTo>
                  <a:pt x="536" y="264"/>
                </a:lnTo>
                <a:lnTo>
                  <a:pt x="536" y="297"/>
                </a:lnTo>
                <a:lnTo>
                  <a:pt x="605" y="344"/>
                </a:lnTo>
                <a:lnTo>
                  <a:pt x="605" y="379"/>
                </a:lnTo>
                <a:lnTo>
                  <a:pt x="386" y="303"/>
                </a:lnTo>
                <a:lnTo>
                  <a:pt x="385" y="303"/>
                </a:lnTo>
                <a:lnTo>
                  <a:pt x="382" y="301"/>
                </a:lnTo>
                <a:lnTo>
                  <a:pt x="375" y="300"/>
                </a:lnTo>
                <a:lnTo>
                  <a:pt x="369" y="298"/>
                </a:lnTo>
                <a:lnTo>
                  <a:pt x="362" y="297"/>
                </a:lnTo>
                <a:lnTo>
                  <a:pt x="354" y="298"/>
                </a:lnTo>
                <a:lnTo>
                  <a:pt x="348" y="301"/>
                </a:lnTo>
                <a:lnTo>
                  <a:pt x="342" y="306"/>
                </a:lnTo>
                <a:lnTo>
                  <a:pt x="339" y="314"/>
                </a:lnTo>
                <a:lnTo>
                  <a:pt x="337" y="326"/>
                </a:lnTo>
                <a:lnTo>
                  <a:pt x="332" y="472"/>
                </a:lnTo>
                <a:lnTo>
                  <a:pt x="418" y="539"/>
                </a:lnTo>
                <a:lnTo>
                  <a:pt x="418" y="555"/>
                </a:lnTo>
                <a:lnTo>
                  <a:pt x="324" y="533"/>
                </a:lnTo>
                <a:lnTo>
                  <a:pt x="281" y="533"/>
                </a:lnTo>
                <a:lnTo>
                  <a:pt x="188" y="555"/>
                </a:lnTo>
                <a:lnTo>
                  <a:pt x="188" y="539"/>
                </a:lnTo>
                <a:lnTo>
                  <a:pt x="273" y="472"/>
                </a:lnTo>
                <a:lnTo>
                  <a:pt x="268" y="326"/>
                </a:lnTo>
                <a:lnTo>
                  <a:pt x="267" y="314"/>
                </a:lnTo>
                <a:lnTo>
                  <a:pt x="263" y="306"/>
                </a:lnTo>
                <a:lnTo>
                  <a:pt x="258" y="301"/>
                </a:lnTo>
                <a:lnTo>
                  <a:pt x="251" y="298"/>
                </a:lnTo>
                <a:lnTo>
                  <a:pt x="243" y="297"/>
                </a:lnTo>
                <a:lnTo>
                  <a:pt x="236" y="298"/>
                </a:lnTo>
                <a:lnTo>
                  <a:pt x="230" y="300"/>
                </a:lnTo>
                <a:lnTo>
                  <a:pt x="224" y="301"/>
                </a:lnTo>
                <a:lnTo>
                  <a:pt x="220" y="303"/>
                </a:lnTo>
                <a:lnTo>
                  <a:pt x="219" y="303"/>
                </a:lnTo>
                <a:lnTo>
                  <a:pt x="0" y="379"/>
                </a:lnTo>
                <a:lnTo>
                  <a:pt x="0" y="344"/>
                </a:lnTo>
                <a:lnTo>
                  <a:pt x="70" y="297"/>
                </a:lnTo>
                <a:lnTo>
                  <a:pt x="70" y="264"/>
                </a:lnTo>
                <a:lnTo>
                  <a:pt x="91" y="264"/>
                </a:lnTo>
                <a:lnTo>
                  <a:pt x="91" y="283"/>
                </a:lnTo>
                <a:lnTo>
                  <a:pt x="155" y="243"/>
                </a:lnTo>
                <a:lnTo>
                  <a:pt x="155" y="211"/>
                </a:lnTo>
                <a:lnTo>
                  <a:pt x="176" y="211"/>
                </a:lnTo>
                <a:lnTo>
                  <a:pt x="176" y="228"/>
                </a:lnTo>
                <a:lnTo>
                  <a:pt x="267" y="170"/>
                </a:lnTo>
                <a:lnTo>
                  <a:pt x="267" y="167"/>
                </a:lnTo>
                <a:lnTo>
                  <a:pt x="268" y="159"/>
                </a:lnTo>
                <a:lnTo>
                  <a:pt x="269" y="146"/>
                </a:lnTo>
                <a:lnTo>
                  <a:pt x="271" y="131"/>
                </a:lnTo>
                <a:lnTo>
                  <a:pt x="273" y="113"/>
                </a:lnTo>
                <a:lnTo>
                  <a:pt x="274" y="93"/>
                </a:lnTo>
                <a:lnTo>
                  <a:pt x="276" y="75"/>
                </a:lnTo>
                <a:lnTo>
                  <a:pt x="277" y="59"/>
                </a:lnTo>
                <a:lnTo>
                  <a:pt x="278" y="44"/>
                </a:lnTo>
                <a:lnTo>
                  <a:pt x="279" y="34"/>
                </a:lnTo>
                <a:lnTo>
                  <a:pt x="280" y="28"/>
                </a:lnTo>
                <a:lnTo>
                  <a:pt x="281" y="21"/>
                </a:lnTo>
                <a:lnTo>
                  <a:pt x="284" y="13"/>
                </a:lnTo>
                <a:lnTo>
                  <a:pt x="288" y="6"/>
                </a:lnTo>
                <a:lnTo>
                  <a:pt x="295" y="2"/>
                </a:lnTo>
                <a:lnTo>
                  <a:pt x="303" y="0"/>
                </a:lnTo>
                <a:close/>
              </a:path>
            </a:pathLst>
          </a:custGeom>
          <a:solidFill>
            <a:srgbClr val="0D0D0D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4" name="Freeform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>
            <a:spLocks noEditPoints="1"/>
          </xdr:cNvSpPr>
        </xdr:nvSpPr>
        <xdr:spPr bwMode="auto">
          <a:xfrm>
            <a:off x="115" y="30"/>
            <a:ext cx="51" cy="51"/>
          </a:xfrm>
          <a:custGeom>
            <a:avLst/>
            <a:gdLst>
              <a:gd name="T0" fmla="*/ 152 w 1019"/>
              <a:gd name="T1" fmla="*/ 19 h 976"/>
              <a:gd name="T2" fmla="*/ 100 w 1019"/>
              <a:gd name="T3" fmla="*/ 38 h 976"/>
              <a:gd name="T4" fmla="*/ 57 w 1019"/>
              <a:gd name="T5" fmla="*/ 73 h 976"/>
              <a:gd name="T6" fmla="*/ 29 w 1019"/>
              <a:gd name="T7" fmla="*/ 119 h 976"/>
              <a:gd name="T8" fmla="*/ 18 w 1019"/>
              <a:gd name="T9" fmla="*/ 175 h 976"/>
              <a:gd name="T10" fmla="*/ 20 w 1019"/>
              <a:gd name="T11" fmla="*/ 831 h 976"/>
              <a:gd name="T12" fmla="*/ 40 w 1019"/>
              <a:gd name="T13" fmla="*/ 882 h 976"/>
              <a:gd name="T14" fmla="*/ 77 w 1019"/>
              <a:gd name="T15" fmla="*/ 923 h 976"/>
              <a:gd name="T16" fmla="*/ 125 w 1019"/>
              <a:gd name="T17" fmla="*/ 950 h 976"/>
              <a:gd name="T18" fmla="*/ 183 w 1019"/>
              <a:gd name="T19" fmla="*/ 960 h 976"/>
              <a:gd name="T20" fmla="*/ 867 w 1019"/>
              <a:gd name="T21" fmla="*/ 957 h 976"/>
              <a:gd name="T22" fmla="*/ 920 w 1019"/>
              <a:gd name="T23" fmla="*/ 938 h 976"/>
              <a:gd name="T24" fmla="*/ 963 w 1019"/>
              <a:gd name="T25" fmla="*/ 904 h 976"/>
              <a:gd name="T26" fmla="*/ 991 w 1019"/>
              <a:gd name="T27" fmla="*/ 857 h 976"/>
              <a:gd name="T28" fmla="*/ 1001 w 1019"/>
              <a:gd name="T29" fmla="*/ 802 h 976"/>
              <a:gd name="T30" fmla="*/ 999 w 1019"/>
              <a:gd name="T31" fmla="*/ 147 h 976"/>
              <a:gd name="T32" fmla="*/ 979 w 1019"/>
              <a:gd name="T33" fmla="*/ 95 h 976"/>
              <a:gd name="T34" fmla="*/ 943 w 1019"/>
              <a:gd name="T35" fmla="*/ 54 h 976"/>
              <a:gd name="T36" fmla="*/ 894 w 1019"/>
              <a:gd name="T37" fmla="*/ 27 h 976"/>
              <a:gd name="T38" fmla="*/ 837 w 1019"/>
              <a:gd name="T39" fmla="*/ 17 h 976"/>
              <a:gd name="T40" fmla="*/ 183 w 1019"/>
              <a:gd name="T41" fmla="*/ 0 h 976"/>
              <a:gd name="T42" fmla="*/ 870 w 1019"/>
              <a:gd name="T43" fmla="*/ 3 h 976"/>
              <a:gd name="T44" fmla="*/ 928 w 1019"/>
              <a:gd name="T45" fmla="*/ 24 h 976"/>
              <a:gd name="T46" fmla="*/ 976 w 1019"/>
              <a:gd name="T47" fmla="*/ 62 h 976"/>
              <a:gd name="T48" fmla="*/ 1007 w 1019"/>
              <a:gd name="T49" fmla="*/ 113 h 976"/>
              <a:gd name="T50" fmla="*/ 1019 w 1019"/>
              <a:gd name="T51" fmla="*/ 175 h 976"/>
              <a:gd name="T52" fmla="*/ 1015 w 1019"/>
              <a:gd name="T53" fmla="*/ 834 h 976"/>
              <a:gd name="T54" fmla="*/ 993 w 1019"/>
              <a:gd name="T55" fmla="*/ 890 h 976"/>
              <a:gd name="T56" fmla="*/ 954 w 1019"/>
              <a:gd name="T57" fmla="*/ 935 h 976"/>
              <a:gd name="T58" fmla="*/ 900 w 1019"/>
              <a:gd name="T59" fmla="*/ 965 h 976"/>
              <a:gd name="T60" fmla="*/ 837 w 1019"/>
              <a:gd name="T61" fmla="*/ 976 h 976"/>
              <a:gd name="T62" fmla="*/ 150 w 1019"/>
              <a:gd name="T63" fmla="*/ 973 h 976"/>
              <a:gd name="T64" fmla="*/ 91 w 1019"/>
              <a:gd name="T65" fmla="*/ 952 h 976"/>
              <a:gd name="T66" fmla="*/ 43 w 1019"/>
              <a:gd name="T67" fmla="*/ 914 h 976"/>
              <a:gd name="T68" fmla="*/ 12 w 1019"/>
              <a:gd name="T69" fmla="*/ 863 h 976"/>
              <a:gd name="T70" fmla="*/ 0 w 1019"/>
              <a:gd name="T71" fmla="*/ 802 h 976"/>
              <a:gd name="T72" fmla="*/ 4 w 1019"/>
              <a:gd name="T73" fmla="*/ 143 h 976"/>
              <a:gd name="T74" fmla="*/ 26 w 1019"/>
              <a:gd name="T75" fmla="*/ 86 h 976"/>
              <a:gd name="T76" fmla="*/ 65 w 1019"/>
              <a:gd name="T77" fmla="*/ 41 h 976"/>
              <a:gd name="T78" fmla="*/ 119 w 1019"/>
              <a:gd name="T79" fmla="*/ 11 h 976"/>
              <a:gd name="T80" fmla="*/ 183 w 1019"/>
              <a:gd name="T81" fmla="*/ 0 h 9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</a:cxnLst>
            <a:rect l="0" t="0" r="r" b="b"/>
            <a:pathLst>
              <a:path w="1019" h="976">
                <a:moveTo>
                  <a:pt x="183" y="17"/>
                </a:moveTo>
                <a:lnTo>
                  <a:pt x="152" y="19"/>
                </a:lnTo>
                <a:lnTo>
                  <a:pt x="125" y="27"/>
                </a:lnTo>
                <a:lnTo>
                  <a:pt x="100" y="38"/>
                </a:lnTo>
                <a:lnTo>
                  <a:pt x="77" y="54"/>
                </a:lnTo>
                <a:lnTo>
                  <a:pt x="57" y="73"/>
                </a:lnTo>
                <a:lnTo>
                  <a:pt x="40" y="95"/>
                </a:lnTo>
                <a:lnTo>
                  <a:pt x="29" y="119"/>
                </a:lnTo>
                <a:lnTo>
                  <a:pt x="20" y="147"/>
                </a:lnTo>
                <a:lnTo>
                  <a:pt x="18" y="175"/>
                </a:lnTo>
                <a:lnTo>
                  <a:pt x="18" y="802"/>
                </a:lnTo>
                <a:lnTo>
                  <a:pt x="20" y="831"/>
                </a:lnTo>
                <a:lnTo>
                  <a:pt x="29" y="857"/>
                </a:lnTo>
                <a:lnTo>
                  <a:pt x="40" y="882"/>
                </a:lnTo>
                <a:lnTo>
                  <a:pt x="57" y="904"/>
                </a:lnTo>
                <a:lnTo>
                  <a:pt x="77" y="923"/>
                </a:lnTo>
                <a:lnTo>
                  <a:pt x="100" y="938"/>
                </a:lnTo>
                <a:lnTo>
                  <a:pt x="125" y="950"/>
                </a:lnTo>
                <a:lnTo>
                  <a:pt x="152" y="957"/>
                </a:lnTo>
                <a:lnTo>
                  <a:pt x="183" y="960"/>
                </a:lnTo>
                <a:lnTo>
                  <a:pt x="837" y="960"/>
                </a:lnTo>
                <a:lnTo>
                  <a:pt x="867" y="957"/>
                </a:lnTo>
                <a:lnTo>
                  <a:pt x="894" y="950"/>
                </a:lnTo>
                <a:lnTo>
                  <a:pt x="920" y="938"/>
                </a:lnTo>
                <a:lnTo>
                  <a:pt x="943" y="923"/>
                </a:lnTo>
                <a:lnTo>
                  <a:pt x="963" y="904"/>
                </a:lnTo>
                <a:lnTo>
                  <a:pt x="979" y="882"/>
                </a:lnTo>
                <a:lnTo>
                  <a:pt x="991" y="857"/>
                </a:lnTo>
                <a:lnTo>
                  <a:pt x="999" y="831"/>
                </a:lnTo>
                <a:lnTo>
                  <a:pt x="1001" y="802"/>
                </a:lnTo>
                <a:lnTo>
                  <a:pt x="1001" y="175"/>
                </a:lnTo>
                <a:lnTo>
                  <a:pt x="999" y="147"/>
                </a:lnTo>
                <a:lnTo>
                  <a:pt x="991" y="119"/>
                </a:lnTo>
                <a:lnTo>
                  <a:pt x="979" y="95"/>
                </a:lnTo>
                <a:lnTo>
                  <a:pt x="963" y="73"/>
                </a:lnTo>
                <a:lnTo>
                  <a:pt x="943" y="54"/>
                </a:lnTo>
                <a:lnTo>
                  <a:pt x="920" y="38"/>
                </a:lnTo>
                <a:lnTo>
                  <a:pt x="894" y="27"/>
                </a:lnTo>
                <a:lnTo>
                  <a:pt x="867" y="19"/>
                </a:lnTo>
                <a:lnTo>
                  <a:pt x="837" y="17"/>
                </a:lnTo>
                <a:lnTo>
                  <a:pt x="183" y="17"/>
                </a:lnTo>
                <a:close/>
                <a:moveTo>
                  <a:pt x="183" y="0"/>
                </a:moveTo>
                <a:lnTo>
                  <a:pt x="837" y="0"/>
                </a:lnTo>
                <a:lnTo>
                  <a:pt x="870" y="3"/>
                </a:lnTo>
                <a:lnTo>
                  <a:pt x="900" y="11"/>
                </a:lnTo>
                <a:lnTo>
                  <a:pt x="928" y="24"/>
                </a:lnTo>
                <a:lnTo>
                  <a:pt x="954" y="41"/>
                </a:lnTo>
                <a:lnTo>
                  <a:pt x="976" y="62"/>
                </a:lnTo>
                <a:lnTo>
                  <a:pt x="993" y="86"/>
                </a:lnTo>
                <a:lnTo>
                  <a:pt x="1007" y="113"/>
                </a:lnTo>
                <a:lnTo>
                  <a:pt x="1015" y="143"/>
                </a:lnTo>
                <a:lnTo>
                  <a:pt x="1019" y="175"/>
                </a:lnTo>
                <a:lnTo>
                  <a:pt x="1019" y="802"/>
                </a:lnTo>
                <a:lnTo>
                  <a:pt x="1015" y="834"/>
                </a:lnTo>
                <a:lnTo>
                  <a:pt x="1007" y="863"/>
                </a:lnTo>
                <a:lnTo>
                  <a:pt x="993" y="890"/>
                </a:lnTo>
                <a:lnTo>
                  <a:pt x="976" y="914"/>
                </a:lnTo>
                <a:lnTo>
                  <a:pt x="954" y="935"/>
                </a:lnTo>
                <a:lnTo>
                  <a:pt x="928" y="952"/>
                </a:lnTo>
                <a:lnTo>
                  <a:pt x="900" y="965"/>
                </a:lnTo>
                <a:lnTo>
                  <a:pt x="870" y="973"/>
                </a:lnTo>
                <a:lnTo>
                  <a:pt x="837" y="976"/>
                </a:lnTo>
                <a:lnTo>
                  <a:pt x="183" y="976"/>
                </a:lnTo>
                <a:lnTo>
                  <a:pt x="150" y="973"/>
                </a:lnTo>
                <a:lnTo>
                  <a:pt x="119" y="965"/>
                </a:lnTo>
                <a:lnTo>
                  <a:pt x="91" y="952"/>
                </a:lnTo>
                <a:lnTo>
                  <a:pt x="65" y="935"/>
                </a:lnTo>
                <a:lnTo>
                  <a:pt x="43" y="914"/>
                </a:lnTo>
                <a:lnTo>
                  <a:pt x="26" y="890"/>
                </a:lnTo>
                <a:lnTo>
                  <a:pt x="12" y="863"/>
                </a:lnTo>
                <a:lnTo>
                  <a:pt x="4" y="834"/>
                </a:lnTo>
                <a:lnTo>
                  <a:pt x="0" y="802"/>
                </a:lnTo>
                <a:lnTo>
                  <a:pt x="0" y="175"/>
                </a:lnTo>
                <a:lnTo>
                  <a:pt x="4" y="143"/>
                </a:lnTo>
                <a:lnTo>
                  <a:pt x="12" y="113"/>
                </a:lnTo>
                <a:lnTo>
                  <a:pt x="26" y="86"/>
                </a:lnTo>
                <a:lnTo>
                  <a:pt x="43" y="62"/>
                </a:lnTo>
                <a:lnTo>
                  <a:pt x="65" y="41"/>
                </a:lnTo>
                <a:lnTo>
                  <a:pt x="91" y="24"/>
                </a:lnTo>
                <a:lnTo>
                  <a:pt x="119" y="11"/>
                </a:lnTo>
                <a:lnTo>
                  <a:pt x="150" y="3"/>
                </a:lnTo>
                <a:lnTo>
                  <a:pt x="183" y="0"/>
                </a:lnTo>
                <a:close/>
              </a:path>
            </a:pathLst>
          </a:custGeom>
          <a:solidFill>
            <a:srgbClr val="0D0D0D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5" name="Freeform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>
            <a:spLocks noEditPoints="1"/>
          </xdr:cNvSpPr>
        </xdr:nvSpPr>
        <xdr:spPr bwMode="auto">
          <a:xfrm>
            <a:off x="186" y="58"/>
            <a:ext cx="20" cy="7"/>
          </a:xfrm>
          <a:custGeom>
            <a:avLst/>
            <a:gdLst>
              <a:gd name="T0" fmla="*/ 336 w 408"/>
              <a:gd name="T1" fmla="*/ 56 h 141"/>
              <a:gd name="T2" fmla="*/ 321 w 408"/>
              <a:gd name="T3" fmla="*/ 70 h 141"/>
              <a:gd name="T4" fmla="*/ 321 w 408"/>
              <a:gd name="T5" fmla="*/ 91 h 141"/>
              <a:gd name="T6" fmla="*/ 336 w 408"/>
              <a:gd name="T7" fmla="*/ 105 h 141"/>
              <a:gd name="T8" fmla="*/ 358 w 408"/>
              <a:gd name="T9" fmla="*/ 105 h 141"/>
              <a:gd name="T10" fmla="*/ 372 w 408"/>
              <a:gd name="T11" fmla="*/ 91 h 141"/>
              <a:gd name="T12" fmla="*/ 372 w 408"/>
              <a:gd name="T13" fmla="*/ 70 h 141"/>
              <a:gd name="T14" fmla="*/ 358 w 408"/>
              <a:gd name="T15" fmla="*/ 56 h 141"/>
              <a:gd name="T16" fmla="*/ 66 w 408"/>
              <a:gd name="T17" fmla="*/ 54 h 141"/>
              <a:gd name="T18" fmla="*/ 46 w 408"/>
              <a:gd name="T19" fmla="*/ 62 h 141"/>
              <a:gd name="T20" fmla="*/ 38 w 408"/>
              <a:gd name="T21" fmla="*/ 80 h 141"/>
              <a:gd name="T22" fmla="*/ 46 w 408"/>
              <a:gd name="T23" fmla="*/ 99 h 141"/>
              <a:gd name="T24" fmla="*/ 66 w 408"/>
              <a:gd name="T25" fmla="*/ 107 h 141"/>
              <a:gd name="T26" fmla="*/ 86 w 408"/>
              <a:gd name="T27" fmla="*/ 99 h 141"/>
              <a:gd name="T28" fmla="*/ 95 w 408"/>
              <a:gd name="T29" fmla="*/ 80 h 141"/>
              <a:gd name="T30" fmla="*/ 86 w 408"/>
              <a:gd name="T31" fmla="*/ 62 h 141"/>
              <a:gd name="T32" fmla="*/ 66 w 408"/>
              <a:gd name="T33" fmla="*/ 54 h 141"/>
              <a:gd name="T34" fmla="*/ 383 w 408"/>
              <a:gd name="T35" fmla="*/ 0 h 141"/>
              <a:gd name="T36" fmla="*/ 408 w 408"/>
              <a:gd name="T37" fmla="*/ 3 h 141"/>
              <a:gd name="T38" fmla="*/ 406 w 408"/>
              <a:gd name="T39" fmla="*/ 95 h 141"/>
              <a:gd name="T40" fmla="*/ 389 w 408"/>
              <a:gd name="T41" fmla="*/ 123 h 141"/>
              <a:gd name="T42" fmla="*/ 361 w 408"/>
              <a:gd name="T43" fmla="*/ 139 h 141"/>
              <a:gd name="T44" fmla="*/ 65 w 408"/>
              <a:gd name="T45" fmla="*/ 141 h 141"/>
              <a:gd name="T46" fmla="*/ 33 w 408"/>
              <a:gd name="T47" fmla="*/ 133 h 141"/>
              <a:gd name="T48" fmla="*/ 10 w 408"/>
              <a:gd name="T49" fmla="*/ 110 h 141"/>
              <a:gd name="T50" fmla="*/ 0 w 408"/>
              <a:gd name="T51" fmla="*/ 78 h 141"/>
              <a:gd name="T52" fmla="*/ 9 w 408"/>
              <a:gd name="T53" fmla="*/ 2 h 141"/>
              <a:gd name="T54" fmla="*/ 38 w 408"/>
              <a:gd name="T55" fmla="*/ 0 h 141"/>
              <a:gd name="T56" fmla="*/ 79 w 408"/>
              <a:gd name="T57" fmla="*/ 3 h 141"/>
              <a:gd name="T58" fmla="*/ 126 w 408"/>
              <a:gd name="T59" fmla="*/ 15 h 141"/>
              <a:gd name="T60" fmla="*/ 174 w 408"/>
              <a:gd name="T61" fmla="*/ 40 h 141"/>
              <a:gd name="T62" fmla="*/ 205 w 408"/>
              <a:gd name="T63" fmla="*/ 65 h 141"/>
              <a:gd name="T64" fmla="*/ 237 w 408"/>
              <a:gd name="T65" fmla="*/ 38 h 141"/>
              <a:gd name="T66" fmla="*/ 291 w 408"/>
              <a:gd name="T67" fmla="*/ 11 h 141"/>
              <a:gd name="T68" fmla="*/ 342 w 408"/>
              <a:gd name="T69" fmla="*/ 1 h 1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</a:cxnLst>
            <a:rect l="0" t="0" r="r" b="b"/>
            <a:pathLst>
              <a:path w="408" h="141">
                <a:moveTo>
                  <a:pt x="347" y="54"/>
                </a:moveTo>
                <a:lnTo>
                  <a:pt x="336" y="56"/>
                </a:lnTo>
                <a:lnTo>
                  <a:pt x="327" y="62"/>
                </a:lnTo>
                <a:lnTo>
                  <a:pt x="321" y="70"/>
                </a:lnTo>
                <a:lnTo>
                  <a:pt x="319" y="80"/>
                </a:lnTo>
                <a:lnTo>
                  <a:pt x="321" y="91"/>
                </a:lnTo>
                <a:lnTo>
                  <a:pt x="327" y="99"/>
                </a:lnTo>
                <a:lnTo>
                  <a:pt x="336" y="105"/>
                </a:lnTo>
                <a:lnTo>
                  <a:pt x="347" y="107"/>
                </a:lnTo>
                <a:lnTo>
                  <a:pt x="358" y="105"/>
                </a:lnTo>
                <a:lnTo>
                  <a:pt x="366" y="99"/>
                </a:lnTo>
                <a:lnTo>
                  <a:pt x="372" y="91"/>
                </a:lnTo>
                <a:lnTo>
                  <a:pt x="374" y="80"/>
                </a:lnTo>
                <a:lnTo>
                  <a:pt x="372" y="70"/>
                </a:lnTo>
                <a:lnTo>
                  <a:pt x="366" y="62"/>
                </a:lnTo>
                <a:lnTo>
                  <a:pt x="358" y="56"/>
                </a:lnTo>
                <a:lnTo>
                  <a:pt x="347" y="54"/>
                </a:lnTo>
                <a:close/>
                <a:moveTo>
                  <a:pt x="66" y="54"/>
                </a:moveTo>
                <a:lnTo>
                  <a:pt x="56" y="56"/>
                </a:lnTo>
                <a:lnTo>
                  <a:pt x="46" y="62"/>
                </a:lnTo>
                <a:lnTo>
                  <a:pt x="40" y="70"/>
                </a:lnTo>
                <a:lnTo>
                  <a:pt x="38" y="80"/>
                </a:lnTo>
                <a:lnTo>
                  <a:pt x="40" y="91"/>
                </a:lnTo>
                <a:lnTo>
                  <a:pt x="46" y="99"/>
                </a:lnTo>
                <a:lnTo>
                  <a:pt x="56" y="105"/>
                </a:lnTo>
                <a:lnTo>
                  <a:pt x="66" y="107"/>
                </a:lnTo>
                <a:lnTo>
                  <a:pt x="77" y="105"/>
                </a:lnTo>
                <a:lnTo>
                  <a:pt x="86" y="99"/>
                </a:lnTo>
                <a:lnTo>
                  <a:pt x="91" y="91"/>
                </a:lnTo>
                <a:lnTo>
                  <a:pt x="95" y="80"/>
                </a:lnTo>
                <a:lnTo>
                  <a:pt x="91" y="70"/>
                </a:lnTo>
                <a:lnTo>
                  <a:pt x="86" y="62"/>
                </a:lnTo>
                <a:lnTo>
                  <a:pt x="77" y="56"/>
                </a:lnTo>
                <a:lnTo>
                  <a:pt x="66" y="54"/>
                </a:lnTo>
                <a:close/>
                <a:moveTo>
                  <a:pt x="364" y="0"/>
                </a:moveTo>
                <a:lnTo>
                  <a:pt x="383" y="0"/>
                </a:lnTo>
                <a:lnTo>
                  <a:pt x="399" y="2"/>
                </a:lnTo>
                <a:lnTo>
                  <a:pt x="408" y="3"/>
                </a:lnTo>
                <a:lnTo>
                  <a:pt x="408" y="78"/>
                </a:lnTo>
                <a:lnTo>
                  <a:pt x="406" y="95"/>
                </a:lnTo>
                <a:lnTo>
                  <a:pt x="400" y="110"/>
                </a:lnTo>
                <a:lnTo>
                  <a:pt x="389" y="123"/>
                </a:lnTo>
                <a:lnTo>
                  <a:pt x="377" y="133"/>
                </a:lnTo>
                <a:lnTo>
                  <a:pt x="361" y="139"/>
                </a:lnTo>
                <a:lnTo>
                  <a:pt x="343" y="141"/>
                </a:lnTo>
                <a:lnTo>
                  <a:pt x="65" y="141"/>
                </a:lnTo>
                <a:lnTo>
                  <a:pt x="48" y="139"/>
                </a:lnTo>
                <a:lnTo>
                  <a:pt x="33" y="133"/>
                </a:lnTo>
                <a:lnTo>
                  <a:pt x="19" y="123"/>
                </a:lnTo>
                <a:lnTo>
                  <a:pt x="10" y="110"/>
                </a:lnTo>
                <a:lnTo>
                  <a:pt x="2" y="95"/>
                </a:lnTo>
                <a:lnTo>
                  <a:pt x="0" y="78"/>
                </a:lnTo>
                <a:lnTo>
                  <a:pt x="0" y="4"/>
                </a:lnTo>
                <a:lnTo>
                  <a:pt x="9" y="2"/>
                </a:lnTo>
                <a:lnTo>
                  <a:pt x="21" y="1"/>
                </a:lnTo>
                <a:lnTo>
                  <a:pt x="38" y="0"/>
                </a:lnTo>
                <a:lnTo>
                  <a:pt x="57" y="1"/>
                </a:lnTo>
                <a:lnTo>
                  <a:pt x="79" y="3"/>
                </a:lnTo>
                <a:lnTo>
                  <a:pt x="102" y="7"/>
                </a:lnTo>
                <a:lnTo>
                  <a:pt x="126" y="15"/>
                </a:lnTo>
                <a:lnTo>
                  <a:pt x="150" y="25"/>
                </a:lnTo>
                <a:lnTo>
                  <a:pt x="174" y="40"/>
                </a:lnTo>
                <a:lnTo>
                  <a:pt x="197" y="59"/>
                </a:lnTo>
                <a:lnTo>
                  <a:pt x="205" y="65"/>
                </a:lnTo>
                <a:lnTo>
                  <a:pt x="211" y="59"/>
                </a:lnTo>
                <a:lnTo>
                  <a:pt x="237" y="38"/>
                </a:lnTo>
                <a:lnTo>
                  <a:pt x="264" y="22"/>
                </a:lnTo>
                <a:lnTo>
                  <a:pt x="291" y="11"/>
                </a:lnTo>
                <a:lnTo>
                  <a:pt x="318" y="4"/>
                </a:lnTo>
                <a:lnTo>
                  <a:pt x="342" y="1"/>
                </a:lnTo>
                <a:lnTo>
                  <a:pt x="364" y="0"/>
                </a:lnTo>
                <a:close/>
              </a:path>
            </a:pathLst>
          </a:custGeom>
          <a:solidFill>
            <a:srgbClr val="0D0D0D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6" name="Freeform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>
            <a:spLocks noEditPoints="1"/>
          </xdr:cNvSpPr>
        </xdr:nvSpPr>
        <xdr:spPr bwMode="auto">
          <a:xfrm>
            <a:off x="186" y="41"/>
            <a:ext cx="20" cy="19"/>
          </a:xfrm>
          <a:custGeom>
            <a:avLst/>
            <a:gdLst>
              <a:gd name="T0" fmla="*/ 225 w 408"/>
              <a:gd name="T1" fmla="*/ 86 h 365"/>
              <a:gd name="T2" fmla="*/ 215 w 408"/>
              <a:gd name="T3" fmla="*/ 100 h 365"/>
              <a:gd name="T4" fmla="*/ 217 w 408"/>
              <a:gd name="T5" fmla="*/ 156 h 365"/>
              <a:gd name="T6" fmla="*/ 233 w 408"/>
              <a:gd name="T7" fmla="*/ 168 h 365"/>
              <a:gd name="T8" fmla="*/ 386 w 408"/>
              <a:gd name="T9" fmla="*/ 194 h 365"/>
              <a:gd name="T10" fmla="*/ 395 w 408"/>
              <a:gd name="T11" fmla="*/ 180 h 365"/>
              <a:gd name="T12" fmla="*/ 392 w 408"/>
              <a:gd name="T13" fmla="*/ 125 h 365"/>
              <a:gd name="T14" fmla="*/ 377 w 408"/>
              <a:gd name="T15" fmla="*/ 113 h 365"/>
              <a:gd name="T16" fmla="*/ 179 w 408"/>
              <a:gd name="T17" fmla="*/ 86 h 365"/>
              <a:gd name="T18" fmla="*/ 26 w 408"/>
              <a:gd name="T19" fmla="*/ 118 h 365"/>
              <a:gd name="T20" fmla="*/ 17 w 408"/>
              <a:gd name="T21" fmla="*/ 135 h 365"/>
              <a:gd name="T22" fmla="*/ 20 w 408"/>
              <a:gd name="T23" fmla="*/ 189 h 365"/>
              <a:gd name="T24" fmla="*/ 36 w 408"/>
              <a:gd name="T25" fmla="*/ 194 h 365"/>
              <a:gd name="T26" fmla="*/ 188 w 408"/>
              <a:gd name="T27" fmla="*/ 163 h 365"/>
              <a:gd name="T28" fmla="*/ 197 w 408"/>
              <a:gd name="T29" fmla="*/ 146 h 365"/>
              <a:gd name="T30" fmla="*/ 195 w 408"/>
              <a:gd name="T31" fmla="*/ 92 h 365"/>
              <a:gd name="T32" fmla="*/ 179 w 408"/>
              <a:gd name="T33" fmla="*/ 86 h 365"/>
              <a:gd name="T34" fmla="*/ 192 w 408"/>
              <a:gd name="T35" fmla="*/ 14 h 365"/>
              <a:gd name="T36" fmla="*/ 175 w 408"/>
              <a:gd name="T37" fmla="*/ 30 h 365"/>
              <a:gd name="T38" fmla="*/ 175 w 408"/>
              <a:gd name="T39" fmla="*/ 53 h 365"/>
              <a:gd name="T40" fmla="*/ 192 w 408"/>
              <a:gd name="T41" fmla="*/ 69 h 365"/>
              <a:gd name="T42" fmla="*/ 216 w 408"/>
              <a:gd name="T43" fmla="*/ 69 h 365"/>
              <a:gd name="T44" fmla="*/ 233 w 408"/>
              <a:gd name="T45" fmla="*/ 53 h 365"/>
              <a:gd name="T46" fmla="*/ 233 w 408"/>
              <a:gd name="T47" fmla="*/ 30 h 365"/>
              <a:gd name="T48" fmla="*/ 216 w 408"/>
              <a:gd name="T49" fmla="*/ 14 h 365"/>
              <a:gd name="T50" fmla="*/ 75 w 408"/>
              <a:gd name="T51" fmla="*/ 0 h 365"/>
              <a:gd name="T52" fmla="*/ 353 w 408"/>
              <a:gd name="T53" fmla="*/ 3 h 365"/>
              <a:gd name="T54" fmla="*/ 386 w 408"/>
              <a:gd name="T55" fmla="*/ 21 h 365"/>
              <a:gd name="T56" fmla="*/ 406 w 408"/>
              <a:gd name="T57" fmla="*/ 52 h 365"/>
              <a:gd name="T58" fmla="*/ 408 w 408"/>
              <a:gd name="T59" fmla="*/ 310 h 365"/>
              <a:gd name="T60" fmla="*/ 380 w 408"/>
              <a:gd name="T61" fmla="*/ 307 h 365"/>
              <a:gd name="T62" fmla="*/ 337 w 408"/>
              <a:gd name="T63" fmla="*/ 308 h 365"/>
              <a:gd name="T64" fmla="*/ 285 w 408"/>
              <a:gd name="T65" fmla="*/ 319 h 365"/>
              <a:gd name="T66" fmla="*/ 231 w 408"/>
              <a:gd name="T67" fmla="*/ 345 h 365"/>
              <a:gd name="T68" fmla="*/ 177 w 408"/>
              <a:gd name="T69" fmla="*/ 345 h 365"/>
              <a:gd name="T70" fmla="*/ 123 w 408"/>
              <a:gd name="T71" fmla="*/ 319 h 365"/>
              <a:gd name="T72" fmla="*/ 71 w 408"/>
              <a:gd name="T73" fmla="*/ 309 h 365"/>
              <a:gd name="T74" fmla="*/ 28 w 408"/>
              <a:gd name="T75" fmla="*/ 308 h 365"/>
              <a:gd name="T76" fmla="*/ 0 w 408"/>
              <a:gd name="T77" fmla="*/ 310 h 365"/>
              <a:gd name="T78" fmla="*/ 3 w 408"/>
              <a:gd name="T79" fmla="*/ 52 h 365"/>
              <a:gd name="T80" fmla="*/ 22 w 408"/>
              <a:gd name="T81" fmla="*/ 21 h 365"/>
              <a:gd name="T82" fmla="*/ 55 w 408"/>
              <a:gd name="T83" fmla="*/ 3 h 36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</a:cxnLst>
            <a:rect l="0" t="0" r="r" b="b"/>
            <a:pathLst>
              <a:path w="408" h="365">
                <a:moveTo>
                  <a:pt x="233" y="86"/>
                </a:moveTo>
                <a:lnTo>
                  <a:pt x="225" y="86"/>
                </a:lnTo>
                <a:lnTo>
                  <a:pt x="217" y="92"/>
                </a:lnTo>
                <a:lnTo>
                  <a:pt x="215" y="100"/>
                </a:lnTo>
                <a:lnTo>
                  <a:pt x="215" y="146"/>
                </a:lnTo>
                <a:lnTo>
                  <a:pt x="217" y="156"/>
                </a:lnTo>
                <a:lnTo>
                  <a:pt x="225" y="163"/>
                </a:lnTo>
                <a:lnTo>
                  <a:pt x="233" y="168"/>
                </a:lnTo>
                <a:lnTo>
                  <a:pt x="377" y="194"/>
                </a:lnTo>
                <a:lnTo>
                  <a:pt x="386" y="194"/>
                </a:lnTo>
                <a:lnTo>
                  <a:pt x="392" y="189"/>
                </a:lnTo>
                <a:lnTo>
                  <a:pt x="395" y="180"/>
                </a:lnTo>
                <a:lnTo>
                  <a:pt x="395" y="135"/>
                </a:lnTo>
                <a:lnTo>
                  <a:pt x="392" y="125"/>
                </a:lnTo>
                <a:lnTo>
                  <a:pt x="386" y="118"/>
                </a:lnTo>
                <a:lnTo>
                  <a:pt x="377" y="113"/>
                </a:lnTo>
                <a:lnTo>
                  <a:pt x="233" y="86"/>
                </a:lnTo>
                <a:close/>
                <a:moveTo>
                  <a:pt x="179" y="86"/>
                </a:moveTo>
                <a:lnTo>
                  <a:pt x="36" y="113"/>
                </a:lnTo>
                <a:lnTo>
                  <a:pt x="26" y="118"/>
                </a:lnTo>
                <a:lnTo>
                  <a:pt x="20" y="125"/>
                </a:lnTo>
                <a:lnTo>
                  <a:pt x="17" y="135"/>
                </a:lnTo>
                <a:lnTo>
                  <a:pt x="17" y="180"/>
                </a:lnTo>
                <a:lnTo>
                  <a:pt x="20" y="189"/>
                </a:lnTo>
                <a:lnTo>
                  <a:pt x="26" y="194"/>
                </a:lnTo>
                <a:lnTo>
                  <a:pt x="36" y="194"/>
                </a:lnTo>
                <a:lnTo>
                  <a:pt x="179" y="168"/>
                </a:lnTo>
                <a:lnTo>
                  <a:pt x="188" y="163"/>
                </a:lnTo>
                <a:lnTo>
                  <a:pt x="195" y="156"/>
                </a:lnTo>
                <a:lnTo>
                  <a:pt x="197" y="146"/>
                </a:lnTo>
                <a:lnTo>
                  <a:pt x="197" y="100"/>
                </a:lnTo>
                <a:lnTo>
                  <a:pt x="195" y="92"/>
                </a:lnTo>
                <a:lnTo>
                  <a:pt x="188" y="86"/>
                </a:lnTo>
                <a:lnTo>
                  <a:pt x="179" y="86"/>
                </a:lnTo>
                <a:close/>
                <a:moveTo>
                  <a:pt x="205" y="11"/>
                </a:moveTo>
                <a:lnTo>
                  <a:pt x="192" y="14"/>
                </a:lnTo>
                <a:lnTo>
                  <a:pt x="183" y="20"/>
                </a:lnTo>
                <a:lnTo>
                  <a:pt x="175" y="30"/>
                </a:lnTo>
                <a:lnTo>
                  <a:pt x="173" y="41"/>
                </a:lnTo>
                <a:lnTo>
                  <a:pt x="175" y="53"/>
                </a:lnTo>
                <a:lnTo>
                  <a:pt x="183" y="62"/>
                </a:lnTo>
                <a:lnTo>
                  <a:pt x="192" y="69"/>
                </a:lnTo>
                <a:lnTo>
                  <a:pt x="205" y="71"/>
                </a:lnTo>
                <a:lnTo>
                  <a:pt x="216" y="69"/>
                </a:lnTo>
                <a:lnTo>
                  <a:pt x="227" y="62"/>
                </a:lnTo>
                <a:lnTo>
                  <a:pt x="233" y="53"/>
                </a:lnTo>
                <a:lnTo>
                  <a:pt x="235" y="41"/>
                </a:lnTo>
                <a:lnTo>
                  <a:pt x="233" y="30"/>
                </a:lnTo>
                <a:lnTo>
                  <a:pt x="227" y="20"/>
                </a:lnTo>
                <a:lnTo>
                  <a:pt x="216" y="14"/>
                </a:lnTo>
                <a:lnTo>
                  <a:pt x="205" y="11"/>
                </a:lnTo>
                <a:close/>
                <a:moveTo>
                  <a:pt x="75" y="0"/>
                </a:moveTo>
                <a:lnTo>
                  <a:pt x="334" y="0"/>
                </a:lnTo>
                <a:lnTo>
                  <a:pt x="353" y="3"/>
                </a:lnTo>
                <a:lnTo>
                  <a:pt x="371" y="10"/>
                </a:lnTo>
                <a:lnTo>
                  <a:pt x="386" y="21"/>
                </a:lnTo>
                <a:lnTo>
                  <a:pt x="399" y="35"/>
                </a:lnTo>
                <a:lnTo>
                  <a:pt x="406" y="52"/>
                </a:lnTo>
                <a:lnTo>
                  <a:pt x="408" y="71"/>
                </a:lnTo>
                <a:lnTo>
                  <a:pt x="408" y="310"/>
                </a:lnTo>
                <a:lnTo>
                  <a:pt x="396" y="308"/>
                </a:lnTo>
                <a:lnTo>
                  <a:pt x="380" y="307"/>
                </a:lnTo>
                <a:lnTo>
                  <a:pt x="360" y="307"/>
                </a:lnTo>
                <a:lnTo>
                  <a:pt x="337" y="308"/>
                </a:lnTo>
                <a:lnTo>
                  <a:pt x="312" y="312"/>
                </a:lnTo>
                <a:lnTo>
                  <a:pt x="285" y="319"/>
                </a:lnTo>
                <a:lnTo>
                  <a:pt x="258" y="330"/>
                </a:lnTo>
                <a:lnTo>
                  <a:pt x="231" y="345"/>
                </a:lnTo>
                <a:lnTo>
                  <a:pt x="205" y="365"/>
                </a:lnTo>
                <a:lnTo>
                  <a:pt x="177" y="345"/>
                </a:lnTo>
                <a:lnTo>
                  <a:pt x="150" y="330"/>
                </a:lnTo>
                <a:lnTo>
                  <a:pt x="123" y="319"/>
                </a:lnTo>
                <a:lnTo>
                  <a:pt x="97" y="313"/>
                </a:lnTo>
                <a:lnTo>
                  <a:pt x="71" y="309"/>
                </a:lnTo>
                <a:lnTo>
                  <a:pt x="48" y="307"/>
                </a:lnTo>
                <a:lnTo>
                  <a:pt x="28" y="308"/>
                </a:lnTo>
                <a:lnTo>
                  <a:pt x="12" y="309"/>
                </a:lnTo>
                <a:lnTo>
                  <a:pt x="0" y="310"/>
                </a:lnTo>
                <a:lnTo>
                  <a:pt x="0" y="71"/>
                </a:lnTo>
                <a:lnTo>
                  <a:pt x="3" y="52"/>
                </a:lnTo>
                <a:lnTo>
                  <a:pt x="11" y="35"/>
                </a:lnTo>
                <a:lnTo>
                  <a:pt x="22" y="21"/>
                </a:lnTo>
                <a:lnTo>
                  <a:pt x="37" y="10"/>
                </a:lnTo>
                <a:lnTo>
                  <a:pt x="55" y="3"/>
                </a:lnTo>
                <a:lnTo>
                  <a:pt x="75" y="0"/>
                </a:lnTo>
                <a:close/>
              </a:path>
            </a:pathLst>
          </a:custGeom>
          <a:solidFill>
            <a:srgbClr val="0D0D0D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7" name="Freeform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>
            <a:spLocks/>
          </xdr:cNvSpPr>
        </xdr:nvSpPr>
        <xdr:spPr bwMode="auto">
          <a:xfrm>
            <a:off x="187" y="66"/>
            <a:ext cx="6" cy="4"/>
          </a:xfrm>
          <a:custGeom>
            <a:avLst/>
            <a:gdLst>
              <a:gd name="T0" fmla="*/ 91 w 117"/>
              <a:gd name="T1" fmla="*/ 0 h 79"/>
              <a:gd name="T2" fmla="*/ 117 w 117"/>
              <a:gd name="T3" fmla="*/ 0 h 79"/>
              <a:gd name="T4" fmla="*/ 50 w 117"/>
              <a:gd name="T5" fmla="*/ 79 h 79"/>
              <a:gd name="T6" fmla="*/ 0 w 117"/>
              <a:gd name="T7" fmla="*/ 79 h 79"/>
              <a:gd name="T8" fmla="*/ 91 w 117"/>
              <a:gd name="T9" fmla="*/ 0 h 7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117" h="79">
                <a:moveTo>
                  <a:pt x="91" y="0"/>
                </a:moveTo>
                <a:lnTo>
                  <a:pt x="117" y="0"/>
                </a:lnTo>
                <a:lnTo>
                  <a:pt x="50" y="79"/>
                </a:lnTo>
                <a:lnTo>
                  <a:pt x="0" y="79"/>
                </a:lnTo>
                <a:lnTo>
                  <a:pt x="91" y="0"/>
                </a:lnTo>
                <a:close/>
              </a:path>
            </a:pathLst>
          </a:custGeom>
          <a:solidFill>
            <a:srgbClr val="0D0D0D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8" name="Freeform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>
            <a:spLocks/>
          </xdr:cNvSpPr>
        </xdr:nvSpPr>
        <xdr:spPr bwMode="auto">
          <a:xfrm>
            <a:off x="200" y="66"/>
            <a:ext cx="6" cy="4"/>
          </a:xfrm>
          <a:custGeom>
            <a:avLst/>
            <a:gdLst>
              <a:gd name="T0" fmla="*/ 0 w 115"/>
              <a:gd name="T1" fmla="*/ 0 h 79"/>
              <a:gd name="T2" fmla="*/ 25 w 115"/>
              <a:gd name="T3" fmla="*/ 0 h 79"/>
              <a:gd name="T4" fmla="*/ 115 w 115"/>
              <a:gd name="T5" fmla="*/ 79 h 79"/>
              <a:gd name="T6" fmla="*/ 65 w 115"/>
              <a:gd name="T7" fmla="*/ 79 h 79"/>
              <a:gd name="T8" fmla="*/ 0 w 115"/>
              <a:gd name="T9" fmla="*/ 0 h 7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</a:cxnLst>
            <a:rect l="0" t="0" r="r" b="b"/>
            <a:pathLst>
              <a:path w="115" h="79">
                <a:moveTo>
                  <a:pt x="0" y="0"/>
                </a:moveTo>
                <a:lnTo>
                  <a:pt x="25" y="0"/>
                </a:lnTo>
                <a:lnTo>
                  <a:pt x="115" y="79"/>
                </a:lnTo>
                <a:lnTo>
                  <a:pt x="65" y="79"/>
                </a:lnTo>
                <a:lnTo>
                  <a:pt x="0" y="0"/>
                </a:lnTo>
                <a:close/>
              </a:path>
            </a:pathLst>
          </a:custGeom>
          <a:solidFill>
            <a:srgbClr val="0D0D0D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9" name="Freeform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>
            <a:spLocks noEditPoints="1"/>
          </xdr:cNvSpPr>
        </xdr:nvSpPr>
        <xdr:spPr bwMode="auto">
          <a:xfrm>
            <a:off x="171" y="30"/>
            <a:ext cx="51" cy="51"/>
          </a:xfrm>
          <a:custGeom>
            <a:avLst/>
            <a:gdLst>
              <a:gd name="T0" fmla="*/ 152 w 1018"/>
              <a:gd name="T1" fmla="*/ 19 h 976"/>
              <a:gd name="T2" fmla="*/ 100 w 1018"/>
              <a:gd name="T3" fmla="*/ 38 h 976"/>
              <a:gd name="T4" fmla="*/ 57 w 1018"/>
              <a:gd name="T5" fmla="*/ 73 h 976"/>
              <a:gd name="T6" fmla="*/ 28 w 1018"/>
              <a:gd name="T7" fmla="*/ 119 h 976"/>
              <a:gd name="T8" fmla="*/ 18 w 1018"/>
              <a:gd name="T9" fmla="*/ 175 h 976"/>
              <a:gd name="T10" fmla="*/ 20 w 1018"/>
              <a:gd name="T11" fmla="*/ 831 h 976"/>
              <a:gd name="T12" fmla="*/ 40 w 1018"/>
              <a:gd name="T13" fmla="*/ 882 h 976"/>
              <a:gd name="T14" fmla="*/ 77 w 1018"/>
              <a:gd name="T15" fmla="*/ 923 h 976"/>
              <a:gd name="T16" fmla="*/ 125 w 1018"/>
              <a:gd name="T17" fmla="*/ 950 h 976"/>
              <a:gd name="T18" fmla="*/ 182 w 1018"/>
              <a:gd name="T19" fmla="*/ 960 h 976"/>
              <a:gd name="T20" fmla="*/ 866 w 1018"/>
              <a:gd name="T21" fmla="*/ 957 h 976"/>
              <a:gd name="T22" fmla="*/ 920 w 1018"/>
              <a:gd name="T23" fmla="*/ 938 h 976"/>
              <a:gd name="T24" fmla="*/ 963 w 1018"/>
              <a:gd name="T25" fmla="*/ 904 h 976"/>
              <a:gd name="T26" fmla="*/ 991 w 1018"/>
              <a:gd name="T27" fmla="*/ 857 h 976"/>
              <a:gd name="T28" fmla="*/ 1001 w 1018"/>
              <a:gd name="T29" fmla="*/ 802 h 976"/>
              <a:gd name="T30" fmla="*/ 998 w 1018"/>
              <a:gd name="T31" fmla="*/ 147 h 976"/>
              <a:gd name="T32" fmla="*/ 978 w 1018"/>
              <a:gd name="T33" fmla="*/ 95 h 976"/>
              <a:gd name="T34" fmla="*/ 943 w 1018"/>
              <a:gd name="T35" fmla="*/ 54 h 976"/>
              <a:gd name="T36" fmla="*/ 893 w 1018"/>
              <a:gd name="T37" fmla="*/ 27 h 976"/>
              <a:gd name="T38" fmla="*/ 837 w 1018"/>
              <a:gd name="T39" fmla="*/ 17 h 976"/>
              <a:gd name="T40" fmla="*/ 182 w 1018"/>
              <a:gd name="T41" fmla="*/ 0 h 976"/>
              <a:gd name="T42" fmla="*/ 869 w 1018"/>
              <a:gd name="T43" fmla="*/ 3 h 976"/>
              <a:gd name="T44" fmla="*/ 928 w 1018"/>
              <a:gd name="T45" fmla="*/ 24 h 976"/>
              <a:gd name="T46" fmla="*/ 975 w 1018"/>
              <a:gd name="T47" fmla="*/ 62 h 976"/>
              <a:gd name="T48" fmla="*/ 1007 w 1018"/>
              <a:gd name="T49" fmla="*/ 113 h 976"/>
              <a:gd name="T50" fmla="*/ 1018 w 1018"/>
              <a:gd name="T51" fmla="*/ 175 h 976"/>
              <a:gd name="T52" fmla="*/ 1015 w 1018"/>
              <a:gd name="T53" fmla="*/ 834 h 976"/>
              <a:gd name="T54" fmla="*/ 993 w 1018"/>
              <a:gd name="T55" fmla="*/ 890 h 976"/>
              <a:gd name="T56" fmla="*/ 953 w 1018"/>
              <a:gd name="T57" fmla="*/ 935 h 976"/>
              <a:gd name="T58" fmla="*/ 900 w 1018"/>
              <a:gd name="T59" fmla="*/ 965 h 976"/>
              <a:gd name="T60" fmla="*/ 837 w 1018"/>
              <a:gd name="T61" fmla="*/ 976 h 976"/>
              <a:gd name="T62" fmla="*/ 150 w 1018"/>
              <a:gd name="T63" fmla="*/ 973 h 976"/>
              <a:gd name="T64" fmla="*/ 90 w 1018"/>
              <a:gd name="T65" fmla="*/ 952 h 976"/>
              <a:gd name="T66" fmla="*/ 43 w 1018"/>
              <a:gd name="T67" fmla="*/ 914 h 976"/>
              <a:gd name="T68" fmla="*/ 12 w 1018"/>
              <a:gd name="T69" fmla="*/ 863 h 976"/>
              <a:gd name="T70" fmla="*/ 0 w 1018"/>
              <a:gd name="T71" fmla="*/ 802 h 976"/>
              <a:gd name="T72" fmla="*/ 3 w 1018"/>
              <a:gd name="T73" fmla="*/ 143 h 976"/>
              <a:gd name="T74" fmla="*/ 25 w 1018"/>
              <a:gd name="T75" fmla="*/ 86 h 976"/>
              <a:gd name="T76" fmla="*/ 65 w 1018"/>
              <a:gd name="T77" fmla="*/ 41 h 976"/>
              <a:gd name="T78" fmla="*/ 119 w 1018"/>
              <a:gd name="T79" fmla="*/ 11 h 976"/>
              <a:gd name="T80" fmla="*/ 182 w 1018"/>
              <a:gd name="T81" fmla="*/ 0 h 9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</a:cxnLst>
            <a:rect l="0" t="0" r="r" b="b"/>
            <a:pathLst>
              <a:path w="1018" h="976">
                <a:moveTo>
                  <a:pt x="182" y="17"/>
                </a:moveTo>
                <a:lnTo>
                  <a:pt x="152" y="19"/>
                </a:lnTo>
                <a:lnTo>
                  <a:pt x="125" y="27"/>
                </a:lnTo>
                <a:lnTo>
                  <a:pt x="100" y="38"/>
                </a:lnTo>
                <a:lnTo>
                  <a:pt x="77" y="54"/>
                </a:lnTo>
                <a:lnTo>
                  <a:pt x="57" y="73"/>
                </a:lnTo>
                <a:lnTo>
                  <a:pt x="40" y="95"/>
                </a:lnTo>
                <a:lnTo>
                  <a:pt x="28" y="119"/>
                </a:lnTo>
                <a:lnTo>
                  <a:pt x="20" y="147"/>
                </a:lnTo>
                <a:lnTo>
                  <a:pt x="18" y="175"/>
                </a:lnTo>
                <a:lnTo>
                  <a:pt x="18" y="802"/>
                </a:lnTo>
                <a:lnTo>
                  <a:pt x="20" y="831"/>
                </a:lnTo>
                <a:lnTo>
                  <a:pt x="28" y="857"/>
                </a:lnTo>
                <a:lnTo>
                  <a:pt x="40" y="882"/>
                </a:lnTo>
                <a:lnTo>
                  <a:pt x="57" y="904"/>
                </a:lnTo>
                <a:lnTo>
                  <a:pt x="77" y="923"/>
                </a:lnTo>
                <a:lnTo>
                  <a:pt x="100" y="938"/>
                </a:lnTo>
                <a:lnTo>
                  <a:pt x="125" y="950"/>
                </a:lnTo>
                <a:lnTo>
                  <a:pt x="152" y="957"/>
                </a:lnTo>
                <a:lnTo>
                  <a:pt x="182" y="960"/>
                </a:lnTo>
                <a:lnTo>
                  <a:pt x="837" y="960"/>
                </a:lnTo>
                <a:lnTo>
                  <a:pt x="866" y="957"/>
                </a:lnTo>
                <a:lnTo>
                  <a:pt x="893" y="950"/>
                </a:lnTo>
                <a:lnTo>
                  <a:pt x="920" y="938"/>
                </a:lnTo>
                <a:lnTo>
                  <a:pt x="943" y="923"/>
                </a:lnTo>
                <a:lnTo>
                  <a:pt x="963" y="904"/>
                </a:lnTo>
                <a:lnTo>
                  <a:pt x="978" y="882"/>
                </a:lnTo>
                <a:lnTo>
                  <a:pt x="991" y="857"/>
                </a:lnTo>
                <a:lnTo>
                  <a:pt x="998" y="831"/>
                </a:lnTo>
                <a:lnTo>
                  <a:pt x="1001" y="802"/>
                </a:lnTo>
                <a:lnTo>
                  <a:pt x="1001" y="175"/>
                </a:lnTo>
                <a:lnTo>
                  <a:pt x="998" y="147"/>
                </a:lnTo>
                <a:lnTo>
                  <a:pt x="991" y="119"/>
                </a:lnTo>
                <a:lnTo>
                  <a:pt x="978" y="95"/>
                </a:lnTo>
                <a:lnTo>
                  <a:pt x="963" y="73"/>
                </a:lnTo>
                <a:lnTo>
                  <a:pt x="943" y="54"/>
                </a:lnTo>
                <a:lnTo>
                  <a:pt x="920" y="38"/>
                </a:lnTo>
                <a:lnTo>
                  <a:pt x="893" y="27"/>
                </a:lnTo>
                <a:lnTo>
                  <a:pt x="866" y="19"/>
                </a:lnTo>
                <a:lnTo>
                  <a:pt x="837" y="17"/>
                </a:lnTo>
                <a:lnTo>
                  <a:pt x="182" y="17"/>
                </a:lnTo>
                <a:close/>
                <a:moveTo>
                  <a:pt x="182" y="0"/>
                </a:moveTo>
                <a:lnTo>
                  <a:pt x="837" y="0"/>
                </a:lnTo>
                <a:lnTo>
                  <a:pt x="869" y="3"/>
                </a:lnTo>
                <a:lnTo>
                  <a:pt x="900" y="11"/>
                </a:lnTo>
                <a:lnTo>
                  <a:pt x="928" y="24"/>
                </a:lnTo>
                <a:lnTo>
                  <a:pt x="953" y="41"/>
                </a:lnTo>
                <a:lnTo>
                  <a:pt x="975" y="62"/>
                </a:lnTo>
                <a:lnTo>
                  <a:pt x="993" y="86"/>
                </a:lnTo>
                <a:lnTo>
                  <a:pt x="1007" y="113"/>
                </a:lnTo>
                <a:lnTo>
                  <a:pt x="1015" y="143"/>
                </a:lnTo>
                <a:lnTo>
                  <a:pt x="1018" y="175"/>
                </a:lnTo>
                <a:lnTo>
                  <a:pt x="1018" y="802"/>
                </a:lnTo>
                <a:lnTo>
                  <a:pt x="1015" y="834"/>
                </a:lnTo>
                <a:lnTo>
                  <a:pt x="1007" y="863"/>
                </a:lnTo>
                <a:lnTo>
                  <a:pt x="993" y="890"/>
                </a:lnTo>
                <a:lnTo>
                  <a:pt x="975" y="914"/>
                </a:lnTo>
                <a:lnTo>
                  <a:pt x="953" y="935"/>
                </a:lnTo>
                <a:lnTo>
                  <a:pt x="928" y="952"/>
                </a:lnTo>
                <a:lnTo>
                  <a:pt x="900" y="965"/>
                </a:lnTo>
                <a:lnTo>
                  <a:pt x="869" y="973"/>
                </a:lnTo>
                <a:lnTo>
                  <a:pt x="837" y="976"/>
                </a:lnTo>
                <a:lnTo>
                  <a:pt x="182" y="976"/>
                </a:lnTo>
                <a:lnTo>
                  <a:pt x="150" y="973"/>
                </a:lnTo>
                <a:lnTo>
                  <a:pt x="119" y="965"/>
                </a:lnTo>
                <a:lnTo>
                  <a:pt x="90" y="952"/>
                </a:lnTo>
                <a:lnTo>
                  <a:pt x="65" y="935"/>
                </a:lnTo>
                <a:lnTo>
                  <a:pt x="43" y="914"/>
                </a:lnTo>
                <a:lnTo>
                  <a:pt x="25" y="890"/>
                </a:lnTo>
                <a:lnTo>
                  <a:pt x="12" y="863"/>
                </a:lnTo>
                <a:lnTo>
                  <a:pt x="3" y="834"/>
                </a:lnTo>
                <a:lnTo>
                  <a:pt x="0" y="802"/>
                </a:lnTo>
                <a:lnTo>
                  <a:pt x="0" y="175"/>
                </a:lnTo>
                <a:lnTo>
                  <a:pt x="3" y="143"/>
                </a:lnTo>
                <a:lnTo>
                  <a:pt x="12" y="113"/>
                </a:lnTo>
                <a:lnTo>
                  <a:pt x="25" y="86"/>
                </a:lnTo>
                <a:lnTo>
                  <a:pt x="43" y="62"/>
                </a:lnTo>
                <a:lnTo>
                  <a:pt x="65" y="41"/>
                </a:lnTo>
                <a:lnTo>
                  <a:pt x="90" y="24"/>
                </a:lnTo>
                <a:lnTo>
                  <a:pt x="119" y="11"/>
                </a:lnTo>
                <a:lnTo>
                  <a:pt x="150" y="3"/>
                </a:lnTo>
                <a:lnTo>
                  <a:pt x="182" y="0"/>
                </a:lnTo>
                <a:close/>
              </a:path>
            </a:pathLst>
          </a:custGeom>
          <a:solidFill>
            <a:srgbClr val="0D0D0D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0" name="Freeform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>
            <a:spLocks noEditPoints="1"/>
          </xdr:cNvSpPr>
        </xdr:nvSpPr>
        <xdr:spPr bwMode="auto">
          <a:xfrm>
            <a:off x="237" y="44"/>
            <a:ext cx="30" cy="23"/>
          </a:xfrm>
          <a:custGeom>
            <a:avLst/>
            <a:gdLst>
              <a:gd name="T0" fmla="*/ 482 w 594"/>
              <a:gd name="T1" fmla="*/ 190 h 431"/>
              <a:gd name="T2" fmla="*/ 465 w 594"/>
              <a:gd name="T3" fmla="*/ 211 h 431"/>
              <a:gd name="T4" fmla="*/ 465 w 594"/>
              <a:gd name="T5" fmla="*/ 237 h 431"/>
              <a:gd name="T6" fmla="*/ 480 w 594"/>
              <a:gd name="T7" fmla="*/ 257 h 431"/>
              <a:gd name="T8" fmla="*/ 504 w 594"/>
              <a:gd name="T9" fmla="*/ 264 h 431"/>
              <a:gd name="T10" fmla="*/ 528 w 594"/>
              <a:gd name="T11" fmla="*/ 257 h 431"/>
              <a:gd name="T12" fmla="*/ 544 w 594"/>
              <a:gd name="T13" fmla="*/ 237 h 431"/>
              <a:gd name="T14" fmla="*/ 543 w 594"/>
              <a:gd name="T15" fmla="*/ 211 h 431"/>
              <a:gd name="T16" fmla="*/ 526 w 594"/>
              <a:gd name="T17" fmla="*/ 190 h 431"/>
              <a:gd name="T18" fmla="*/ 495 w 594"/>
              <a:gd name="T19" fmla="*/ 185 h 431"/>
              <a:gd name="T20" fmla="*/ 70 w 594"/>
              <a:gd name="T21" fmla="*/ 190 h 431"/>
              <a:gd name="T22" fmla="*/ 53 w 594"/>
              <a:gd name="T23" fmla="*/ 211 h 431"/>
              <a:gd name="T24" fmla="*/ 52 w 594"/>
              <a:gd name="T25" fmla="*/ 237 h 431"/>
              <a:gd name="T26" fmla="*/ 67 w 594"/>
              <a:gd name="T27" fmla="*/ 257 h 431"/>
              <a:gd name="T28" fmla="*/ 92 w 594"/>
              <a:gd name="T29" fmla="*/ 264 h 431"/>
              <a:gd name="T30" fmla="*/ 116 w 594"/>
              <a:gd name="T31" fmla="*/ 257 h 431"/>
              <a:gd name="T32" fmla="*/ 130 w 594"/>
              <a:gd name="T33" fmla="*/ 237 h 431"/>
              <a:gd name="T34" fmla="*/ 130 w 594"/>
              <a:gd name="T35" fmla="*/ 211 h 431"/>
              <a:gd name="T36" fmla="*/ 113 w 594"/>
              <a:gd name="T37" fmla="*/ 190 h 431"/>
              <a:gd name="T38" fmla="*/ 82 w 594"/>
              <a:gd name="T39" fmla="*/ 185 h 431"/>
              <a:gd name="T40" fmla="*/ 153 w 594"/>
              <a:gd name="T41" fmla="*/ 37 h 431"/>
              <a:gd name="T42" fmla="*/ 145 w 594"/>
              <a:gd name="T43" fmla="*/ 43 h 431"/>
              <a:gd name="T44" fmla="*/ 99 w 594"/>
              <a:gd name="T45" fmla="*/ 147 h 431"/>
              <a:gd name="T46" fmla="*/ 450 w 594"/>
              <a:gd name="T47" fmla="*/ 46 h 431"/>
              <a:gd name="T48" fmla="*/ 445 w 594"/>
              <a:gd name="T49" fmla="*/ 39 h 431"/>
              <a:gd name="T50" fmla="*/ 437 w 594"/>
              <a:gd name="T51" fmla="*/ 37 h 431"/>
              <a:gd name="T52" fmla="*/ 154 w 594"/>
              <a:gd name="T53" fmla="*/ 0 h 431"/>
              <a:gd name="T54" fmla="*/ 454 w 594"/>
              <a:gd name="T55" fmla="*/ 2 h 431"/>
              <a:gd name="T56" fmla="*/ 482 w 594"/>
              <a:gd name="T57" fmla="*/ 19 h 431"/>
              <a:gd name="T58" fmla="*/ 540 w 594"/>
              <a:gd name="T59" fmla="*/ 147 h 431"/>
              <a:gd name="T60" fmla="*/ 562 w 594"/>
              <a:gd name="T61" fmla="*/ 150 h 431"/>
              <a:gd name="T62" fmla="*/ 586 w 594"/>
              <a:gd name="T63" fmla="*/ 165 h 431"/>
              <a:gd name="T64" fmla="*/ 594 w 594"/>
              <a:gd name="T65" fmla="*/ 191 h 431"/>
              <a:gd name="T66" fmla="*/ 550 w 594"/>
              <a:gd name="T67" fmla="*/ 344 h 431"/>
              <a:gd name="T68" fmla="*/ 550 w 594"/>
              <a:gd name="T69" fmla="*/ 367 h 431"/>
              <a:gd name="T70" fmla="*/ 551 w 594"/>
              <a:gd name="T71" fmla="*/ 389 h 431"/>
              <a:gd name="T72" fmla="*/ 543 w 594"/>
              <a:gd name="T73" fmla="*/ 414 h 431"/>
              <a:gd name="T74" fmla="*/ 521 w 594"/>
              <a:gd name="T75" fmla="*/ 429 h 431"/>
              <a:gd name="T76" fmla="*/ 492 w 594"/>
              <a:gd name="T77" fmla="*/ 429 h 431"/>
              <a:gd name="T78" fmla="*/ 471 w 594"/>
              <a:gd name="T79" fmla="*/ 414 h 431"/>
              <a:gd name="T80" fmla="*/ 463 w 594"/>
              <a:gd name="T81" fmla="*/ 389 h 431"/>
              <a:gd name="T82" fmla="*/ 133 w 594"/>
              <a:gd name="T83" fmla="*/ 344 h 431"/>
              <a:gd name="T84" fmla="*/ 130 w 594"/>
              <a:gd name="T85" fmla="*/ 402 h 431"/>
              <a:gd name="T86" fmla="*/ 115 w 594"/>
              <a:gd name="T87" fmla="*/ 423 h 431"/>
              <a:gd name="T88" fmla="*/ 89 w 594"/>
              <a:gd name="T89" fmla="*/ 431 h 431"/>
              <a:gd name="T90" fmla="*/ 62 w 594"/>
              <a:gd name="T91" fmla="*/ 423 h 431"/>
              <a:gd name="T92" fmla="*/ 47 w 594"/>
              <a:gd name="T93" fmla="*/ 402 h 431"/>
              <a:gd name="T94" fmla="*/ 45 w 594"/>
              <a:gd name="T95" fmla="*/ 380 h 431"/>
              <a:gd name="T96" fmla="*/ 46 w 594"/>
              <a:gd name="T97" fmla="*/ 354 h 431"/>
              <a:gd name="T98" fmla="*/ 0 w 594"/>
              <a:gd name="T99" fmla="*/ 344 h 431"/>
              <a:gd name="T100" fmla="*/ 3 w 594"/>
              <a:gd name="T101" fmla="*/ 177 h 431"/>
              <a:gd name="T102" fmla="*/ 19 w 594"/>
              <a:gd name="T103" fmla="*/ 156 h 431"/>
              <a:gd name="T104" fmla="*/ 47 w 594"/>
              <a:gd name="T105" fmla="*/ 147 h 431"/>
              <a:gd name="T106" fmla="*/ 103 w 594"/>
              <a:gd name="T107" fmla="*/ 32 h 431"/>
              <a:gd name="T108" fmla="*/ 123 w 594"/>
              <a:gd name="T109" fmla="*/ 9 h 431"/>
              <a:gd name="T110" fmla="*/ 154 w 594"/>
              <a:gd name="T111" fmla="*/ 0 h 43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</a:cxnLst>
            <a:rect l="0" t="0" r="r" b="b"/>
            <a:pathLst>
              <a:path w="594" h="431">
                <a:moveTo>
                  <a:pt x="495" y="185"/>
                </a:moveTo>
                <a:lnTo>
                  <a:pt x="482" y="190"/>
                </a:lnTo>
                <a:lnTo>
                  <a:pt x="472" y="199"/>
                </a:lnTo>
                <a:lnTo>
                  <a:pt x="465" y="211"/>
                </a:lnTo>
                <a:lnTo>
                  <a:pt x="463" y="225"/>
                </a:lnTo>
                <a:lnTo>
                  <a:pt x="465" y="237"/>
                </a:lnTo>
                <a:lnTo>
                  <a:pt x="470" y="248"/>
                </a:lnTo>
                <a:lnTo>
                  <a:pt x="480" y="257"/>
                </a:lnTo>
                <a:lnTo>
                  <a:pt x="491" y="262"/>
                </a:lnTo>
                <a:lnTo>
                  <a:pt x="504" y="264"/>
                </a:lnTo>
                <a:lnTo>
                  <a:pt x="517" y="262"/>
                </a:lnTo>
                <a:lnTo>
                  <a:pt x="528" y="257"/>
                </a:lnTo>
                <a:lnTo>
                  <a:pt x="537" y="248"/>
                </a:lnTo>
                <a:lnTo>
                  <a:pt x="544" y="237"/>
                </a:lnTo>
                <a:lnTo>
                  <a:pt x="546" y="225"/>
                </a:lnTo>
                <a:lnTo>
                  <a:pt x="543" y="211"/>
                </a:lnTo>
                <a:lnTo>
                  <a:pt x="536" y="199"/>
                </a:lnTo>
                <a:lnTo>
                  <a:pt x="526" y="190"/>
                </a:lnTo>
                <a:lnTo>
                  <a:pt x="512" y="185"/>
                </a:lnTo>
                <a:lnTo>
                  <a:pt x="495" y="185"/>
                </a:lnTo>
                <a:close/>
                <a:moveTo>
                  <a:pt x="82" y="185"/>
                </a:moveTo>
                <a:lnTo>
                  <a:pt x="70" y="190"/>
                </a:lnTo>
                <a:lnTo>
                  <a:pt x="59" y="199"/>
                </a:lnTo>
                <a:lnTo>
                  <a:pt x="53" y="211"/>
                </a:lnTo>
                <a:lnTo>
                  <a:pt x="50" y="225"/>
                </a:lnTo>
                <a:lnTo>
                  <a:pt x="52" y="237"/>
                </a:lnTo>
                <a:lnTo>
                  <a:pt x="58" y="248"/>
                </a:lnTo>
                <a:lnTo>
                  <a:pt x="67" y="257"/>
                </a:lnTo>
                <a:lnTo>
                  <a:pt x="78" y="262"/>
                </a:lnTo>
                <a:lnTo>
                  <a:pt x="92" y="264"/>
                </a:lnTo>
                <a:lnTo>
                  <a:pt x="104" y="262"/>
                </a:lnTo>
                <a:lnTo>
                  <a:pt x="116" y="257"/>
                </a:lnTo>
                <a:lnTo>
                  <a:pt x="125" y="248"/>
                </a:lnTo>
                <a:lnTo>
                  <a:pt x="130" y="237"/>
                </a:lnTo>
                <a:lnTo>
                  <a:pt x="133" y="225"/>
                </a:lnTo>
                <a:lnTo>
                  <a:pt x="130" y="211"/>
                </a:lnTo>
                <a:lnTo>
                  <a:pt x="123" y="199"/>
                </a:lnTo>
                <a:lnTo>
                  <a:pt x="113" y="190"/>
                </a:lnTo>
                <a:lnTo>
                  <a:pt x="100" y="185"/>
                </a:lnTo>
                <a:lnTo>
                  <a:pt x="82" y="185"/>
                </a:lnTo>
                <a:close/>
                <a:moveTo>
                  <a:pt x="156" y="37"/>
                </a:moveTo>
                <a:lnTo>
                  <a:pt x="153" y="37"/>
                </a:lnTo>
                <a:lnTo>
                  <a:pt x="148" y="39"/>
                </a:lnTo>
                <a:lnTo>
                  <a:pt x="145" y="43"/>
                </a:lnTo>
                <a:lnTo>
                  <a:pt x="143" y="46"/>
                </a:lnTo>
                <a:lnTo>
                  <a:pt x="99" y="147"/>
                </a:lnTo>
                <a:lnTo>
                  <a:pt x="495" y="147"/>
                </a:lnTo>
                <a:lnTo>
                  <a:pt x="450" y="46"/>
                </a:lnTo>
                <a:lnTo>
                  <a:pt x="448" y="43"/>
                </a:lnTo>
                <a:lnTo>
                  <a:pt x="445" y="39"/>
                </a:lnTo>
                <a:lnTo>
                  <a:pt x="441" y="37"/>
                </a:lnTo>
                <a:lnTo>
                  <a:pt x="437" y="37"/>
                </a:lnTo>
                <a:lnTo>
                  <a:pt x="156" y="37"/>
                </a:lnTo>
                <a:close/>
                <a:moveTo>
                  <a:pt x="154" y="0"/>
                </a:moveTo>
                <a:lnTo>
                  <a:pt x="439" y="0"/>
                </a:lnTo>
                <a:lnTo>
                  <a:pt x="454" y="2"/>
                </a:lnTo>
                <a:lnTo>
                  <a:pt x="469" y="9"/>
                </a:lnTo>
                <a:lnTo>
                  <a:pt x="482" y="19"/>
                </a:lnTo>
                <a:lnTo>
                  <a:pt x="490" y="32"/>
                </a:lnTo>
                <a:lnTo>
                  <a:pt x="540" y="147"/>
                </a:lnTo>
                <a:lnTo>
                  <a:pt x="548" y="147"/>
                </a:lnTo>
                <a:lnTo>
                  <a:pt x="562" y="150"/>
                </a:lnTo>
                <a:lnTo>
                  <a:pt x="575" y="156"/>
                </a:lnTo>
                <a:lnTo>
                  <a:pt x="586" y="165"/>
                </a:lnTo>
                <a:lnTo>
                  <a:pt x="592" y="177"/>
                </a:lnTo>
                <a:lnTo>
                  <a:pt x="594" y="191"/>
                </a:lnTo>
                <a:lnTo>
                  <a:pt x="594" y="344"/>
                </a:lnTo>
                <a:lnTo>
                  <a:pt x="550" y="344"/>
                </a:lnTo>
                <a:lnTo>
                  <a:pt x="550" y="354"/>
                </a:lnTo>
                <a:lnTo>
                  <a:pt x="550" y="367"/>
                </a:lnTo>
                <a:lnTo>
                  <a:pt x="551" y="380"/>
                </a:lnTo>
                <a:lnTo>
                  <a:pt x="551" y="389"/>
                </a:lnTo>
                <a:lnTo>
                  <a:pt x="549" y="402"/>
                </a:lnTo>
                <a:lnTo>
                  <a:pt x="543" y="414"/>
                </a:lnTo>
                <a:lnTo>
                  <a:pt x="532" y="423"/>
                </a:lnTo>
                <a:lnTo>
                  <a:pt x="521" y="429"/>
                </a:lnTo>
                <a:lnTo>
                  <a:pt x="507" y="431"/>
                </a:lnTo>
                <a:lnTo>
                  <a:pt x="492" y="429"/>
                </a:lnTo>
                <a:lnTo>
                  <a:pt x="481" y="423"/>
                </a:lnTo>
                <a:lnTo>
                  <a:pt x="471" y="414"/>
                </a:lnTo>
                <a:lnTo>
                  <a:pt x="465" y="402"/>
                </a:lnTo>
                <a:lnTo>
                  <a:pt x="463" y="389"/>
                </a:lnTo>
                <a:lnTo>
                  <a:pt x="463" y="344"/>
                </a:lnTo>
                <a:lnTo>
                  <a:pt x="133" y="344"/>
                </a:lnTo>
                <a:lnTo>
                  <a:pt x="133" y="389"/>
                </a:lnTo>
                <a:lnTo>
                  <a:pt x="130" y="402"/>
                </a:lnTo>
                <a:lnTo>
                  <a:pt x="124" y="414"/>
                </a:lnTo>
                <a:lnTo>
                  <a:pt x="115" y="423"/>
                </a:lnTo>
                <a:lnTo>
                  <a:pt x="102" y="429"/>
                </a:lnTo>
                <a:lnTo>
                  <a:pt x="89" y="431"/>
                </a:lnTo>
                <a:lnTo>
                  <a:pt x="75" y="429"/>
                </a:lnTo>
                <a:lnTo>
                  <a:pt x="62" y="423"/>
                </a:lnTo>
                <a:lnTo>
                  <a:pt x="53" y="414"/>
                </a:lnTo>
                <a:lnTo>
                  <a:pt x="47" y="402"/>
                </a:lnTo>
                <a:lnTo>
                  <a:pt x="45" y="389"/>
                </a:lnTo>
                <a:lnTo>
                  <a:pt x="45" y="380"/>
                </a:lnTo>
                <a:lnTo>
                  <a:pt x="45" y="367"/>
                </a:lnTo>
                <a:lnTo>
                  <a:pt x="46" y="354"/>
                </a:lnTo>
                <a:lnTo>
                  <a:pt x="46" y="344"/>
                </a:lnTo>
                <a:lnTo>
                  <a:pt x="0" y="344"/>
                </a:lnTo>
                <a:lnTo>
                  <a:pt x="0" y="191"/>
                </a:lnTo>
                <a:lnTo>
                  <a:pt x="3" y="177"/>
                </a:lnTo>
                <a:lnTo>
                  <a:pt x="9" y="165"/>
                </a:lnTo>
                <a:lnTo>
                  <a:pt x="19" y="156"/>
                </a:lnTo>
                <a:lnTo>
                  <a:pt x="32" y="150"/>
                </a:lnTo>
                <a:lnTo>
                  <a:pt x="47" y="147"/>
                </a:lnTo>
                <a:lnTo>
                  <a:pt x="53" y="147"/>
                </a:lnTo>
                <a:lnTo>
                  <a:pt x="103" y="32"/>
                </a:lnTo>
                <a:lnTo>
                  <a:pt x="112" y="19"/>
                </a:lnTo>
                <a:lnTo>
                  <a:pt x="123" y="9"/>
                </a:lnTo>
                <a:lnTo>
                  <a:pt x="138" y="2"/>
                </a:lnTo>
                <a:lnTo>
                  <a:pt x="154" y="0"/>
                </a:lnTo>
                <a:close/>
              </a:path>
            </a:pathLst>
          </a:custGeom>
          <a:solidFill>
            <a:srgbClr val="0D0D0D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1" name="Freeform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>
            <a:spLocks noEditPoints="1"/>
          </xdr:cNvSpPr>
        </xdr:nvSpPr>
        <xdr:spPr bwMode="auto">
          <a:xfrm>
            <a:off x="226" y="30"/>
            <a:ext cx="51" cy="51"/>
          </a:xfrm>
          <a:custGeom>
            <a:avLst/>
            <a:gdLst>
              <a:gd name="T0" fmla="*/ 152 w 1017"/>
              <a:gd name="T1" fmla="*/ 19 h 976"/>
              <a:gd name="T2" fmla="*/ 98 w 1017"/>
              <a:gd name="T3" fmla="*/ 38 h 976"/>
              <a:gd name="T4" fmla="*/ 55 w 1017"/>
              <a:gd name="T5" fmla="*/ 73 h 976"/>
              <a:gd name="T6" fmla="*/ 27 w 1017"/>
              <a:gd name="T7" fmla="*/ 119 h 976"/>
              <a:gd name="T8" fmla="*/ 16 w 1017"/>
              <a:gd name="T9" fmla="*/ 175 h 976"/>
              <a:gd name="T10" fmla="*/ 20 w 1017"/>
              <a:gd name="T11" fmla="*/ 831 h 976"/>
              <a:gd name="T12" fmla="*/ 38 w 1017"/>
              <a:gd name="T13" fmla="*/ 882 h 976"/>
              <a:gd name="T14" fmla="*/ 75 w 1017"/>
              <a:gd name="T15" fmla="*/ 923 h 976"/>
              <a:gd name="T16" fmla="*/ 123 w 1017"/>
              <a:gd name="T17" fmla="*/ 950 h 976"/>
              <a:gd name="T18" fmla="*/ 181 w 1017"/>
              <a:gd name="T19" fmla="*/ 960 h 976"/>
              <a:gd name="T20" fmla="*/ 865 w 1017"/>
              <a:gd name="T21" fmla="*/ 957 h 976"/>
              <a:gd name="T22" fmla="*/ 918 w 1017"/>
              <a:gd name="T23" fmla="*/ 938 h 976"/>
              <a:gd name="T24" fmla="*/ 961 w 1017"/>
              <a:gd name="T25" fmla="*/ 904 h 976"/>
              <a:gd name="T26" fmla="*/ 989 w 1017"/>
              <a:gd name="T27" fmla="*/ 857 h 976"/>
              <a:gd name="T28" fmla="*/ 1000 w 1017"/>
              <a:gd name="T29" fmla="*/ 802 h 976"/>
              <a:gd name="T30" fmla="*/ 997 w 1017"/>
              <a:gd name="T31" fmla="*/ 147 h 976"/>
              <a:gd name="T32" fmla="*/ 977 w 1017"/>
              <a:gd name="T33" fmla="*/ 95 h 976"/>
              <a:gd name="T34" fmla="*/ 941 w 1017"/>
              <a:gd name="T35" fmla="*/ 54 h 976"/>
              <a:gd name="T36" fmla="*/ 893 w 1017"/>
              <a:gd name="T37" fmla="*/ 27 h 976"/>
              <a:gd name="T38" fmla="*/ 835 w 1017"/>
              <a:gd name="T39" fmla="*/ 17 h 976"/>
              <a:gd name="T40" fmla="*/ 181 w 1017"/>
              <a:gd name="T41" fmla="*/ 0 h 976"/>
              <a:gd name="T42" fmla="*/ 868 w 1017"/>
              <a:gd name="T43" fmla="*/ 3 h 976"/>
              <a:gd name="T44" fmla="*/ 927 w 1017"/>
              <a:gd name="T45" fmla="*/ 24 h 976"/>
              <a:gd name="T46" fmla="*/ 974 w 1017"/>
              <a:gd name="T47" fmla="*/ 62 h 976"/>
              <a:gd name="T48" fmla="*/ 1005 w 1017"/>
              <a:gd name="T49" fmla="*/ 113 h 976"/>
              <a:gd name="T50" fmla="*/ 1017 w 1017"/>
              <a:gd name="T51" fmla="*/ 175 h 976"/>
              <a:gd name="T52" fmla="*/ 1014 w 1017"/>
              <a:gd name="T53" fmla="*/ 834 h 976"/>
              <a:gd name="T54" fmla="*/ 992 w 1017"/>
              <a:gd name="T55" fmla="*/ 890 h 976"/>
              <a:gd name="T56" fmla="*/ 952 w 1017"/>
              <a:gd name="T57" fmla="*/ 935 h 976"/>
              <a:gd name="T58" fmla="*/ 898 w 1017"/>
              <a:gd name="T59" fmla="*/ 965 h 976"/>
              <a:gd name="T60" fmla="*/ 835 w 1017"/>
              <a:gd name="T61" fmla="*/ 976 h 976"/>
              <a:gd name="T62" fmla="*/ 149 w 1017"/>
              <a:gd name="T63" fmla="*/ 973 h 976"/>
              <a:gd name="T64" fmla="*/ 90 w 1017"/>
              <a:gd name="T65" fmla="*/ 952 h 976"/>
              <a:gd name="T66" fmla="*/ 42 w 1017"/>
              <a:gd name="T67" fmla="*/ 914 h 976"/>
              <a:gd name="T68" fmla="*/ 10 w 1017"/>
              <a:gd name="T69" fmla="*/ 863 h 976"/>
              <a:gd name="T70" fmla="*/ 0 w 1017"/>
              <a:gd name="T71" fmla="*/ 802 h 976"/>
              <a:gd name="T72" fmla="*/ 2 w 1017"/>
              <a:gd name="T73" fmla="*/ 143 h 976"/>
              <a:gd name="T74" fmla="*/ 24 w 1017"/>
              <a:gd name="T75" fmla="*/ 86 h 976"/>
              <a:gd name="T76" fmla="*/ 64 w 1017"/>
              <a:gd name="T77" fmla="*/ 41 h 976"/>
              <a:gd name="T78" fmla="*/ 118 w 1017"/>
              <a:gd name="T79" fmla="*/ 11 h 976"/>
              <a:gd name="T80" fmla="*/ 181 w 1017"/>
              <a:gd name="T81" fmla="*/ 0 h 9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</a:cxnLst>
            <a:rect l="0" t="0" r="r" b="b"/>
            <a:pathLst>
              <a:path w="1017" h="976">
                <a:moveTo>
                  <a:pt x="181" y="17"/>
                </a:moveTo>
                <a:lnTo>
                  <a:pt x="152" y="19"/>
                </a:lnTo>
                <a:lnTo>
                  <a:pt x="123" y="27"/>
                </a:lnTo>
                <a:lnTo>
                  <a:pt x="98" y="38"/>
                </a:lnTo>
                <a:lnTo>
                  <a:pt x="75" y="54"/>
                </a:lnTo>
                <a:lnTo>
                  <a:pt x="55" y="73"/>
                </a:lnTo>
                <a:lnTo>
                  <a:pt x="38" y="95"/>
                </a:lnTo>
                <a:lnTo>
                  <a:pt x="27" y="119"/>
                </a:lnTo>
                <a:lnTo>
                  <a:pt x="20" y="147"/>
                </a:lnTo>
                <a:lnTo>
                  <a:pt x="16" y="175"/>
                </a:lnTo>
                <a:lnTo>
                  <a:pt x="16" y="802"/>
                </a:lnTo>
                <a:lnTo>
                  <a:pt x="20" y="831"/>
                </a:lnTo>
                <a:lnTo>
                  <a:pt x="27" y="857"/>
                </a:lnTo>
                <a:lnTo>
                  <a:pt x="38" y="882"/>
                </a:lnTo>
                <a:lnTo>
                  <a:pt x="55" y="904"/>
                </a:lnTo>
                <a:lnTo>
                  <a:pt x="75" y="923"/>
                </a:lnTo>
                <a:lnTo>
                  <a:pt x="98" y="938"/>
                </a:lnTo>
                <a:lnTo>
                  <a:pt x="123" y="950"/>
                </a:lnTo>
                <a:lnTo>
                  <a:pt x="152" y="957"/>
                </a:lnTo>
                <a:lnTo>
                  <a:pt x="181" y="960"/>
                </a:lnTo>
                <a:lnTo>
                  <a:pt x="835" y="960"/>
                </a:lnTo>
                <a:lnTo>
                  <a:pt x="865" y="957"/>
                </a:lnTo>
                <a:lnTo>
                  <a:pt x="893" y="950"/>
                </a:lnTo>
                <a:lnTo>
                  <a:pt x="918" y="938"/>
                </a:lnTo>
                <a:lnTo>
                  <a:pt x="941" y="923"/>
                </a:lnTo>
                <a:lnTo>
                  <a:pt x="961" y="904"/>
                </a:lnTo>
                <a:lnTo>
                  <a:pt x="977" y="882"/>
                </a:lnTo>
                <a:lnTo>
                  <a:pt x="989" y="857"/>
                </a:lnTo>
                <a:lnTo>
                  <a:pt x="997" y="831"/>
                </a:lnTo>
                <a:lnTo>
                  <a:pt x="1000" y="802"/>
                </a:lnTo>
                <a:lnTo>
                  <a:pt x="1000" y="175"/>
                </a:lnTo>
                <a:lnTo>
                  <a:pt x="997" y="147"/>
                </a:lnTo>
                <a:lnTo>
                  <a:pt x="989" y="119"/>
                </a:lnTo>
                <a:lnTo>
                  <a:pt x="977" y="95"/>
                </a:lnTo>
                <a:lnTo>
                  <a:pt x="961" y="73"/>
                </a:lnTo>
                <a:lnTo>
                  <a:pt x="941" y="54"/>
                </a:lnTo>
                <a:lnTo>
                  <a:pt x="918" y="38"/>
                </a:lnTo>
                <a:lnTo>
                  <a:pt x="893" y="27"/>
                </a:lnTo>
                <a:lnTo>
                  <a:pt x="865" y="19"/>
                </a:lnTo>
                <a:lnTo>
                  <a:pt x="835" y="17"/>
                </a:lnTo>
                <a:lnTo>
                  <a:pt x="181" y="17"/>
                </a:lnTo>
                <a:close/>
                <a:moveTo>
                  <a:pt x="181" y="0"/>
                </a:moveTo>
                <a:lnTo>
                  <a:pt x="835" y="0"/>
                </a:lnTo>
                <a:lnTo>
                  <a:pt x="868" y="3"/>
                </a:lnTo>
                <a:lnTo>
                  <a:pt x="898" y="11"/>
                </a:lnTo>
                <a:lnTo>
                  <a:pt x="927" y="24"/>
                </a:lnTo>
                <a:lnTo>
                  <a:pt x="952" y="41"/>
                </a:lnTo>
                <a:lnTo>
                  <a:pt x="974" y="62"/>
                </a:lnTo>
                <a:lnTo>
                  <a:pt x="992" y="86"/>
                </a:lnTo>
                <a:lnTo>
                  <a:pt x="1005" y="113"/>
                </a:lnTo>
                <a:lnTo>
                  <a:pt x="1014" y="143"/>
                </a:lnTo>
                <a:lnTo>
                  <a:pt x="1017" y="175"/>
                </a:lnTo>
                <a:lnTo>
                  <a:pt x="1017" y="802"/>
                </a:lnTo>
                <a:lnTo>
                  <a:pt x="1014" y="834"/>
                </a:lnTo>
                <a:lnTo>
                  <a:pt x="1005" y="863"/>
                </a:lnTo>
                <a:lnTo>
                  <a:pt x="992" y="890"/>
                </a:lnTo>
                <a:lnTo>
                  <a:pt x="974" y="914"/>
                </a:lnTo>
                <a:lnTo>
                  <a:pt x="952" y="935"/>
                </a:lnTo>
                <a:lnTo>
                  <a:pt x="927" y="952"/>
                </a:lnTo>
                <a:lnTo>
                  <a:pt x="898" y="965"/>
                </a:lnTo>
                <a:lnTo>
                  <a:pt x="868" y="973"/>
                </a:lnTo>
                <a:lnTo>
                  <a:pt x="835" y="976"/>
                </a:lnTo>
                <a:lnTo>
                  <a:pt x="181" y="976"/>
                </a:lnTo>
                <a:lnTo>
                  <a:pt x="149" y="973"/>
                </a:lnTo>
                <a:lnTo>
                  <a:pt x="118" y="965"/>
                </a:lnTo>
                <a:lnTo>
                  <a:pt x="90" y="952"/>
                </a:lnTo>
                <a:lnTo>
                  <a:pt x="64" y="935"/>
                </a:lnTo>
                <a:lnTo>
                  <a:pt x="42" y="914"/>
                </a:lnTo>
                <a:lnTo>
                  <a:pt x="24" y="890"/>
                </a:lnTo>
                <a:lnTo>
                  <a:pt x="10" y="863"/>
                </a:lnTo>
                <a:lnTo>
                  <a:pt x="2" y="834"/>
                </a:lnTo>
                <a:lnTo>
                  <a:pt x="0" y="802"/>
                </a:lnTo>
                <a:lnTo>
                  <a:pt x="0" y="175"/>
                </a:lnTo>
                <a:lnTo>
                  <a:pt x="2" y="143"/>
                </a:lnTo>
                <a:lnTo>
                  <a:pt x="10" y="113"/>
                </a:lnTo>
                <a:lnTo>
                  <a:pt x="24" y="86"/>
                </a:lnTo>
                <a:lnTo>
                  <a:pt x="42" y="62"/>
                </a:lnTo>
                <a:lnTo>
                  <a:pt x="64" y="41"/>
                </a:lnTo>
                <a:lnTo>
                  <a:pt x="90" y="24"/>
                </a:lnTo>
                <a:lnTo>
                  <a:pt x="118" y="11"/>
                </a:lnTo>
                <a:lnTo>
                  <a:pt x="149" y="3"/>
                </a:lnTo>
                <a:lnTo>
                  <a:pt x="181" y="0"/>
                </a:lnTo>
                <a:close/>
              </a:path>
            </a:pathLst>
          </a:custGeom>
          <a:solidFill>
            <a:srgbClr val="0D0D0D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66502</xdr:colOff>
          <xdr:row>29</xdr:row>
          <xdr:rowOff>91440</xdr:rowOff>
        </xdr:from>
        <xdr:to>
          <xdr:col>3</xdr:col>
          <xdr:colOff>440575</xdr:colOff>
          <xdr:row>30</xdr:row>
          <xdr:rowOff>257695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Wyczyść/ 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1371600</xdr:colOff>
          <xdr:row>29</xdr:row>
          <xdr:rowOff>91440</xdr:rowOff>
        </xdr:from>
        <xdr:to>
          <xdr:col>8</xdr:col>
          <xdr:colOff>1778924</xdr:colOff>
          <xdr:row>30</xdr:row>
          <xdr:rowOff>257695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881149</xdr:colOff>
          <xdr:row>29</xdr:row>
          <xdr:rowOff>91440</xdr:rowOff>
        </xdr:from>
        <xdr:to>
          <xdr:col>8</xdr:col>
          <xdr:colOff>1305098</xdr:colOff>
          <xdr:row>30</xdr:row>
          <xdr:rowOff>257695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66502</xdr:colOff>
          <xdr:row>29</xdr:row>
          <xdr:rowOff>99753</xdr:rowOff>
        </xdr:from>
        <xdr:to>
          <xdr:col>7</xdr:col>
          <xdr:colOff>756458</xdr:colOff>
          <xdr:row>30</xdr:row>
          <xdr:rowOff>257695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831273</xdr:colOff>
          <xdr:row>29</xdr:row>
          <xdr:rowOff>91440</xdr:rowOff>
        </xdr:from>
        <xdr:to>
          <xdr:col>8</xdr:col>
          <xdr:colOff>714895</xdr:colOff>
          <xdr:row>30</xdr:row>
          <xdr:rowOff>257695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NBP aktualizacja/update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374073</xdr:colOff>
          <xdr:row>29</xdr:row>
          <xdr:rowOff>91440</xdr:rowOff>
        </xdr:from>
        <xdr:to>
          <xdr:col>6</xdr:col>
          <xdr:colOff>581891</xdr:colOff>
          <xdr:row>30</xdr:row>
          <xdr:rowOff>257695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172192</xdr:colOff>
          <xdr:row>98</xdr:row>
          <xdr:rowOff>105690</xdr:rowOff>
        </xdr:from>
        <xdr:to>
          <xdr:col>2</xdr:col>
          <xdr:colOff>471450</xdr:colOff>
          <xdr:row>102</xdr:row>
          <xdr:rowOff>130628</xdr:rowOff>
        </xdr:to>
        <xdr:sp macro="" textlink="">
          <xdr:nvSpPr>
            <xdr:cNvPr id="4114" name="Object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0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544627</xdr:colOff>
          <xdr:row>65</xdr:row>
          <xdr:rowOff>42998</xdr:rowOff>
        </xdr:from>
        <xdr:to>
          <xdr:col>4</xdr:col>
          <xdr:colOff>374279</xdr:colOff>
          <xdr:row>69</xdr:row>
          <xdr:rowOff>157655</xdr:rowOff>
        </xdr:to>
        <xdr:sp macro="" textlink="">
          <xdr:nvSpPr>
            <xdr:cNvPr id="4116" name="Object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15F9C847-5287-B3C9-AABD-1F84A6E2D0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1438102</xdr:colOff>
          <xdr:row>17</xdr:row>
          <xdr:rowOff>357447</xdr:rowOff>
        </xdr:from>
        <xdr:to>
          <xdr:col>7</xdr:col>
          <xdr:colOff>415636</xdr:colOff>
          <xdr:row>168</xdr:row>
          <xdr:rowOff>91440</xdr:rowOff>
        </xdr:to>
        <xdr:sp macro="" textlink="">
          <xdr:nvSpPr>
            <xdr:cNvPr id="3078" name="Group Box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831273</xdr:colOff>
          <xdr:row>88</xdr:row>
          <xdr:rowOff>399011</xdr:rowOff>
        </xdr:from>
        <xdr:to>
          <xdr:col>6</xdr:col>
          <xdr:colOff>91440</xdr:colOff>
          <xdr:row>188</xdr:row>
          <xdr:rowOff>174567</xdr:rowOff>
        </xdr:to>
        <xdr:sp macro="" textlink="">
          <xdr:nvSpPr>
            <xdr:cNvPr id="3079" name="Group Box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1596044</xdr:colOff>
          <xdr:row>90</xdr:row>
          <xdr:rowOff>49876</xdr:rowOff>
        </xdr:from>
        <xdr:to>
          <xdr:col>5</xdr:col>
          <xdr:colOff>41564</xdr:colOff>
          <xdr:row>120</xdr:row>
          <xdr:rowOff>241069</xdr:rowOff>
        </xdr:to>
        <xdr:sp macro="" textlink="">
          <xdr:nvSpPr>
            <xdr:cNvPr id="3080" name="Option Button9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640080</xdr:colOff>
          <xdr:row>188</xdr:row>
          <xdr:rowOff>124691</xdr:rowOff>
        </xdr:from>
        <xdr:to>
          <xdr:col>13</xdr:col>
          <xdr:colOff>66502</xdr:colOff>
          <xdr:row>189</xdr:row>
          <xdr:rowOff>257695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Wyczyść / Clear inforamtion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199505</xdr:colOff>
          <xdr:row>35</xdr:row>
          <xdr:rowOff>108065</xdr:rowOff>
        </xdr:from>
        <xdr:to>
          <xdr:col>14</xdr:col>
          <xdr:colOff>781396</xdr:colOff>
          <xdr:row>37</xdr:row>
          <xdr:rowOff>124691</xdr:rowOff>
        </xdr:to>
        <xdr:sp macro="" textlink="">
          <xdr:nvSpPr>
            <xdr:cNvPr id="3082" name="Button3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</a:t>
              </a: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315884</xdr:colOff>
          <xdr:row>64</xdr:row>
          <xdr:rowOff>0</xdr:rowOff>
        </xdr:from>
        <xdr:to>
          <xdr:col>14</xdr:col>
          <xdr:colOff>831273</xdr:colOff>
          <xdr:row>65</xdr:row>
          <xdr:rowOff>149629</xdr:rowOff>
        </xdr:to>
        <xdr:sp macro="" textlink="">
          <xdr:nvSpPr>
            <xdr:cNvPr id="3083" name="Button32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324196</xdr:colOff>
          <xdr:row>122</xdr:row>
          <xdr:rowOff>149629</xdr:rowOff>
        </xdr:from>
        <xdr:to>
          <xdr:col>14</xdr:col>
          <xdr:colOff>872836</xdr:colOff>
          <xdr:row>123</xdr:row>
          <xdr:rowOff>299258</xdr:rowOff>
        </xdr:to>
        <xdr:sp macro="" textlink="">
          <xdr:nvSpPr>
            <xdr:cNvPr id="3084" name="Button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299258</xdr:colOff>
          <xdr:row>96</xdr:row>
          <xdr:rowOff>91440</xdr:rowOff>
        </xdr:from>
        <xdr:to>
          <xdr:col>14</xdr:col>
          <xdr:colOff>814647</xdr:colOff>
          <xdr:row>97</xdr:row>
          <xdr:rowOff>166255</xdr:rowOff>
        </xdr:to>
        <xdr:sp macro="" textlink="">
          <xdr:nvSpPr>
            <xdr:cNvPr id="3085" name="Button34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1088967</xdr:colOff>
          <xdr:row>35</xdr:row>
          <xdr:rowOff>91440</xdr:rowOff>
        </xdr:from>
        <xdr:to>
          <xdr:col>15</xdr:col>
          <xdr:colOff>432262</xdr:colOff>
          <xdr:row>37</xdr:row>
          <xdr:rowOff>124691</xdr:rowOff>
        </xdr:to>
        <xdr:sp macro="" textlink="">
          <xdr:nvSpPr>
            <xdr:cNvPr id="3086" name="Button31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49876</xdr:colOff>
          <xdr:row>64</xdr:row>
          <xdr:rowOff>0</xdr:rowOff>
        </xdr:from>
        <xdr:to>
          <xdr:col>15</xdr:col>
          <xdr:colOff>581891</xdr:colOff>
          <xdr:row>65</xdr:row>
          <xdr:rowOff>108065</xdr:rowOff>
        </xdr:to>
        <xdr:sp macro="" textlink="">
          <xdr:nvSpPr>
            <xdr:cNvPr id="3087" name="Button33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1155469</xdr:colOff>
          <xdr:row>96</xdr:row>
          <xdr:rowOff>91440</xdr:rowOff>
        </xdr:from>
        <xdr:to>
          <xdr:col>15</xdr:col>
          <xdr:colOff>548640</xdr:colOff>
          <xdr:row>97</xdr:row>
          <xdr:rowOff>149629</xdr:rowOff>
        </xdr:to>
        <xdr:sp macro="" textlink="">
          <xdr:nvSpPr>
            <xdr:cNvPr id="3088" name="Button35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66502</xdr:colOff>
          <xdr:row>122</xdr:row>
          <xdr:rowOff>166255</xdr:rowOff>
        </xdr:from>
        <xdr:to>
          <xdr:col>15</xdr:col>
          <xdr:colOff>581891</xdr:colOff>
          <xdr:row>123</xdr:row>
          <xdr:rowOff>282633</xdr:rowOff>
        </xdr:to>
        <xdr:sp macro="" textlink="">
          <xdr:nvSpPr>
            <xdr:cNvPr id="3089" name="Button3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1438102</xdr:colOff>
          <xdr:row>2</xdr:row>
          <xdr:rowOff>16625</xdr:rowOff>
        </xdr:from>
        <xdr:to>
          <xdr:col>7</xdr:col>
          <xdr:colOff>324196</xdr:colOff>
          <xdr:row>8</xdr:row>
          <xdr:rowOff>8313</xdr:rowOff>
        </xdr:to>
        <xdr:sp macro="" textlink="">
          <xdr:nvSpPr>
            <xdr:cNvPr id="3090" name="Group Box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92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1064029</xdr:colOff>
          <xdr:row>5</xdr:row>
          <xdr:rowOff>49876</xdr:rowOff>
        </xdr:from>
        <xdr:to>
          <xdr:col>4</xdr:col>
          <xdr:colOff>0</xdr:colOff>
          <xdr:row>5</xdr:row>
          <xdr:rowOff>357447</xdr:rowOff>
        </xdr:to>
        <xdr:sp macro="" textlink="">
          <xdr:nvSpPr>
            <xdr:cNvPr id="3091" name="OptionButton1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548640</xdr:colOff>
          <xdr:row>29</xdr:row>
          <xdr:rowOff>282633</xdr:rowOff>
        </xdr:from>
        <xdr:to>
          <xdr:col>6</xdr:col>
          <xdr:colOff>407324</xdr:colOff>
          <xdr:row>186</xdr:row>
          <xdr:rowOff>606829</xdr:rowOff>
        </xdr:to>
        <xdr:sp macro="" textlink="">
          <xdr:nvSpPr>
            <xdr:cNvPr id="3092" name="Group Box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99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1005840</xdr:colOff>
          <xdr:row>58</xdr:row>
          <xdr:rowOff>282633</xdr:rowOff>
        </xdr:from>
        <xdr:to>
          <xdr:col>6</xdr:col>
          <xdr:colOff>540327</xdr:colOff>
          <xdr:row>186</xdr:row>
          <xdr:rowOff>157942</xdr:rowOff>
        </xdr:to>
        <xdr:sp macro="" textlink="">
          <xdr:nvSpPr>
            <xdr:cNvPr id="3093" name="Group Box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102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1064029</xdr:colOff>
          <xdr:row>6</xdr:row>
          <xdr:rowOff>49876</xdr:rowOff>
        </xdr:from>
        <xdr:to>
          <xdr:col>3</xdr:col>
          <xdr:colOff>2136371</xdr:colOff>
          <xdr:row>6</xdr:row>
          <xdr:rowOff>332509</xdr:rowOff>
        </xdr:to>
        <xdr:sp macro="" textlink="">
          <xdr:nvSpPr>
            <xdr:cNvPr id="3094" name="OptionButton 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1604356</xdr:colOff>
          <xdr:row>91</xdr:row>
          <xdr:rowOff>49876</xdr:rowOff>
        </xdr:from>
        <xdr:to>
          <xdr:col>5</xdr:col>
          <xdr:colOff>0</xdr:colOff>
          <xdr:row>120</xdr:row>
          <xdr:rowOff>266007</xdr:rowOff>
        </xdr:to>
        <xdr:sp macro="" textlink="">
          <xdr:nvSpPr>
            <xdr:cNvPr id="3095" name="Option Button10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980902</xdr:colOff>
          <xdr:row>15</xdr:row>
          <xdr:rowOff>41564</xdr:rowOff>
        </xdr:from>
        <xdr:to>
          <xdr:col>12</xdr:col>
          <xdr:colOff>1421476</xdr:colOff>
          <xdr:row>15</xdr:row>
          <xdr:rowOff>382385</xdr:rowOff>
        </xdr:to>
        <xdr:sp macro="" textlink="">
          <xdr:nvSpPr>
            <xdr:cNvPr id="3096" name="Button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507076</xdr:colOff>
          <xdr:row>15</xdr:row>
          <xdr:rowOff>33251</xdr:rowOff>
        </xdr:from>
        <xdr:to>
          <xdr:col>12</xdr:col>
          <xdr:colOff>906087</xdr:colOff>
          <xdr:row>15</xdr:row>
          <xdr:rowOff>374073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980902</xdr:colOff>
          <xdr:row>29</xdr:row>
          <xdr:rowOff>41564</xdr:rowOff>
        </xdr:from>
        <xdr:to>
          <xdr:col>12</xdr:col>
          <xdr:colOff>1421476</xdr:colOff>
          <xdr:row>29</xdr:row>
          <xdr:rowOff>382385</xdr:rowOff>
        </xdr:to>
        <xdr:sp macro="" textlink="">
          <xdr:nvSpPr>
            <xdr:cNvPr id="3098" name="Button123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980902</xdr:colOff>
          <xdr:row>88</xdr:row>
          <xdr:rowOff>41564</xdr:rowOff>
        </xdr:from>
        <xdr:to>
          <xdr:col>12</xdr:col>
          <xdr:colOff>1421476</xdr:colOff>
          <xdr:row>88</xdr:row>
          <xdr:rowOff>382385</xdr:rowOff>
        </xdr:to>
        <xdr:sp macro="" textlink="">
          <xdr:nvSpPr>
            <xdr:cNvPr id="3099" name="Button125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980902</xdr:colOff>
          <xdr:row>120</xdr:row>
          <xdr:rowOff>41564</xdr:rowOff>
        </xdr:from>
        <xdr:to>
          <xdr:col>12</xdr:col>
          <xdr:colOff>1421476</xdr:colOff>
          <xdr:row>120</xdr:row>
          <xdr:rowOff>382385</xdr:rowOff>
        </xdr:to>
        <xdr:sp macro="" textlink="">
          <xdr:nvSpPr>
            <xdr:cNvPr id="3100" name="Button127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980902</xdr:colOff>
          <xdr:row>168</xdr:row>
          <xdr:rowOff>41564</xdr:rowOff>
        </xdr:from>
        <xdr:to>
          <xdr:col>12</xdr:col>
          <xdr:colOff>1421476</xdr:colOff>
          <xdr:row>168</xdr:row>
          <xdr:rowOff>382385</xdr:rowOff>
        </xdr:to>
        <xdr:sp macro="" textlink="">
          <xdr:nvSpPr>
            <xdr:cNvPr id="3101" name="Button129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507076</xdr:colOff>
          <xdr:row>29</xdr:row>
          <xdr:rowOff>33251</xdr:rowOff>
        </xdr:from>
        <xdr:to>
          <xdr:col>12</xdr:col>
          <xdr:colOff>906087</xdr:colOff>
          <xdr:row>29</xdr:row>
          <xdr:rowOff>374073</xdr:rowOff>
        </xdr:to>
        <xdr:sp macro="" textlink="">
          <xdr:nvSpPr>
            <xdr:cNvPr id="3102" name="Button12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507076</xdr:colOff>
          <xdr:row>88</xdr:row>
          <xdr:rowOff>33251</xdr:rowOff>
        </xdr:from>
        <xdr:to>
          <xdr:col>12</xdr:col>
          <xdr:colOff>906087</xdr:colOff>
          <xdr:row>88</xdr:row>
          <xdr:rowOff>374073</xdr:rowOff>
        </xdr:to>
        <xdr:sp macro="" textlink="">
          <xdr:nvSpPr>
            <xdr:cNvPr id="3103" name="Button12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507076</xdr:colOff>
          <xdr:row>120</xdr:row>
          <xdr:rowOff>33251</xdr:rowOff>
        </xdr:from>
        <xdr:to>
          <xdr:col>12</xdr:col>
          <xdr:colOff>906087</xdr:colOff>
          <xdr:row>120</xdr:row>
          <xdr:rowOff>374073</xdr:rowOff>
        </xdr:to>
        <xdr:sp macro="" textlink="">
          <xdr:nvSpPr>
            <xdr:cNvPr id="3104" name="Button128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507076</xdr:colOff>
          <xdr:row>168</xdr:row>
          <xdr:rowOff>33251</xdr:rowOff>
        </xdr:from>
        <xdr:to>
          <xdr:col>12</xdr:col>
          <xdr:colOff>906087</xdr:colOff>
          <xdr:row>168</xdr:row>
          <xdr:rowOff>374073</xdr:rowOff>
        </xdr:to>
        <xdr:sp macro="" textlink="">
          <xdr:nvSpPr>
            <xdr:cNvPr id="3105" name="Button130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1496291</xdr:colOff>
          <xdr:row>19</xdr:row>
          <xdr:rowOff>91440</xdr:rowOff>
        </xdr:from>
        <xdr:to>
          <xdr:col>5</xdr:col>
          <xdr:colOff>149629</xdr:colOff>
          <xdr:row>29</xdr:row>
          <xdr:rowOff>241069</xdr:rowOff>
        </xdr:to>
        <xdr:sp macro="" textlink="">
          <xdr:nvSpPr>
            <xdr:cNvPr id="3106" name="Option Button3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1521229</xdr:colOff>
          <xdr:row>20</xdr:row>
          <xdr:rowOff>49876</xdr:rowOff>
        </xdr:from>
        <xdr:to>
          <xdr:col>5</xdr:col>
          <xdr:colOff>174567</xdr:colOff>
          <xdr:row>29</xdr:row>
          <xdr:rowOff>266007</xdr:rowOff>
        </xdr:to>
        <xdr:sp macro="" textlink="">
          <xdr:nvSpPr>
            <xdr:cNvPr id="3107" name="Option Button4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1546167</xdr:colOff>
          <xdr:row>61</xdr:row>
          <xdr:rowOff>58189</xdr:rowOff>
        </xdr:from>
        <xdr:to>
          <xdr:col>5</xdr:col>
          <xdr:colOff>241069</xdr:colOff>
          <xdr:row>88</xdr:row>
          <xdr:rowOff>266007</xdr:rowOff>
        </xdr:to>
        <xdr:sp macro="" textlink="">
          <xdr:nvSpPr>
            <xdr:cNvPr id="3108" name="Option Button11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1546167</xdr:colOff>
          <xdr:row>62</xdr:row>
          <xdr:rowOff>91440</xdr:rowOff>
        </xdr:from>
        <xdr:to>
          <xdr:col>5</xdr:col>
          <xdr:colOff>266007</xdr:colOff>
          <xdr:row>88</xdr:row>
          <xdr:rowOff>282633</xdr:rowOff>
        </xdr:to>
        <xdr:sp macro="" textlink="">
          <xdr:nvSpPr>
            <xdr:cNvPr id="3109" name="Option Button12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1546167</xdr:colOff>
          <xdr:row>31</xdr:row>
          <xdr:rowOff>33251</xdr:rowOff>
        </xdr:from>
        <xdr:to>
          <xdr:col>5</xdr:col>
          <xdr:colOff>423949</xdr:colOff>
          <xdr:row>88</xdr:row>
          <xdr:rowOff>349135</xdr:rowOff>
        </xdr:to>
        <xdr:sp macro="" textlink="">
          <xdr:nvSpPr>
            <xdr:cNvPr id="3110" name="Option Button5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1554480</xdr:colOff>
          <xdr:row>32</xdr:row>
          <xdr:rowOff>41564</xdr:rowOff>
        </xdr:from>
        <xdr:to>
          <xdr:col>5</xdr:col>
          <xdr:colOff>606829</xdr:colOff>
          <xdr:row>88</xdr:row>
          <xdr:rowOff>299258</xdr:rowOff>
        </xdr:to>
        <xdr:sp macro="" textlink="">
          <xdr:nvSpPr>
            <xdr:cNvPr id="3111" name="Option Button7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224444</xdr:colOff>
          <xdr:row>8</xdr:row>
          <xdr:rowOff>33251</xdr:rowOff>
        </xdr:from>
        <xdr:to>
          <xdr:col>4</xdr:col>
          <xdr:colOff>1463040</xdr:colOff>
          <xdr:row>8</xdr:row>
          <xdr:rowOff>448887</xdr:rowOff>
        </xdr:to>
        <xdr:sp macro="" textlink="">
          <xdr:nvSpPr>
            <xdr:cNvPr id="3112" name="Button 40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Wybierz/ 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1064029</xdr:colOff>
          <xdr:row>188</xdr:row>
          <xdr:rowOff>133004</xdr:rowOff>
        </xdr:from>
        <xdr:to>
          <xdr:col>10</xdr:col>
          <xdr:colOff>1587731</xdr:colOff>
          <xdr:row>189</xdr:row>
          <xdr:rowOff>266007</xdr:rowOff>
        </xdr:to>
        <xdr:sp macro="" textlink="">
          <xdr:nvSpPr>
            <xdr:cNvPr id="3113" name="Button 41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1662545</xdr:colOff>
          <xdr:row>188</xdr:row>
          <xdr:rowOff>133004</xdr:rowOff>
        </xdr:from>
        <xdr:to>
          <xdr:col>11</xdr:col>
          <xdr:colOff>482138</xdr:colOff>
          <xdr:row>189</xdr:row>
          <xdr:rowOff>257695</xdr:rowOff>
        </xdr:to>
        <xdr:sp macro="" textlink="">
          <xdr:nvSpPr>
            <xdr:cNvPr id="3114" name="Button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1438102</xdr:colOff>
          <xdr:row>17</xdr:row>
          <xdr:rowOff>357447</xdr:rowOff>
        </xdr:from>
        <xdr:to>
          <xdr:col>7</xdr:col>
          <xdr:colOff>415636</xdr:colOff>
          <xdr:row>168</xdr:row>
          <xdr:rowOff>91440</xdr:rowOff>
        </xdr:to>
        <xdr:sp macro="" textlink="">
          <xdr:nvSpPr>
            <xdr:cNvPr id="149505" name="Group Box 1" hidden="1">
              <a:extLst>
                <a:ext uri="{63B3BB69-23CF-44E3-9099-C40C66FF867C}">
                  <a14:compatExt spid="_x0000_s149505"/>
                </a:ext>
                <a:ext uri="{FF2B5EF4-FFF2-40B4-BE49-F238E27FC236}">
                  <a16:creationId xmlns:a16="http://schemas.microsoft.com/office/drawing/2014/main" id="{00000000-0008-0000-0200-000001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831273</xdr:colOff>
          <xdr:row>88</xdr:row>
          <xdr:rowOff>399011</xdr:rowOff>
        </xdr:from>
        <xdr:to>
          <xdr:col>6</xdr:col>
          <xdr:colOff>91440</xdr:colOff>
          <xdr:row>188</xdr:row>
          <xdr:rowOff>174567</xdr:rowOff>
        </xdr:to>
        <xdr:sp macro="" textlink="">
          <xdr:nvSpPr>
            <xdr:cNvPr id="149506" name="Group Box 2" hidden="1">
              <a:extLst>
                <a:ext uri="{63B3BB69-23CF-44E3-9099-C40C66FF867C}">
                  <a14:compatExt spid="_x0000_s149506"/>
                </a:ext>
                <a:ext uri="{FF2B5EF4-FFF2-40B4-BE49-F238E27FC236}">
                  <a16:creationId xmlns:a16="http://schemas.microsoft.com/office/drawing/2014/main" id="{00000000-0008-0000-0200-000002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1596044</xdr:colOff>
          <xdr:row>90</xdr:row>
          <xdr:rowOff>49876</xdr:rowOff>
        </xdr:from>
        <xdr:to>
          <xdr:col>5</xdr:col>
          <xdr:colOff>49876</xdr:colOff>
          <xdr:row>120</xdr:row>
          <xdr:rowOff>241069</xdr:rowOff>
        </xdr:to>
        <xdr:sp macro="" textlink="">
          <xdr:nvSpPr>
            <xdr:cNvPr id="149507" name="Option Button9" hidden="1">
              <a:extLst>
                <a:ext uri="{63B3BB69-23CF-44E3-9099-C40C66FF867C}">
                  <a14:compatExt spid="_x0000_s149507"/>
                </a:ext>
                <a:ext uri="{FF2B5EF4-FFF2-40B4-BE49-F238E27FC236}">
                  <a16:creationId xmlns:a16="http://schemas.microsoft.com/office/drawing/2014/main" id="{00000000-0008-0000-0200-000003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640080</xdr:colOff>
          <xdr:row>188</xdr:row>
          <xdr:rowOff>124691</xdr:rowOff>
        </xdr:from>
        <xdr:to>
          <xdr:col>13</xdr:col>
          <xdr:colOff>66502</xdr:colOff>
          <xdr:row>189</xdr:row>
          <xdr:rowOff>257695</xdr:rowOff>
        </xdr:to>
        <xdr:sp macro="" textlink="">
          <xdr:nvSpPr>
            <xdr:cNvPr id="149508" name="Button 4" hidden="1">
              <a:extLst>
                <a:ext uri="{63B3BB69-23CF-44E3-9099-C40C66FF867C}">
                  <a14:compatExt spid="_x0000_s149508"/>
                </a:ext>
                <a:ext uri="{FF2B5EF4-FFF2-40B4-BE49-F238E27FC236}">
                  <a16:creationId xmlns:a16="http://schemas.microsoft.com/office/drawing/2014/main" id="{00000000-0008-0000-0200-000004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Wyczyść / Clear inforamtion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199505</xdr:colOff>
          <xdr:row>35</xdr:row>
          <xdr:rowOff>108065</xdr:rowOff>
        </xdr:from>
        <xdr:to>
          <xdr:col>14</xdr:col>
          <xdr:colOff>781396</xdr:colOff>
          <xdr:row>37</xdr:row>
          <xdr:rowOff>124691</xdr:rowOff>
        </xdr:to>
        <xdr:sp macro="" textlink="">
          <xdr:nvSpPr>
            <xdr:cNvPr id="149509" name="Button30" hidden="1">
              <a:extLst>
                <a:ext uri="{63B3BB69-23CF-44E3-9099-C40C66FF867C}">
                  <a14:compatExt spid="_x0000_s149509"/>
                </a:ext>
                <a:ext uri="{FF2B5EF4-FFF2-40B4-BE49-F238E27FC236}">
                  <a16:creationId xmlns:a16="http://schemas.microsoft.com/office/drawing/2014/main" id="{00000000-0008-0000-0200-000005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</a:t>
              </a: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315884</xdr:colOff>
          <xdr:row>64</xdr:row>
          <xdr:rowOff>0</xdr:rowOff>
        </xdr:from>
        <xdr:to>
          <xdr:col>14</xdr:col>
          <xdr:colOff>831273</xdr:colOff>
          <xdr:row>65</xdr:row>
          <xdr:rowOff>149629</xdr:rowOff>
        </xdr:to>
        <xdr:sp macro="" textlink="">
          <xdr:nvSpPr>
            <xdr:cNvPr id="149510" name="Button32" hidden="1">
              <a:extLst>
                <a:ext uri="{63B3BB69-23CF-44E3-9099-C40C66FF867C}">
                  <a14:compatExt spid="_x0000_s149510"/>
                </a:ext>
                <a:ext uri="{FF2B5EF4-FFF2-40B4-BE49-F238E27FC236}">
                  <a16:creationId xmlns:a16="http://schemas.microsoft.com/office/drawing/2014/main" id="{00000000-0008-0000-0200-000006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324196</xdr:colOff>
          <xdr:row>122</xdr:row>
          <xdr:rowOff>149629</xdr:rowOff>
        </xdr:from>
        <xdr:to>
          <xdr:col>14</xdr:col>
          <xdr:colOff>872836</xdr:colOff>
          <xdr:row>123</xdr:row>
          <xdr:rowOff>299258</xdr:rowOff>
        </xdr:to>
        <xdr:sp macro="" textlink="">
          <xdr:nvSpPr>
            <xdr:cNvPr id="149511" name="Button36" hidden="1">
              <a:extLst>
                <a:ext uri="{63B3BB69-23CF-44E3-9099-C40C66FF867C}">
                  <a14:compatExt spid="_x0000_s149511"/>
                </a:ext>
                <a:ext uri="{FF2B5EF4-FFF2-40B4-BE49-F238E27FC236}">
                  <a16:creationId xmlns:a16="http://schemas.microsoft.com/office/drawing/2014/main" id="{00000000-0008-0000-0200-000007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299258</xdr:colOff>
          <xdr:row>96</xdr:row>
          <xdr:rowOff>91440</xdr:rowOff>
        </xdr:from>
        <xdr:to>
          <xdr:col>14</xdr:col>
          <xdr:colOff>814647</xdr:colOff>
          <xdr:row>97</xdr:row>
          <xdr:rowOff>166255</xdr:rowOff>
        </xdr:to>
        <xdr:sp macro="" textlink="">
          <xdr:nvSpPr>
            <xdr:cNvPr id="149512" name="Button34" hidden="1">
              <a:extLst>
                <a:ext uri="{63B3BB69-23CF-44E3-9099-C40C66FF867C}">
                  <a14:compatExt spid="_x0000_s149512"/>
                </a:ext>
                <a:ext uri="{FF2B5EF4-FFF2-40B4-BE49-F238E27FC236}">
                  <a16:creationId xmlns:a16="http://schemas.microsoft.com/office/drawing/2014/main" id="{00000000-0008-0000-0200-000008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1088967</xdr:colOff>
          <xdr:row>35</xdr:row>
          <xdr:rowOff>91440</xdr:rowOff>
        </xdr:from>
        <xdr:to>
          <xdr:col>15</xdr:col>
          <xdr:colOff>432262</xdr:colOff>
          <xdr:row>37</xdr:row>
          <xdr:rowOff>124691</xdr:rowOff>
        </xdr:to>
        <xdr:sp macro="" textlink="">
          <xdr:nvSpPr>
            <xdr:cNvPr id="149513" name="Button31" hidden="1">
              <a:extLst>
                <a:ext uri="{63B3BB69-23CF-44E3-9099-C40C66FF867C}">
                  <a14:compatExt spid="_x0000_s149513"/>
                </a:ext>
                <a:ext uri="{FF2B5EF4-FFF2-40B4-BE49-F238E27FC236}">
                  <a16:creationId xmlns:a16="http://schemas.microsoft.com/office/drawing/2014/main" id="{00000000-0008-0000-0200-000009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49876</xdr:colOff>
          <xdr:row>64</xdr:row>
          <xdr:rowOff>0</xdr:rowOff>
        </xdr:from>
        <xdr:to>
          <xdr:col>15</xdr:col>
          <xdr:colOff>581891</xdr:colOff>
          <xdr:row>65</xdr:row>
          <xdr:rowOff>108065</xdr:rowOff>
        </xdr:to>
        <xdr:sp macro="" textlink="">
          <xdr:nvSpPr>
            <xdr:cNvPr id="149514" name="Button33" hidden="1">
              <a:extLst>
                <a:ext uri="{63B3BB69-23CF-44E3-9099-C40C66FF867C}">
                  <a14:compatExt spid="_x0000_s149514"/>
                </a:ext>
                <a:ext uri="{FF2B5EF4-FFF2-40B4-BE49-F238E27FC236}">
                  <a16:creationId xmlns:a16="http://schemas.microsoft.com/office/drawing/2014/main" id="{00000000-0008-0000-0200-00000A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1155469</xdr:colOff>
          <xdr:row>96</xdr:row>
          <xdr:rowOff>91440</xdr:rowOff>
        </xdr:from>
        <xdr:to>
          <xdr:col>15</xdr:col>
          <xdr:colOff>548640</xdr:colOff>
          <xdr:row>97</xdr:row>
          <xdr:rowOff>149629</xdr:rowOff>
        </xdr:to>
        <xdr:sp macro="" textlink="">
          <xdr:nvSpPr>
            <xdr:cNvPr id="149515" name="Button35" hidden="1">
              <a:extLst>
                <a:ext uri="{63B3BB69-23CF-44E3-9099-C40C66FF867C}">
                  <a14:compatExt spid="_x0000_s149515"/>
                </a:ext>
                <a:ext uri="{FF2B5EF4-FFF2-40B4-BE49-F238E27FC236}">
                  <a16:creationId xmlns:a16="http://schemas.microsoft.com/office/drawing/2014/main" id="{00000000-0008-0000-0200-00000B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66502</xdr:colOff>
          <xdr:row>122</xdr:row>
          <xdr:rowOff>166255</xdr:rowOff>
        </xdr:from>
        <xdr:to>
          <xdr:col>15</xdr:col>
          <xdr:colOff>581891</xdr:colOff>
          <xdr:row>123</xdr:row>
          <xdr:rowOff>282633</xdr:rowOff>
        </xdr:to>
        <xdr:sp macro="" textlink="">
          <xdr:nvSpPr>
            <xdr:cNvPr id="149516" name="Button37" hidden="1">
              <a:extLst>
                <a:ext uri="{63B3BB69-23CF-44E3-9099-C40C66FF867C}">
                  <a14:compatExt spid="_x0000_s149516"/>
                </a:ext>
                <a:ext uri="{FF2B5EF4-FFF2-40B4-BE49-F238E27FC236}">
                  <a16:creationId xmlns:a16="http://schemas.microsoft.com/office/drawing/2014/main" id="{00000000-0008-0000-0200-00000C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1438102</xdr:colOff>
          <xdr:row>2</xdr:row>
          <xdr:rowOff>16625</xdr:rowOff>
        </xdr:from>
        <xdr:to>
          <xdr:col>7</xdr:col>
          <xdr:colOff>315884</xdr:colOff>
          <xdr:row>8</xdr:row>
          <xdr:rowOff>0</xdr:rowOff>
        </xdr:to>
        <xdr:sp macro="" textlink="">
          <xdr:nvSpPr>
            <xdr:cNvPr id="149517" name="Group Box 13" hidden="1">
              <a:extLst>
                <a:ext uri="{63B3BB69-23CF-44E3-9099-C40C66FF867C}">
                  <a14:compatExt spid="_x0000_s149517"/>
                </a:ext>
                <a:ext uri="{FF2B5EF4-FFF2-40B4-BE49-F238E27FC236}">
                  <a16:creationId xmlns:a16="http://schemas.microsoft.com/office/drawing/2014/main" id="{00000000-0008-0000-0200-00000D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92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1064029</xdr:colOff>
          <xdr:row>5</xdr:row>
          <xdr:rowOff>49876</xdr:rowOff>
        </xdr:from>
        <xdr:to>
          <xdr:col>4</xdr:col>
          <xdr:colOff>0</xdr:colOff>
          <xdr:row>5</xdr:row>
          <xdr:rowOff>349135</xdr:rowOff>
        </xdr:to>
        <xdr:sp macro="" textlink="">
          <xdr:nvSpPr>
            <xdr:cNvPr id="149518" name="OptionButton1" hidden="1">
              <a:extLst>
                <a:ext uri="{63B3BB69-23CF-44E3-9099-C40C66FF867C}">
                  <a14:compatExt spid="_x0000_s149518"/>
                </a:ext>
                <a:ext uri="{FF2B5EF4-FFF2-40B4-BE49-F238E27FC236}">
                  <a16:creationId xmlns:a16="http://schemas.microsoft.com/office/drawing/2014/main" id="{00000000-0008-0000-0200-00000E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548640</xdr:colOff>
          <xdr:row>29</xdr:row>
          <xdr:rowOff>282633</xdr:rowOff>
        </xdr:from>
        <xdr:to>
          <xdr:col>6</xdr:col>
          <xdr:colOff>415636</xdr:colOff>
          <xdr:row>186</xdr:row>
          <xdr:rowOff>606829</xdr:rowOff>
        </xdr:to>
        <xdr:sp macro="" textlink="">
          <xdr:nvSpPr>
            <xdr:cNvPr id="149519" name="Group Box 15" hidden="1">
              <a:extLst>
                <a:ext uri="{63B3BB69-23CF-44E3-9099-C40C66FF867C}">
                  <a14:compatExt spid="_x0000_s149519"/>
                </a:ext>
                <a:ext uri="{FF2B5EF4-FFF2-40B4-BE49-F238E27FC236}">
                  <a16:creationId xmlns:a16="http://schemas.microsoft.com/office/drawing/2014/main" id="{00000000-0008-0000-0200-00000F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99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1005840</xdr:colOff>
          <xdr:row>58</xdr:row>
          <xdr:rowOff>282633</xdr:rowOff>
        </xdr:from>
        <xdr:to>
          <xdr:col>6</xdr:col>
          <xdr:colOff>540327</xdr:colOff>
          <xdr:row>186</xdr:row>
          <xdr:rowOff>157942</xdr:rowOff>
        </xdr:to>
        <xdr:sp macro="" textlink="">
          <xdr:nvSpPr>
            <xdr:cNvPr id="149520" name="Group Box 16" hidden="1">
              <a:extLst>
                <a:ext uri="{63B3BB69-23CF-44E3-9099-C40C66FF867C}">
                  <a14:compatExt spid="_x0000_s149520"/>
                </a:ext>
                <a:ext uri="{FF2B5EF4-FFF2-40B4-BE49-F238E27FC236}">
                  <a16:creationId xmlns:a16="http://schemas.microsoft.com/office/drawing/2014/main" id="{00000000-0008-0000-0200-000010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102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1064029</xdr:colOff>
          <xdr:row>6</xdr:row>
          <xdr:rowOff>49876</xdr:rowOff>
        </xdr:from>
        <xdr:to>
          <xdr:col>3</xdr:col>
          <xdr:colOff>2128058</xdr:colOff>
          <xdr:row>6</xdr:row>
          <xdr:rowOff>332509</xdr:rowOff>
        </xdr:to>
        <xdr:sp macro="" textlink="">
          <xdr:nvSpPr>
            <xdr:cNvPr id="149521" name="OptionButton 2" hidden="1">
              <a:extLst>
                <a:ext uri="{63B3BB69-23CF-44E3-9099-C40C66FF867C}">
                  <a14:compatExt spid="_x0000_s149521"/>
                </a:ext>
                <a:ext uri="{FF2B5EF4-FFF2-40B4-BE49-F238E27FC236}">
                  <a16:creationId xmlns:a16="http://schemas.microsoft.com/office/drawing/2014/main" id="{00000000-0008-0000-0200-000011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1604356</xdr:colOff>
          <xdr:row>91</xdr:row>
          <xdr:rowOff>49876</xdr:rowOff>
        </xdr:from>
        <xdr:to>
          <xdr:col>5</xdr:col>
          <xdr:colOff>0</xdr:colOff>
          <xdr:row>120</xdr:row>
          <xdr:rowOff>274320</xdr:rowOff>
        </xdr:to>
        <xdr:sp macro="" textlink="">
          <xdr:nvSpPr>
            <xdr:cNvPr id="149522" name="Option Button10" hidden="1">
              <a:extLst>
                <a:ext uri="{63B3BB69-23CF-44E3-9099-C40C66FF867C}">
                  <a14:compatExt spid="_x0000_s149522"/>
                </a:ext>
                <a:ext uri="{FF2B5EF4-FFF2-40B4-BE49-F238E27FC236}">
                  <a16:creationId xmlns:a16="http://schemas.microsoft.com/office/drawing/2014/main" id="{00000000-0008-0000-0200-000012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980902</xdr:colOff>
          <xdr:row>15</xdr:row>
          <xdr:rowOff>41564</xdr:rowOff>
        </xdr:from>
        <xdr:to>
          <xdr:col>12</xdr:col>
          <xdr:colOff>1421476</xdr:colOff>
          <xdr:row>15</xdr:row>
          <xdr:rowOff>382385</xdr:rowOff>
        </xdr:to>
        <xdr:sp macro="" textlink="">
          <xdr:nvSpPr>
            <xdr:cNvPr id="149523" name="Button 19" hidden="1">
              <a:extLst>
                <a:ext uri="{63B3BB69-23CF-44E3-9099-C40C66FF867C}">
                  <a14:compatExt spid="_x0000_s149523"/>
                </a:ext>
                <a:ext uri="{FF2B5EF4-FFF2-40B4-BE49-F238E27FC236}">
                  <a16:creationId xmlns:a16="http://schemas.microsoft.com/office/drawing/2014/main" id="{00000000-0008-0000-0200-000013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507076</xdr:colOff>
          <xdr:row>15</xdr:row>
          <xdr:rowOff>33251</xdr:rowOff>
        </xdr:from>
        <xdr:to>
          <xdr:col>12</xdr:col>
          <xdr:colOff>906087</xdr:colOff>
          <xdr:row>15</xdr:row>
          <xdr:rowOff>374073</xdr:rowOff>
        </xdr:to>
        <xdr:sp macro="" textlink="">
          <xdr:nvSpPr>
            <xdr:cNvPr id="149524" name="Button 20" hidden="1">
              <a:extLst>
                <a:ext uri="{63B3BB69-23CF-44E3-9099-C40C66FF867C}">
                  <a14:compatExt spid="_x0000_s149524"/>
                </a:ext>
                <a:ext uri="{FF2B5EF4-FFF2-40B4-BE49-F238E27FC236}">
                  <a16:creationId xmlns:a16="http://schemas.microsoft.com/office/drawing/2014/main" id="{00000000-0008-0000-0200-000014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980902</xdr:colOff>
          <xdr:row>29</xdr:row>
          <xdr:rowOff>41564</xdr:rowOff>
        </xdr:from>
        <xdr:to>
          <xdr:col>12</xdr:col>
          <xdr:colOff>1421476</xdr:colOff>
          <xdr:row>29</xdr:row>
          <xdr:rowOff>382385</xdr:rowOff>
        </xdr:to>
        <xdr:sp macro="" textlink="">
          <xdr:nvSpPr>
            <xdr:cNvPr id="149525" name="Button123" hidden="1">
              <a:extLst>
                <a:ext uri="{63B3BB69-23CF-44E3-9099-C40C66FF867C}">
                  <a14:compatExt spid="_x0000_s149525"/>
                </a:ext>
                <a:ext uri="{FF2B5EF4-FFF2-40B4-BE49-F238E27FC236}">
                  <a16:creationId xmlns:a16="http://schemas.microsoft.com/office/drawing/2014/main" id="{00000000-0008-0000-0200-000015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980902</xdr:colOff>
          <xdr:row>88</xdr:row>
          <xdr:rowOff>41564</xdr:rowOff>
        </xdr:from>
        <xdr:to>
          <xdr:col>12</xdr:col>
          <xdr:colOff>1421476</xdr:colOff>
          <xdr:row>88</xdr:row>
          <xdr:rowOff>382385</xdr:rowOff>
        </xdr:to>
        <xdr:sp macro="" textlink="">
          <xdr:nvSpPr>
            <xdr:cNvPr id="149526" name="Button125" hidden="1">
              <a:extLst>
                <a:ext uri="{63B3BB69-23CF-44E3-9099-C40C66FF867C}">
                  <a14:compatExt spid="_x0000_s149526"/>
                </a:ext>
                <a:ext uri="{FF2B5EF4-FFF2-40B4-BE49-F238E27FC236}">
                  <a16:creationId xmlns:a16="http://schemas.microsoft.com/office/drawing/2014/main" id="{00000000-0008-0000-0200-000016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980902</xdr:colOff>
          <xdr:row>120</xdr:row>
          <xdr:rowOff>41564</xdr:rowOff>
        </xdr:from>
        <xdr:to>
          <xdr:col>12</xdr:col>
          <xdr:colOff>1421476</xdr:colOff>
          <xdr:row>120</xdr:row>
          <xdr:rowOff>382385</xdr:rowOff>
        </xdr:to>
        <xdr:sp macro="" textlink="">
          <xdr:nvSpPr>
            <xdr:cNvPr id="149527" name="Button127" hidden="1">
              <a:extLst>
                <a:ext uri="{63B3BB69-23CF-44E3-9099-C40C66FF867C}">
                  <a14:compatExt spid="_x0000_s149527"/>
                </a:ext>
                <a:ext uri="{FF2B5EF4-FFF2-40B4-BE49-F238E27FC236}">
                  <a16:creationId xmlns:a16="http://schemas.microsoft.com/office/drawing/2014/main" id="{00000000-0008-0000-0200-000017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980902</xdr:colOff>
          <xdr:row>168</xdr:row>
          <xdr:rowOff>41564</xdr:rowOff>
        </xdr:from>
        <xdr:to>
          <xdr:col>12</xdr:col>
          <xdr:colOff>1421476</xdr:colOff>
          <xdr:row>168</xdr:row>
          <xdr:rowOff>382385</xdr:rowOff>
        </xdr:to>
        <xdr:sp macro="" textlink="">
          <xdr:nvSpPr>
            <xdr:cNvPr id="149528" name="Button129" hidden="1">
              <a:extLst>
                <a:ext uri="{63B3BB69-23CF-44E3-9099-C40C66FF867C}">
                  <a14:compatExt spid="_x0000_s149528"/>
                </a:ext>
                <a:ext uri="{FF2B5EF4-FFF2-40B4-BE49-F238E27FC236}">
                  <a16:creationId xmlns:a16="http://schemas.microsoft.com/office/drawing/2014/main" id="{00000000-0008-0000-0200-000018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507076</xdr:colOff>
          <xdr:row>29</xdr:row>
          <xdr:rowOff>33251</xdr:rowOff>
        </xdr:from>
        <xdr:to>
          <xdr:col>12</xdr:col>
          <xdr:colOff>906087</xdr:colOff>
          <xdr:row>29</xdr:row>
          <xdr:rowOff>374073</xdr:rowOff>
        </xdr:to>
        <xdr:sp macro="" textlink="">
          <xdr:nvSpPr>
            <xdr:cNvPr id="149529" name="Button124" hidden="1">
              <a:extLst>
                <a:ext uri="{63B3BB69-23CF-44E3-9099-C40C66FF867C}">
                  <a14:compatExt spid="_x0000_s149529"/>
                </a:ext>
                <a:ext uri="{FF2B5EF4-FFF2-40B4-BE49-F238E27FC236}">
                  <a16:creationId xmlns:a16="http://schemas.microsoft.com/office/drawing/2014/main" id="{00000000-0008-0000-0200-000019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507076</xdr:colOff>
          <xdr:row>88</xdr:row>
          <xdr:rowOff>33251</xdr:rowOff>
        </xdr:from>
        <xdr:to>
          <xdr:col>12</xdr:col>
          <xdr:colOff>906087</xdr:colOff>
          <xdr:row>88</xdr:row>
          <xdr:rowOff>374073</xdr:rowOff>
        </xdr:to>
        <xdr:sp macro="" textlink="">
          <xdr:nvSpPr>
            <xdr:cNvPr id="149530" name="Button126" hidden="1">
              <a:extLst>
                <a:ext uri="{63B3BB69-23CF-44E3-9099-C40C66FF867C}">
                  <a14:compatExt spid="_x0000_s149530"/>
                </a:ext>
                <a:ext uri="{FF2B5EF4-FFF2-40B4-BE49-F238E27FC236}">
                  <a16:creationId xmlns:a16="http://schemas.microsoft.com/office/drawing/2014/main" id="{00000000-0008-0000-0200-00001A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507076</xdr:colOff>
          <xdr:row>120</xdr:row>
          <xdr:rowOff>33251</xdr:rowOff>
        </xdr:from>
        <xdr:to>
          <xdr:col>12</xdr:col>
          <xdr:colOff>906087</xdr:colOff>
          <xdr:row>120</xdr:row>
          <xdr:rowOff>374073</xdr:rowOff>
        </xdr:to>
        <xdr:sp macro="" textlink="">
          <xdr:nvSpPr>
            <xdr:cNvPr id="149531" name="Button128" hidden="1">
              <a:extLst>
                <a:ext uri="{63B3BB69-23CF-44E3-9099-C40C66FF867C}">
                  <a14:compatExt spid="_x0000_s149531"/>
                </a:ext>
                <a:ext uri="{FF2B5EF4-FFF2-40B4-BE49-F238E27FC236}">
                  <a16:creationId xmlns:a16="http://schemas.microsoft.com/office/drawing/2014/main" id="{00000000-0008-0000-0200-00001B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507076</xdr:colOff>
          <xdr:row>168</xdr:row>
          <xdr:rowOff>33251</xdr:rowOff>
        </xdr:from>
        <xdr:to>
          <xdr:col>12</xdr:col>
          <xdr:colOff>906087</xdr:colOff>
          <xdr:row>168</xdr:row>
          <xdr:rowOff>374073</xdr:rowOff>
        </xdr:to>
        <xdr:sp macro="" textlink="">
          <xdr:nvSpPr>
            <xdr:cNvPr id="149532" name="Button130" hidden="1">
              <a:extLst>
                <a:ext uri="{63B3BB69-23CF-44E3-9099-C40C66FF867C}">
                  <a14:compatExt spid="_x0000_s149532"/>
                </a:ext>
                <a:ext uri="{FF2B5EF4-FFF2-40B4-BE49-F238E27FC236}">
                  <a16:creationId xmlns:a16="http://schemas.microsoft.com/office/drawing/2014/main" id="{00000000-0008-0000-0200-00001C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1496291</xdr:colOff>
          <xdr:row>19</xdr:row>
          <xdr:rowOff>91440</xdr:rowOff>
        </xdr:from>
        <xdr:to>
          <xdr:col>5</xdr:col>
          <xdr:colOff>157942</xdr:colOff>
          <xdr:row>29</xdr:row>
          <xdr:rowOff>241069</xdr:rowOff>
        </xdr:to>
        <xdr:sp macro="" textlink="">
          <xdr:nvSpPr>
            <xdr:cNvPr id="149533" name="Option Button3" hidden="1">
              <a:extLst>
                <a:ext uri="{63B3BB69-23CF-44E3-9099-C40C66FF867C}">
                  <a14:compatExt spid="_x0000_s149533"/>
                </a:ext>
                <a:ext uri="{FF2B5EF4-FFF2-40B4-BE49-F238E27FC236}">
                  <a16:creationId xmlns:a16="http://schemas.microsoft.com/office/drawing/2014/main" id="{00000000-0008-0000-0200-00001D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1521229</xdr:colOff>
          <xdr:row>20</xdr:row>
          <xdr:rowOff>49876</xdr:rowOff>
        </xdr:from>
        <xdr:to>
          <xdr:col>5</xdr:col>
          <xdr:colOff>174567</xdr:colOff>
          <xdr:row>29</xdr:row>
          <xdr:rowOff>274320</xdr:rowOff>
        </xdr:to>
        <xdr:sp macro="" textlink="">
          <xdr:nvSpPr>
            <xdr:cNvPr id="149534" name="Option Button4" hidden="1">
              <a:extLst>
                <a:ext uri="{63B3BB69-23CF-44E3-9099-C40C66FF867C}">
                  <a14:compatExt spid="_x0000_s149534"/>
                </a:ext>
                <a:ext uri="{FF2B5EF4-FFF2-40B4-BE49-F238E27FC236}">
                  <a16:creationId xmlns:a16="http://schemas.microsoft.com/office/drawing/2014/main" id="{00000000-0008-0000-0200-00001E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1546167</xdr:colOff>
          <xdr:row>61</xdr:row>
          <xdr:rowOff>58189</xdr:rowOff>
        </xdr:from>
        <xdr:to>
          <xdr:col>5</xdr:col>
          <xdr:colOff>241069</xdr:colOff>
          <xdr:row>88</xdr:row>
          <xdr:rowOff>274320</xdr:rowOff>
        </xdr:to>
        <xdr:sp macro="" textlink="">
          <xdr:nvSpPr>
            <xdr:cNvPr id="149535" name="Option Button11" hidden="1">
              <a:extLst>
                <a:ext uri="{63B3BB69-23CF-44E3-9099-C40C66FF867C}">
                  <a14:compatExt spid="_x0000_s149535"/>
                </a:ext>
                <a:ext uri="{FF2B5EF4-FFF2-40B4-BE49-F238E27FC236}">
                  <a16:creationId xmlns:a16="http://schemas.microsoft.com/office/drawing/2014/main" id="{00000000-0008-0000-0200-00001F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1546167</xdr:colOff>
          <xdr:row>62</xdr:row>
          <xdr:rowOff>91440</xdr:rowOff>
        </xdr:from>
        <xdr:to>
          <xdr:col>5</xdr:col>
          <xdr:colOff>274320</xdr:colOff>
          <xdr:row>88</xdr:row>
          <xdr:rowOff>282633</xdr:rowOff>
        </xdr:to>
        <xdr:sp macro="" textlink="">
          <xdr:nvSpPr>
            <xdr:cNvPr id="149536" name="Option Button12" hidden="1">
              <a:extLst>
                <a:ext uri="{63B3BB69-23CF-44E3-9099-C40C66FF867C}">
                  <a14:compatExt spid="_x0000_s149536"/>
                </a:ext>
                <a:ext uri="{FF2B5EF4-FFF2-40B4-BE49-F238E27FC236}">
                  <a16:creationId xmlns:a16="http://schemas.microsoft.com/office/drawing/2014/main" id="{00000000-0008-0000-0200-000020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1546167</xdr:colOff>
          <xdr:row>31</xdr:row>
          <xdr:rowOff>33251</xdr:rowOff>
        </xdr:from>
        <xdr:to>
          <xdr:col>5</xdr:col>
          <xdr:colOff>432262</xdr:colOff>
          <xdr:row>88</xdr:row>
          <xdr:rowOff>349135</xdr:rowOff>
        </xdr:to>
        <xdr:sp macro="" textlink="">
          <xdr:nvSpPr>
            <xdr:cNvPr id="149537" name="Option Button5" hidden="1">
              <a:extLst>
                <a:ext uri="{63B3BB69-23CF-44E3-9099-C40C66FF867C}">
                  <a14:compatExt spid="_x0000_s149537"/>
                </a:ext>
                <a:ext uri="{FF2B5EF4-FFF2-40B4-BE49-F238E27FC236}">
                  <a16:creationId xmlns:a16="http://schemas.microsoft.com/office/drawing/2014/main" id="{00000000-0008-0000-0200-000021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1554480</xdr:colOff>
          <xdr:row>32</xdr:row>
          <xdr:rowOff>41564</xdr:rowOff>
        </xdr:from>
        <xdr:to>
          <xdr:col>5</xdr:col>
          <xdr:colOff>606829</xdr:colOff>
          <xdr:row>88</xdr:row>
          <xdr:rowOff>307571</xdr:rowOff>
        </xdr:to>
        <xdr:sp macro="" textlink="">
          <xdr:nvSpPr>
            <xdr:cNvPr id="149538" name="Option Button7" hidden="1">
              <a:extLst>
                <a:ext uri="{63B3BB69-23CF-44E3-9099-C40C66FF867C}">
                  <a14:compatExt spid="_x0000_s149538"/>
                </a:ext>
                <a:ext uri="{FF2B5EF4-FFF2-40B4-BE49-F238E27FC236}">
                  <a16:creationId xmlns:a16="http://schemas.microsoft.com/office/drawing/2014/main" id="{00000000-0008-0000-0200-000022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224444</xdr:colOff>
          <xdr:row>8</xdr:row>
          <xdr:rowOff>33251</xdr:rowOff>
        </xdr:from>
        <xdr:to>
          <xdr:col>4</xdr:col>
          <xdr:colOff>1463040</xdr:colOff>
          <xdr:row>8</xdr:row>
          <xdr:rowOff>448887</xdr:rowOff>
        </xdr:to>
        <xdr:sp macro="" textlink="">
          <xdr:nvSpPr>
            <xdr:cNvPr id="149539" name="Button 35" hidden="1">
              <a:extLst>
                <a:ext uri="{63B3BB69-23CF-44E3-9099-C40C66FF867C}">
                  <a14:compatExt spid="_x0000_s149539"/>
                </a:ext>
                <a:ext uri="{FF2B5EF4-FFF2-40B4-BE49-F238E27FC236}">
                  <a16:creationId xmlns:a16="http://schemas.microsoft.com/office/drawing/2014/main" id="{00000000-0008-0000-0200-000023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Wybierz/ 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1064029</xdr:colOff>
          <xdr:row>188</xdr:row>
          <xdr:rowOff>133004</xdr:rowOff>
        </xdr:from>
        <xdr:to>
          <xdr:col>10</xdr:col>
          <xdr:colOff>1587731</xdr:colOff>
          <xdr:row>189</xdr:row>
          <xdr:rowOff>266007</xdr:rowOff>
        </xdr:to>
        <xdr:sp macro="" textlink="">
          <xdr:nvSpPr>
            <xdr:cNvPr id="149540" name="Button 36" hidden="1">
              <a:extLst>
                <a:ext uri="{63B3BB69-23CF-44E3-9099-C40C66FF867C}">
                  <a14:compatExt spid="_x0000_s149540"/>
                </a:ext>
                <a:ext uri="{FF2B5EF4-FFF2-40B4-BE49-F238E27FC236}">
                  <a16:creationId xmlns:a16="http://schemas.microsoft.com/office/drawing/2014/main" id="{00000000-0008-0000-0200-000024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1662545</xdr:colOff>
          <xdr:row>188</xdr:row>
          <xdr:rowOff>133004</xdr:rowOff>
        </xdr:from>
        <xdr:to>
          <xdr:col>11</xdr:col>
          <xdr:colOff>482138</xdr:colOff>
          <xdr:row>189</xdr:row>
          <xdr:rowOff>257695</xdr:rowOff>
        </xdr:to>
        <xdr:sp macro="" textlink="">
          <xdr:nvSpPr>
            <xdr:cNvPr id="149541" name="Button 37" hidden="1">
              <a:extLst>
                <a:ext uri="{63B3BB69-23CF-44E3-9099-C40C66FF867C}">
                  <a14:compatExt spid="_x0000_s149541"/>
                </a:ext>
                <a:ext uri="{FF2B5EF4-FFF2-40B4-BE49-F238E27FC236}">
                  <a16:creationId xmlns:a16="http://schemas.microsoft.com/office/drawing/2014/main" id="{00000000-0008-0000-0200-000025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V:\MLE_BSS\EXACT\PROJECTS\business%20trips\BT_TeamplateV4%20-%20Copy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.10.33\userprofile$\binkiewiczd\Desktop\BT_TeamplateV4%20-%20Copy%20(2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RT"/>
      <sheetName val="BT (1)"/>
      <sheetName val="BT (2)"/>
      <sheetName val="BT (3)"/>
      <sheetName val="BT (4)"/>
      <sheetName val="KURSY"/>
      <sheetName val="MAPPING"/>
      <sheetName val="BT_TeamplateV4 - Copy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RT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KURSY"/>
      <sheetName val="MAPPING"/>
    </sheetNames>
    <sheetDataSet>
      <sheetData sheetId="0"/>
      <sheetData sheetId="1">
        <row r="4">
          <cell r="L4" t="str">
            <v>Dni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11" Type="http://schemas.openxmlformats.org/officeDocument/2006/relationships/ctrlProp" Target="../ctrlProps/ctrlProp4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oleObject" Target="../embeddings/oleObject1.bin"/><Relationship Id="rId9" Type="http://schemas.openxmlformats.org/officeDocument/2006/relationships/ctrlProp" Target="../ctrlProps/ctrlProp2.xml"/><Relationship Id="rId1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6.xml"/><Relationship Id="rId18" Type="http://schemas.openxmlformats.org/officeDocument/2006/relationships/ctrlProp" Target="../ctrlProps/ctrlProp21.xml"/><Relationship Id="rId26" Type="http://schemas.openxmlformats.org/officeDocument/2006/relationships/ctrlProp" Target="../ctrlProps/ctrlProp29.xml"/><Relationship Id="rId39" Type="http://schemas.openxmlformats.org/officeDocument/2006/relationships/ctrlProp" Target="../ctrlProps/ctrlProp42.xml"/><Relationship Id="rId21" Type="http://schemas.openxmlformats.org/officeDocument/2006/relationships/ctrlProp" Target="../ctrlProps/ctrlProp24.xml"/><Relationship Id="rId34" Type="http://schemas.openxmlformats.org/officeDocument/2006/relationships/ctrlProp" Target="../ctrlProps/ctrlProp37.x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9.xml"/><Relationship Id="rId20" Type="http://schemas.openxmlformats.org/officeDocument/2006/relationships/ctrlProp" Target="../ctrlProps/ctrlProp23.xml"/><Relationship Id="rId29" Type="http://schemas.openxmlformats.org/officeDocument/2006/relationships/ctrlProp" Target="../ctrlProps/ctrlProp32.xml"/><Relationship Id="rId41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24" Type="http://schemas.openxmlformats.org/officeDocument/2006/relationships/ctrlProp" Target="../ctrlProps/ctrlProp27.xml"/><Relationship Id="rId32" Type="http://schemas.openxmlformats.org/officeDocument/2006/relationships/ctrlProp" Target="../ctrlProps/ctrlProp35.xml"/><Relationship Id="rId37" Type="http://schemas.openxmlformats.org/officeDocument/2006/relationships/ctrlProp" Target="../ctrlProps/ctrlProp40.xml"/><Relationship Id="rId40" Type="http://schemas.openxmlformats.org/officeDocument/2006/relationships/ctrlProp" Target="../ctrlProps/ctrlProp43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23" Type="http://schemas.openxmlformats.org/officeDocument/2006/relationships/ctrlProp" Target="../ctrlProps/ctrlProp26.xml"/><Relationship Id="rId28" Type="http://schemas.openxmlformats.org/officeDocument/2006/relationships/ctrlProp" Target="../ctrlProps/ctrlProp31.xml"/><Relationship Id="rId36" Type="http://schemas.openxmlformats.org/officeDocument/2006/relationships/ctrlProp" Target="../ctrlProps/ctrlProp39.xml"/><Relationship Id="rId10" Type="http://schemas.openxmlformats.org/officeDocument/2006/relationships/ctrlProp" Target="../ctrlProps/ctrlProp13.xml"/><Relationship Id="rId19" Type="http://schemas.openxmlformats.org/officeDocument/2006/relationships/ctrlProp" Target="../ctrlProps/ctrlProp22.xml"/><Relationship Id="rId31" Type="http://schemas.openxmlformats.org/officeDocument/2006/relationships/ctrlProp" Target="../ctrlProps/ctrlProp34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Relationship Id="rId22" Type="http://schemas.openxmlformats.org/officeDocument/2006/relationships/ctrlProp" Target="../ctrlProps/ctrlProp25.xml"/><Relationship Id="rId27" Type="http://schemas.openxmlformats.org/officeDocument/2006/relationships/ctrlProp" Target="../ctrlProps/ctrlProp30.xml"/><Relationship Id="rId30" Type="http://schemas.openxmlformats.org/officeDocument/2006/relationships/ctrlProp" Target="../ctrlProps/ctrlProp33.xml"/><Relationship Id="rId35" Type="http://schemas.openxmlformats.org/officeDocument/2006/relationships/ctrlProp" Target="../ctrlProps/ctrlProp38.xml"/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5" Type="http://schemas.openxmlformats.org/officeDocument/2006/relationships/ctrlProp" Target="../ctrlProps/ctrlProp28.xml"/><Relationship Id="rId33" Type="http://schemas.openxmlformats.org/officeDocument/2006/relationships/ctrlProp" Target="../ctrlProps/ctrlProp36.xml"/><Relationship Id="rId38" Type="http://schemas.openxmlformats.org/officeDocument/2006/relationships/ctrlProp" Target="../ctrlProps/ctrlProp4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7" Type="http://schemas.openxmlformats.org/officeDocument/2006/relationships/ctrlProp" Target="../ctrlProps/ctrlProp4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56.xml"/><Relationship Id="rId20" Type="http://schemas.openxmlformats.org/officeDocument/2006/relationships/ctrlProp" Target="../ctrlProps/ctrlProp60.xml"/><Relationship Id="rId29" Type="http://schemas.openxmlformats.org/officeDocument/2006/relationships/ctrlProp" Target="../ctrlProps/ctrlProp69.xml"/><Relationship Id="rId41" Type="http://schemas.openxmlformats.org/officeDocument/2006/relationships/comments" Target="../comments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6.x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5" Type="http://schemas.openxmlformats.org/officeDocument/2006/relationships/ctrlProp" Target="../ctrlProps/ctrlProp45.x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" Type="http://schemas.openxmlformats.org/officeDocument/2006/relationships/ctrlProp" Target="../ctrlProps/ctrlProp44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8" Type="http://schemas.openxmlformats.org/officeDocument/2006/relationships/ctrlProp" Target="../ctrlProps/ctrlProp48.xml"/><Relationship Id="rId3" Type="http://schemas.openxmlformats.org/officeDocument/2006/relationships/vmlDrawing" Target="../drawings/vmlDrawing3.vml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90926-A953-4E12-944B-72799F854ED8}">
  <sheetPr codeName="Sheet1"/>
  <dimension ref="A1:AN97"/>
  <sheetViews>
    <sheetView tabSelected="1" zoomScale="75" zoomScaleNormal="70" workbookViewId="0">
      <selection activeCell="I5" sqref="I5"/>
    </sheetView>
  </sheetViews>
  <sheetFormatPr defaultColWidth="0" defaultRowHeight="12.45" x14ac:dyDescent="0.2"/>
  <cols>
    <col min="1" max="7" width="8.75" style="187" customWidth="1"/>
    <col min="8" max="8" width="23.75" style="187" customWidth="1"/>
    <col min="9" max="9" width="26.125" style="187" customWidth="1"/>
    <col min="10" max="10" width="2.125" style="187" customWidth="1"/>
    <col min="11" max="22" width="8.75" style="187" customWidth="1"/>
    <col min="23" max="23" width="1.875" hidden="1" customWidth="1"/>
    <col min="24" max="25" width="8.75" hidden="1" customWidth="1"/>
    <col min="26" max="26" width="1.875" hidden="1" customWidth="1"/>
    <col min="27" max="28" width="8.75" hidden="1" customWidth="1"/>
    <col min="29" max="29" width="15.25" hidden="1" customWidth="1"/>
    <col min="30" max="30" width="6.25" hidden="1" customWidth="1"/>
    <col min="31" max="31" width="2.875" hidden="1" customWidth="1"/>
    <col min="32" max="33" width="8.75" hidden="1" customWidth="1"/>
    <col min="34" max="34" width="51.125" hidden="1" customWidth="1"/>
    <col min="35" max="35" width="16" hidden="1" customWidth="1"/>
    <col min="36" max="36" width="5.25" hidden="1" customWidth="1"/>
    <col min="37" max="37" width="21.875" hidden="1" customWidth="1"/>
    <col min="38" max="38" width="16.875" hidden="1" customWidth="1"/>
    <col min="39" max="40" width="14.875" hidden="1" customWidth="1"/>
    <col min="41" max="16384" width="8.75" hidden="1"/>
  </cols>
  <sheetData>
    <row r="1" spans="2:40" x14ac:dyDescent="0.2">
      <c r="AH1" s="228" t="str">
        <f ca="1">"https://www.nbp.pl/kursy/Archiwum/archiwum_tab_a_"&amp;$AJ$2&amp;".xls"</f>
        <v>https://www.nbp.pl/kursy/Archiwum/archiwum_tab_a_2021.xls</v>
      </c>
      <c r="AI1" s="229">
        <f ca="1">NOW()</f>
        <v>44861.557466087965</v>
      </c>
      <c r="AJ1" s="228">
        <f ca="1">YEAR(AI1)</f>
        <v>2022</v>
      </c>
    </row>
    <row r="2" spans="2:40" x14ac:dyDescent="0.2">
      <c r="AH2" s="228" t="str">
        <f ca="1">"https://www.nbp.pl/kursy/Archiwum/archiwum_tab_a_"&amp;$AJ$1&amp;".xls"</f>
        <v>https://www.nbp.pl/kursy/Archiwum/archiwum_tab_a_2022.xls</v>
      </c>
      <c r="AI2" s="228"/>
      <c r="AJ2" s="228">
        <f ca="1">AJ1-1</f>
        <v>2021</v>
      </c>
      <c r="AL2" s="275"/>
      <c r="AM2" s="274"/>
      <c r="AN2" s="274"/>
    </row>
    <row r="3" spans="2:40" x14ac:dyDescent="0.2">
      <c r="AL3" s="274"/>
      <c r="AM3" s="274"/>
      <c r="AN3" s="274"/>
    </row>
    <row r="4" spans="2:40" x14ac:dyDescent="0.2">
      <c r="AC4" s="188"/>
      <c r="AD4" s="188"/>
      <c r="AE4" s="188"/>
      <c r="AF4" s="188"/>
      <c r="AL4" s="274"/>
      <c r="AM4" s="274"/>
      <c r="AN4" s="274"/>
    </row>
    <row r="5" spans="2:40" ht="13.1" x14ac:dyDescent="0.25">
      <c r="AC5" s="188" t="s">
        <v>622</v>
      </c>
      <c r="AD5" s="188" t="s">
        <v>623</v>
      </c>
      <c r="AE5" s="230">
        <f>IF($H$15="Polska/ Polish",1,2)</f>
        <v>2</v>
      </c>
      <c r="AF5" s="188"/>
      <c r="AL5" s="274"/>
      <c r="AM5" s="274"/>
      <c r="AN5" s="274"/>
    </row>
    <row r="6" spans="2:40" ht="13.75" thickBot="1" x14ac:dyDescent="0.3">
      <c r="AC6" s="188" t="s">
        <v>624</v>
      </c>
      <c r="AD6" s="188" t="s">
        <v>625</v>
      </c>
      <c r="AE6" s="230" t="str">
        <f>IF('[2]1'!$L$4="Dni","1","2")</f>
        <v>1</v>
      </c>
      <c r="AF6" s="188"/>
      <c r="AL6" s="274"/>
      <c r="AM6" s="274"/>
      <c r="AN6" s="274"/>
    </row>
    <row r="7" spans="2:40" ht="24.9" thickBot="1" x14ac:dyDescent="0.25">
      <c r="B7" s="189"/>
      <c r="C7" s="328" t="s">
        <v>626</v>
      </c>
      <c r="D7" s="328"/>
      <c r="E7" s="328"/>
      <c r="F7" s="328"/>
      <c r="G7" s="328"/>
      <c r="H7" s="328"/>
      <c r="I7" s="328"/>
      <c r="J7" s="190"/>
      <c r="K7" s="191"/>
      <c r="AC7" s="188"/>
      <c r="AD7" s="188"/>
      <c r="AE7" s="188"/>
      <c r="AF7" s="188"/>
      <c r="AL7" s="274"/>
      <c r="AM7" s="274"/>
      <c r="AN7" s="274"/>
    </row>
    <row r="8" spans="2:40" ht="13.75" thickBot="1" x14ac:dyDescent="0.3">
      <c r="B8" s="192"/>
      <c r="C8" s="193"/>
      <c r="D8" s="194"/>
      <c r="E8" s="194"/>
      <c r="F8" s="194"/>
      <c r="G8" s="195"/>
      <c r="H8" s="195"/>
      <c r="I8" s="195"/>
      <c r="J8" s="196"/>
      <c r="K8" s="197"/>
      <c r="AC8" s="188"/>
      <c r="AD8" s="188"/>
      <c r="AE8" s="188"/>
      <c r="AF8" s="188"/>
      <c r="AH8" s="198"/>
      <c r="AL8" s="274"/>
      <c r="AM8" s="274"/>
      <c r="AN8" s="274"/>
    </row>
    <row r="9" spans="2:40" ht="13.75" thickBot="1" x14ac:dyDescent="0.3">
      <c r="B9" s="192"/>
      <c r="C9" s="329" t="s">
        <v>627</v>
      </c>
      <c r="D9" s="330"/>
      <c r="E9" s="330"/>
      <c r="F9" s="330"/>
      <c r="G9" s="199"/>
      <c r="H9" s="331"/>
      <c r="I9" s="332"/>
      <c r="J9" s="200"/>
      <c r="K9" s="197"/>
      <c r="AL9" s="274"/>
      <c r="AM9" s="274"/>
      <c r="AN9" s="274"/>
    </row>
    <row r="10" spans="2:40" ht="13.75" thickBot="1" x14ac:dyDescent="0.3">
      <c r="B10" s="192"/>
      <c r="C10" s="201"/>
      <c r="D10" s="202"/>
      <c r="E10" s="202"/>
      <c r="F10" s="202"/>
      <c r="G10" s="199"/>
      <c r="H10" s="199"/>
      <c r="I10" s="199"/>
      <c r="J10" s="200"/>
      <c r="K10" s="197"/>
      <c r="AL10" s="274"/>
      <c r="AM10" s="274"/>
      <c r="AN10" s="274"/>
    </row>
    <row r="11" spans="2:40" ht="13.75" thickBot="1" x14ac:dyDescent="0.3">
      <c r="B11" s="192"/>
      <c r="C11" s="329" t="s">
        <v>628</v>
      </c>
      <c r="D11" s="330"/>
      <c r="E11" s="330"/>
      <c r="F11" s="330"/>
      <c r="G11" s="199"/>
      <c r="H11" s="333"/>
      <c r="I11" s="334"/>
      <c r="J11" s="200"/>
      <c r="K11" s="197"/>
      <c r="AK11" s="274"/>
      <c r="AL11" s="274"/>
      <c r="AM11" s="274"/>
      <c r="AN11" s="274"/>
    </row>
    <row r="12" spans="2:40" ht="13.75" thickBot="1" x14ac:dyDescent="0.3">
      <c r="B12" s="192"/>
      <c r="C12" s="203"/>
      <c r="D12" s="204"/>
      <c r="E12" s="204"/>
      <c r="F12" s="204"/>
      <c r="G12" s="199"/>
      <c r="H12" s="199"/>
      <c r="I12" s="199"/>
      <c r="J12" s="200"/>
      <c r="K12" s="197"/>
      <c r="AL12" s="274"/>
      <c r="AM12" s="274"/>
      <c r="AN12" s="274"/>
    </row>
    <row r="13" spans="2:40" ht="13.75" thickBot="1" x14ac:dyDescent="0.3">
      <c r="B13" s="192"/>
      <c r="C13" s="329" t="s">
        <v>629</v>
      </c>
      <c r="D13" s="330"/>
      <c r="E13" s="330"/>
      <c r="F13" s="330"/>
      <c r="G13" s="199"/>
      <c r="H13" s="339"/>
      <c r="I13" s="340"/>
      <c r="J13" s="200"/>
      <c r="K13" s="197"/>
      <c r="AL13" s="274"/>
      <c r="AM13" s="274"/>
      <c r="AN13" s="274"/>
    </row>
    <row r="14" spans="2:40" ht="13.75" thickBot="1" x14ac:dyDescent="0.3">
      <c r="B14" s="192"/>
      <c r="C14" s="205"/>
      <c r="D14" s="206"/>
      <c r="E14" s="206"/>
      <c r="F14" s="206"/>
      <c r="G14" s="199"/>
      <c r="H14" s="199"/>
      <c r="I14" s="199"/>
      <c r="J14" s="200"/>
      <c r="K14" s="197"/>
      <c r="AL14" s="274"/>
      <c r="AM14" s="274"/>
      <c r="AN14" s="274"/>
    </row>
    <row r="15" spans="2:40" ht="13.75" thickBot="1" x14ac:dyDescent="0.3">
      <c r="B15" s="192"/>
      <c r="C15" s="329" t="s">
        <v>630</v>
      </c>
      <c r="D15" s="330"/>
      <c r="E15" s="330"/>
      <c r="F15" s="330"/>
      <c r="G15" s="199"/>
      <c r="H15" s="339" t="s">
        <v>624</v>
      </c>
      <c r="I15" s="340"/>
      <c r="J15" s="200"/>
      <c r="K15" s="197"/>
      <c r="AH15" s="274">
        <f ca="1">TODAY()-5</f>
        <v>44856</v>
      </c>
      <c r="AK15" s="276">
        <f ca="1">TODAY()</f>
        <v>44861</v>
      </c>
      <c r="AL15" t="str">
        <f ca="1">TEXT(AK15,"dddd")</f>
        <v>Thursday</v>
      </c>
      <c r="AM15" s="278">
        <f t="shared" ref="AM15:AM23" ca="1" si="0">IF(OR(AL15="Saturday",AL15="Sunday",AL15="sobota",AL15="Niedziela"),"",AK15)</f>
        <v>44861</v>
      </c>
      <c r="AN15" s="274"/>
    </row>
    <row r="16" spans="2:40" ht="13.1" x14ac:dyDescent="0.25">
      <c r="B16" s="192"/>
      <c r="C16" s="207"/>
      <c r="D16" s="208"/>
      <c r="E16" s="208"/>
      <c r="F16" s="208"/>
      <c r="G16" s="199"/>
      <c r="H16" s="199"/>
      <c r="I16" s="209"/>
      <c r="J16" s="200"/>
      <c r="K16" s="197"/>
      <c r="AH16" s="274">
        <f ca="1">TODAY()-4</f>
        <v>44857</v>
      </c>
      <c r="AK16" s="277">
        <f ca="1">AK15-1</f>
        <v>44860</v>
      </c>
      <c r="AL16" t="str">
        <f t="shared" ref="AL16:AL25" ca="1" si="1">TEXT(AK16,"dddd")</f>
        <v>Wednesday</v>
      </c>
      <c r="AM16" s="278">
        <f t="shared" ca="1" si="0"/>
        <v>44860</v>
      </c>
      <c r="AN16" s="274"/>
    </row>
    <row r="17" spans="2:40" ht="13.75" thickBot="1" x14ac:dyDescent="0.3">
      <c r="B17" s="192"/>
      <c r="C17" s="341" t="s">
        <v>638</v>
      </c>
      <c r="D17" s="342"/>
      <c r="E17" s="342"/>
      <c r="F17" s="342"/>
      <c r="G17" s="199"/>
      <c r="H17" s="199"/>
      <c r="I17" s="209"/>
      <c r="J17" s="200"/>
      <c r="K17" s="197"/>
      <c r="AH17" s="274">
        <f ca="1">TODAY()-3</f>
        <v>44858</v>
      </c>
      <c r="AK17" s="277">
        <f t="shared" ref="AK17:AK23" ca="1" si="2">AK16-1</f>
        <v>44859</v>
      </c>
      <c r="AL17" t="str">
        <f t="shared" ca="1" si="1"/>
        <v>Tuesday</v>
      </c>
      <c r="AM17" s="278">
        <f t="shared" ca="1" si="0"/>
        <v>44859</v>
      </c>
      <c r="AN17" s="274"/>
    </row>
    <row r="18" spans="2:40" ht="13.75" thickBot="1" x14ac:dyDescent="0.3">
      <c r="B18" s="192"/>
      <c r="C18" s="341"/>
      <c r="D18" s="342"/>
      <c r="E18" s="342"/>
      <c r="F18" s="342"/>
      <c r="G18" s="199"/>
      <c r="H18" s="343"/>
      <c r="I18" s="340"/>
      <c r="J18" s="200"/>
      <c r="K18" s="197"/>
      <c r="AC18" s="188"/>
      <c r="AD18" s="188"/>
      <c r="AE18" s="188"/>
      <c r="AF18" s="188"/>
      <c r="AH18" s="274">
        <f ca="1">TODAY()-2</f>
        <v>44859</v>
      </c>
      <c r="AK18" s="277">
        <f t="shared" ca="1" si="2"/>
        <v>44858</v>
      </c>
      <c r="AL18" t="str">
        <f t="shared" ca="1" si="1"/>
        <v>Monday</v>
      </c>
      <c r="AM18" s="278">
        <f t="shared" ca="1" si="0"/>
        <v>44858</v>
      </c>
      <c r="AN18" s="274"/>
    </row>
    <row r="19" spans="2:40" ht="13.1" x14ac:dyDescent="0.25">
      <c r="B19" s="192"/>
      <c r="C19" s="210"/>
      <c r="D19" s="211"/>
      <c r="E19" s="211"/>
      <c r="F19" s="211"/>
      <c r="G19" s="199"/>
      <c r="H19" s="199"/>
      <c r="I19" s="199"/>
      <c r="J19" s="200"/>
      <c r="K19" s="197"/>
      <c r="AC19" s="188"/>
      <c r="AD19" s="188"/>
      <c r="AE19" s="188"/>
      <c r="AF19" s="188"/>
      <c r="AH19" s="274">
        <f ca="1">TODAY()-1</f>
        <v>44860</v>
      </c>
      <c r="AK19" s="277">
        <f t="shared" ca="1" si="2"/>
        <v>44857</v>
      </c>
      <c r="AL19" t="str">
        <f t="shared" ca="1" si="1"/>
        <v>Sunday</v>
      </c>
      <c r="AM19" s="278" t="str">
        <f t="shared" ca="1" si="0"/>
        <v/>
      </c>
      <c r="AN19" s="274"/>
    </row>
    <row r="20" spans="2:40" ht="13.75" thickBot="1" x14ac:dyDescent="0.3">
      <c r="B20" s="192"/>
      <c r="C20" s="341" t="s">
        <v>637</v>
      </c>
      <c r="D20" s="342"/>
      <c r="E20" s="342"/>
      <c r="F20" s="342"/>
      <c r="G20" s="199"/>
      <c r="H20" s="199"/>
      <c r="I20" s="199"/>
      <c r="J20" s="200"/>
      <c r="K20" s="197"/>
      <c r="AC20" s="188"/>
      <c r="AD20" s="188"/>
      <c r="AE20" s="188"/>
      <c r="AF20" s="188"/>
      <c r="AH20" s="274">
        <f ca="1">TODAY()</f>
        <v>44861</v>
      </c>
      <c r="AK20" s="277">
        <f t="shared" ca="1" si="2"/>
        <v>44856</v>
      </c>
      <c r="AL20" t="str">
        <f t="shared" ca="1" si="1"/>
        <v>Saturday</v>
      </c>
      <c r="AM20" s="278" t="str">
        <f t="shared" ca="1" si="0"/>
        <v/>
      </c>
      <c r="AN20" s="274"/>
    </row>
    <row r="21" spans="2:40" ht="13.75" thickBot="1" x14ac:dyDescent="0.3">
      <c r="B21" s="192"/>
      <c r="C21" s="341"/>
      <c r="D21" s="342"/>
      <c r="E21" s="342"/>
      <c r="F21" s="342"/>
      <c r="G21" s="199"/>
      <c r="H21" s="344"/>
      <c r="I21" s="345"/>
      <c r="J21" s="200"/>
      <c r="K21" s="197"/>
      <c r="AC21" s="188"/>
      <c r="AD21" s="188"/>
      <c r="AE21" s="188"/>
      <c r="AF21" s="188"/>
      <c r="AK21" s="277">
        <f t="shared" ca="1" si="2"/>
        <v>44855</v>
      </c>
      <c r="AL21" t="str">
        <f t="shared" ca="1" si="1"/>
        <v>Friday</v>
      </c>
      <c r="AM21" s="278">
        <f t="shared" ca="1" si="0"/>
        <v>44855</v>
      </c>
      <c r="AN21" s="274"/>
    </row>
    <row r="22" spans="2:40" ht="13.75" thickBot="1" x14ac:dyDescent="0.3">
      <c r="B22" s="192"/>
      <c r="C22" s="210"/>
      <c r="D22" s="211"/>
      <c r="E22" s="211"/>
      <c r="F22" s="211"/>
      <c r="G22" s="199"/>
      <c r="H22" s="199"/>
      <c r="I22" s="199"/>
      <c r="J22" s="200"/>
      <c r="K22" s="197"/>
      <c r="AK22" s="277">
        <f ca="1">AK21-1</f>
        <v>44854</v>
      </c>
      <c r="AL22" t="str">
        <f t="shared" ca="1" si="1"/>
        <v>Thursday</v>
      </c>
      <c r="AM22" s="278">
        <f t="shared" ca="1" si="0"/>
        <v>44854</v>
      </c>
      <c r="AN22" s="274"/>
    </row>
    <row r="23" spans="2:40" ht="13.75" thickBot="1" x14ac:dyDescent="0.3">
      <c r="B23" s="192"/>
      <c r="C23" s="348" t="str">
        <f>IF(H23&gt;0,"Do wypłaty razem/ To be paid together", "Do zwrotu razem/ To be returned together")</f>
        <v>Do zwrotu razem/ To be returned together</v>
      </c>
      <c r="D23" s="349"/>
      <c r="E23" s="349"/>
      <c r="F23" s="349"/>
      <c r="G23" s="199"/>
      <c r="H23" s="335">
        <f>IFERROR(SUM($AH$30:$AH$79),"")</f>
        <v>0</v>
      </c>
      <c r="I23" s="336"/>
      <c r="J23" s="200"/>
      <c r="K23" s="197"/>
      <c r="AK23" s="277">
        <f t="shared" ca="1" si="2"/>
        <v>44853</v>
      </c>
      <c r="AL23" t="str">
        <f t="shared" ca="1" si="1"/>
        <v>Wednesday</v>
      </c>
      <c r="AM23" s="278">
        <f t="shared" ca="1" si="0"/>
        <v>44853</v>
      </c>
      <c r="AN23" s="274"/>
    </row>
    <row r="24" spans="2:40" ht="13.1" x14ac:dyDescent="0.25">
      <c r="B24" s="192"/>
      <c r="C24" s="210"/>
      <c r="D24" s="211"/>
      <c r="E24" s="211"/>
      <c r="F24" s="211"/>
      <c r="G24" s="199"/>
      <c r="H24" s="199"/>
      <c r="I24" s="199"/>
      <c r="J24" s="200"/>
      <c r="K24" s="197"/>
      <c r="AK24" s="277">
        <f t="shared" ref="AK24:AK25" ca="1" si="3">AK23-1</f>
        <v>44852</v>
      </c>
      <c r="AL24" t="str">
        <f t="shared" ca="1" si="1"/>
        <v>Tuesday</v>
      </c>
      <c r="AM24" s="278">
        <f t="shared" ref="AM24:AM25" ca="1" si="4">IF(OR(AL24="Saturday",AL24="Sunday",AL24="sobota",AL24="Niedziela"),"",AK24)</f>
        <v>44852</v>
      </c>
      <c r="AN24" s="274"/>
    </row>
    <row r="25" spans="2:40" ht="13.75" thickBot="1" x14ac:dyDescent="0.3">
      <c r="B25" s="192"/>
      <c r="C25" s="341" t="s">
        <v>639</v>
      </c>
      <c r="D25" s="342"/>
      <c r="E25" s="342"/>
      <c r="F25" s="342"/>
      <c r="G25" s="199"/>
      <c r="H25" s="199"/>
      <c r="I25" s="199"/>
      <c r="J25" s="200"/>
      <c r="K25" s="197"/>
      <c r="AK25" s="277">
        <f t="shared" ca="1" si="3"/>
        <v>44851</v>
      </c>
      <c r="AL25" t="str">
        <f t="shared" ca="1" si="1"/>
        <v>Monday</v>
      </c>
      <c r="AM25" s="278">
        <f t="shared" ca="1" si="4"/>
        <v>44851</v>
      </c>
      <c r="AN25" s="274"/>
    </row>
    <row r="26" spans="2:40" ht="12.95" customHeight="1" thickBot="1" x14ac:dyDescent="0.3">
      <c r="B26" s="192"/>
      <c r="C26" s="341"/>
      <c r="D26" s="342"/>
      <c r="E26" s="342"/>
      <c r="F26" s="342"/>
      <c r="G26" s="199"/>
      <c r="H26" s="346">
        <f>$W$26</f>
        <v>1</v>
      </c>
      <c r="I26" s="347"/>
      <c r="J26" s="200"/>
      <c r="K26" s="197"/>
      <c r="W26" s="264">
        <v>1</v>
      </c>
      <c r="AN26" s="274"/>
    </row>
    <row r="27" spans="2:40" ht="6.05" customHeight="1" thickBot="1" x14ac:dyDescent="0.3">
      <c r="B27" s="192"/>
      <c r="C27" s="210"/>
      <c r="D27" s="211"/>
      <c r="E27" s="211"/>
      <c r="F27" s="211"/>
      <c r="G27" s="199"/>
      <c r="H27" s="199"/>
      <c r="I27" s="199"/>
      <c r="J27" s="200"/>
      <c r="K27" s="197"/>
      <c r="AK27" s="277"/>
      <c r="AM27" s="274"/>
      <c r="AN27" s="274"/>
    </row>
    <row r="28" spans="2:40" ht="19" hidden="1" customHeight="1" x14ac:dyDescent="0.25">
      <c r="B28" s="192"/>
      <c r="C28" s="210"/>
      <c r="D28" s="211"/>
      <c r="E28" s="211"/>
      <c r="F28" s="211"/>
      <c r="G28" s="199"/>
      <c r="H28" s="199"/>
      <c r="I28" s="199"/>
      <c r="J28" s="200"/>
      <c r="K28" s="197"/>
      <c r="AE28" s="212">
        <v>1</v>
      </c>
      <c r="AF28" s="212"/>
      <c r="AG28" s="212"/>
      <c r="AH28" s="212">
        <v>1210</v>
      </c>
      <c r="AM28" s="274"/>
      <c r="AN28" s="274"/>
    </row>
    <row r="29" spans="2:40" ht="10" hidden="1" customHeight="1" thickBot="1" x14ac:dyDescent="0.3">
      <c r="B29" s="192"/>
      <c r="C29" s="210"/>
      <c r="D29" s="211"/>
      <c r="E29" s="211"/>
      <c r="F29" s="211"/>
      <c r="G29" s="199"/>
      <c r="H29" s="199"/>
      <c r="I29" s="199"/>
      <c r="J29" s="200"/>
      <c r="K29" s="197"/>
      <c r="AE29" s="212">
        <v>2</v>
      </c>
      <c r="AF29" s="212"/>
      <c r="AG29" s="212"/>
      <c r="AH29" s="212">
        <v>1210</v>
      </c>
      <c r="AM29" s="274"/>
      <c r="AN29" s="274"/>
    </row>
    <row r="30" spans="2:40" x14ac:dyDescent="0.2">
      <c r="B30" s="192"/>
      <c r="C30" s="213"/>
      <c r="D30" s="214"/>
      <c r="E30" s="214"/>
      <c r="F30" s="214"/>
      <c r="G30" s="214"/>
      <c r="H30" s="214"/>
      <c r="I30" s="214"/>
      <c r="J30" s="215"/>
      <c r="K30" s="197"/>
      <c r="AE30" s="212">
        <v>1</v>
      </c>
      <c r="AF30" s="212"/>
      <c r="AG30" s="212"/>
      <c r="AH30" s="295">
        <f>'BT (1)'!S177</f>
        <v>0</v>
      </c>
      <c r="AM30" s="274"/>
      <c r="AN30" s="274"/>
    </row>
    <row r="31" spans="2:40" ht="27.5" customHeight="1" thickBot="1" x14ac:dyDescent="0.25">
      <c r="B31" s="192"/>
      <c r="C31" s="216"/>
      <c r="D31" s="217"/>
      <c r="E31" s="217"/>
      <c r="F31" s="217"/>
      <c r="G31" s="217"/>
      <c r="H31" s="217"/>
      <c r="I31" s="217"/>
      <c r="J31" s="218"/>
      <c r="K31" s="197"/>
      <c r="AE31" s="212">
        <v>2</v>
      </c>
      <c r="AF31" s="212"/>
      <c r="AG31" s="212"/>
      <c r="AH31" s="295"/>
      <c r="AM31" s="274"/>
      <c r="AN31" s="274"/>
    </row>
    <row r="32" spans="2:40" ht="19" customHeight="1" thickBot="1" x14ac:dyDescent="0.25">
      <c r="B32" s="219"/>
      <c r="C32" s="220"/>
      <c r="D32" s="220"/>
      <c r="E32" s="220"/>
      <c r="F32" s="220"/>
      <c r="G32" s="220"/>
      <c r="H32" s="220"/>
      <c r="I32" s="220"/>
      <c r="J32" s="220"/>
      <c r="K32" s="221"/>
      <c r="AB32" s="18"/>
      <c r="AC32" s="222"/>
      <c r="AD32" s="222"/>
      <c r="AE32" s="212">
        <v>3</v>
      </c>
      <c r="AF32" s="223"/>
      <c r="AG32" s="223"/>
      <c r="AH32" s="295"/>
      <c r="AM32" s="274"/>
      <c r="AN32" s="274"/>
    </row>
    <row r="33" spans="2:39" ht="15.75" x14ac:dyDescent="0.2">
      <c r="C33" s="337"/>
      <c r="D33" s="338"/>
      <c r="E33" s="338"/>
      <c r="F33" s="338"/>
      <c r="G33" s="338"/>
      <c r="AB33" s="18"/>
      <c r="AC33" s="224"/>
      <c r="AD33" s="224"/>
      <c r="AE33" s="212">
        <v>4</v>
      </c>
      <c r="AF33" s="223"/>
      <c r="AG33" s="223"/>
      <c r="AH33" s="295"/>
      <c r="AM33" s="274"/>
    </row>
    <row r="34" spans="2:39" ht="15.75" x14ac:dyDescent="0.2">
      <c r="AB34" s="18"/>
      <c r="AC34" s="225"/>
      <c r="AD34" s="225"/>
      <c r="AE34" s="212">
        <v>5</v>
      </c>
      <c r="AF34" s="223"/>
      <c r="AG34" s="223"/>
      <c r="AH34" s="265"/>
      <c r="AM34" s="274"/>
    </row>
    <row r="35" spans="2:39" ht="15.75" x14ac:dyDescent="0.2">
      <c r="AB35" s="18"/>
      <c r="AC35" s="225"/>
      <c r="AD35" s="226"/>
      <c r="AE35" s="212">
        <v>6</v>
      </c>
      <c r="AF35" s="223"/>
      <c r="AG35" s="223"/>
      <c r="AH35" s="265"/>
    </row>
    <row r="36" spans="2:39" ht="15.75" x14ac:dyDescent="0.2">
      <c r="AB36" s="18"/>
      <c r="AC36" s="222"/>
      <c r="AD36" s="222"/>
      <c r="AE36" s="212">
        <v>7</v>
      </c>
      <c r="AF36" s="223"/>
      <c r="AG36" s="223"/>
      <c r="AH36" s="265"/>
    </row>
    <row r="37" spans="2:39" x14ac:dyDescent="0.2">
      <c r="AE37" s="212">
        <v>8</v>
      </c>
      <c r="AF37" s="212"/>
      <c r="AG37" s="212"/>
      <c r="AH37" s="265"/>
    </row>
    <row r="38" spans="2:39" ht="13.1" x14ac:dyDescent="0.25">
      <c r="O38" s="227"/>
      <c r="AE38" s="212">
        <v>9</v>
      </c>
      <c r="AF38" s="212"/>
      <c r="AG38" s="212"/>
      <c r="AH38" s="265"/>
    </row>
    <row r="39" spans="2:39" ht="20.3" x14ac:dyDescent="0.35">
      <c r="B39" s="267" t="s">
        <v>649</v>
      </c>
      <c r="AE39" s="212">
        <v>10</v>
      </c>
      <c r="AF39" s="212"/>
      <c r="AG39" s="212"/>
      <c r="AH39" s="265"/>
    </row>
    <row r="40" spans="2:39" x14ac:dyDescent="0.2">
      <c r="AE40" s="212">
        <v>11</v>
      </c>
      <c r="AF40" s="212"/>
      <c r="AG40" s="212"/>
      <c r="AH40" s="265"/>
    </row>
    <row r="41" spans="2:39" ht="17.7" x14ac:dyDescent="0.3">
      <c r="B41" s="270" t="s">
        <v>640</v>
      </c>
      <c r="C41" s="268"/>
      <c r="D41" s="268"/>
      <c r="E41" s="268"/>
      <c r="F41" s="268"/>
      <c r="G41" s="268"/>
      <c r="H41" s="268"/>
      <c r="I41" s="268"/>
      <c r="J41" s="268"/>
      <c r="K41" s="268"/>
      <c r="L41" s="268"/>
      <c r="AE41" s="212">
        <v>12</v>
      </c>
      <c r="AF41" s="212"/>
      <c r="AG41" s="212"/>
      <c r="AH41" s="265"/>
    </row>
    <row r="42" spans="2:39" ht="17.7" x14ac:dyDescent="0.3">
      <c r="B42" s="269" t="s">
        <v>676</v>
      </c>
      <c r="C42" s="268"/>
      <c r="D42" s="268"/>
      <c r="E42" s="268"/>
      <c r="F42" s="268"/>
      <c r="G42" s="268"/>
      <c r="H42" s="268"/>
      <c r="I42" s="268"/>
      <c r="J42" s="268"/>
      <c r="K42" s="268"/>
      <c r="L42" s="268"/>
      <c r="AE42" s="212">
        <v>13</v>
      </c>
      <c r="AF42" s="212"/>
      <c r="AG42" s="212"/>
      <c r="AH42" s="265"/>
    </row>
    <row r="43" spans="2:39" ht="17.7" x14ac:dyDescent="0.3">
      <c r="B43" s="269" t="s">
        <v>672</v>
      </c>
      <c r="C43" s="268"/>
      <c r="D43" s="268"/>
      <c r="E43" s="268"/>
      <c r="F43" s="268"/>
      <c r="G43" s="268"/>
      <c r="H43" s="268"/>
      <c r="I43" s="268"/>
      <c r="J43" s="268"/>
      <c r="K43" s="268"/>
      <c r="L43" s="268"/>
      <c r="AE43" s="212">
        <v>14</v>
      </c>
      <c r="AF43" s="212"/>
      <c r="AG43" s="212"/>
      <c r="AH43" s="265"/>
    </row>
    <row r="44" spans="2:39" ht="17.7" x14ac:dyDescent="0.3">
      <c r="B44" s="268"/>
      <c r="C44" s="268"/>
      <c r="D44" s="268"/>
      <c r="E44" s="268"/>
      <c r="F44" s="268"/>
      <c r="G44" s="268"/>
      <c r="H44" s="268"/>
      <c r="I44" s="268"/>
      <c r="J44" s="268"/>
      <c r="K44" s="268"/>
      <c r="L44" s="268"/>
      <c r="M44" s="268"/>
      <c r="AE44" s="212">
        <v>15</v>
      </c>
      <c r="AF44" s="212"/>
      <c r="AG44" s="212"/>
      <c r="AH44" s="265"/>
    </row>
    <row r="45" spans="2:39" ht="17.7" x14ac:dyDescent="0.3">
      <c r="B45" s="268" t="s">
        <v>677</v>
      </c>
      <c r="C45" s="268"/>
      <c r="D45" s="268"/>
      <c r="E45" s="268"/>
      <c r="F45" s="268"/>
      <c r="G45" s="268"/>
      <c r="H45" s="268"/>
      <c r="I45" s="268"/>
      <c r="J45" s="268"/>
      <c r="K45" s="268"/>
      <c r="L45" s="268"/>
      <c r="M45" s="268"/>
      <c r="AE45" s="212">
        <v>16</v>
      </c>
      <c r="AF45" s="212"/>
      <c r="AG45" s="212"/>
      <c r="AH45" s="265"/>
    </row>
    <row r="46" spans="2:39" ht="17.7" x14ac:dyDescent="0.3">
      <c r="B46" s="268" t="s">
        <v>678</v>
      </c>
      <c r="C46" s="268"/>
      <c r="D46" s="268"/>
      <c r="E46" s="268"/>
      <c r="F46" s="268"/>
      <c r="G46" s="268"/>
      <c r="H46" s="268"/>
      <c r="I46" s="268"/>
      <c r="J46" s="268"/>
      <c r="K46" s="268"/>
      <c r="L46" s="268"/>
      <c r="M46" s="268"/>
      <c r="AE46" s="212">
        <v>17</v>
      </c>
      <c r="AF46" s="212"/>
      <c r="AG46" s="212"/>
      <c r="AH46" s="265"/>
    </row>
    <row r="47" spans="2:39" ht="17.7" x14ac:dyDescent="0.3">
      <c r="B47" s="268" t="s">
        <v>641</v>
      </c>
      <c r="C47" s="268"/>
      <c r="D47" s="268"/>
      <c r="E47" s="268"/>
      <c r="F47" s="268"/>
      <c r="G47" s="268"/>
      <c r="H47" s="268"/>
      <c r="I47" s="268"/>
      <c r="J47" s="268"/>
      <c r="K47" s="268"/>
      <c r="L47" s="268"/>
      <c r="M47" s="268"/>
      <c r="AE47" s="212">
        <v>18</v>
      </c>
      <c r="AF47" s="212"/>
      <c r="AG47" s="212"/>
      <c r="AH47" s="265"/>
    </row>
    <row r="48" spans="2:39" ht="17.7" x14ac:dyDescent="0.3">
      <c r="B48" s="268" t="s">
        <v>643</v>
      </c>
      <c r="C48" s="268"/>
      <c r="D48" s="268"/>
      <c r="E48" s="268"/>
      <c r="F48" s="268"/>
      <c r="G48" s="268"/>
      <c r="H48" s="268"/>
      <c r="I48" s="268"/>
      <c r="J48" s="268"/>
      <c r="K48" s="268"/>
      <c r="L48" s="268"/>
      <c r="M48" s="268"/>
      <c r="AE48" s="212">
        <v>19</v>
      </c>
      <c r="AF48" s="212"/>
      <c r="AG48" s="212"/>
      <c r="AH48" s="265"/>
    </row>
    <row r="49" spans="2:34" ht="17.7" x14ac:dyDescent="0.3">
      <c r="B49" s="268" t="s">
        <v>679</v>
      </c>
      <c r="C49" s="268"/>
      <c r="D49" s="268"/>
      <c r="E49" s="268"/>
      <c r="F49" s="268"/>
      <c r="G49" s="268"/>
      <c r="H49" s="268"/>
      <c r="I49" s="268"/>
      <c r="J49" s="268"/>
      <c r="K49" s="268"/>
      <c r="L49" s="268"/>
      <c r="M49" s="268"/>
      <c r="AE49" s="212">
        <v>20</v>
      </c>
      <c r="AF49" s="212"/>
      <c r="AG49" s="212"/>
      <c r="AH49" s="265"/>
    </row>
    <row r="50" spans="2:34" ht="17.7" x14ac:dyDescent="0.3">
      <c r="B50" s="268" t="s">
        <v>642</v>
      </c>
      <c r="C50" s="268"/>
      <c r="D50" s="268"/>
      <c r="E50" s="268"/>
      <c r="F50" s="268"/>
      <c r="G50" s="268"/>
      <c r="H50" s="268"/>
      <c r="I50" s="268"/>
      <c r="J50" s="268"/>
      <c r="K50" s="268"/>
      <c r="L50" s="268"/>
      <c r="M50" s="268"/>
      <c r="AE50" s="212">
        <v>21</v>
      </c>
      <c r="AF50" s="212"/>
      <c r="AG50" s="212"/>
      <c r="AH50" s="265"/>
    </row>
    <row r="51" spans="2:34" ht="17.7" x14ac:dyDescent="0.3">
      <c r="B51" s="268" t="s">
        <v>680</v>
      </c>
      <c r="C51" s="268"/>
      <c r="D51" s="268"/>
      <c r="E51" s="268"/>
      <c r="F51" s="268"/>
      <c r="G51" s="268"/>
      <c r="H51" s="268"/>
      <c r="I51" s="268"/>
      <c r="J51" s="268"/>
      <c r="K51" s="268"/>
      <c r="L51" s="268"/>
      <c r="M51" s="268"/>
      <c r="AE51" s="212">
        <v>22</v>
      </c>
      <c r="AF51" s="212"/>
      <c r="AG51" s="212"/>
      <c r="AH51" s="265"/>
    </row>
    <row r="52" spans="2:34" ht="17.7" x14ac:dyDescent="0.3">
      <c r="B52" s="268" t="s">
        <v>644</v>
      </c>
      <c r="C52" s="268"/>
      <c r="D52" s="268"/>
      <c r="E52" s="268"/>
      <c r="F52" s="268"/>
      <c r="G52" s="268"/>
      <c r="H52" s="268"/>
      <c r="I52" s="268"/>
      <c r="J52" s="268"/>
      <c r="K52" s="268"/>
      <c r="L52" s="268"/>
      <c r="M52" s="268"/>
      <c r="AE52" s="212">
        <v>23</v>
      </c>
      <c r="AF52" s="212"/>
      <c r="AG52" s="212"/>
      <c r="AH52" s="265"/>
    </row>
    <row r="53" spans="2:34" ht="17.7" x14ac:dyDescent="0.3">
      <c r="B53" s="268" t="s">
        <v>681</v>
      </c>
      <c r="C53" s="268"/>
      <c r="D53" s="268"/>
      <c r="E53" s="268"/>
      <c r="F53" s="268"/>
      <c r="G53" s="268"/>
      <c r="H53" s="268"/>
      <c r="I53" s="268"/>
      <c r="J53" s="268"/>
      <c r="K53" s="268"/>
      <c r="L53" s="268"/>
      <c r="M53" s="268"/>
      <c r="AE53" s="212">
        <v>24</v>
      </c>
      <c r="AF53" s="212"/>
      <c r="AG53" s="212"/>
      <c r="AH53" s="265"/>
    </row>
    <row r="54" spans="2:34" ht="17.7" x14ac:dyDescent="0.3">
      <c r="B54" s="268" t="s">
        <v>682</v>
      </c>
      <c r="C54" s="268"/>
      <c r="D54" s="268"/>
      <c r="E54" s="268"/>
      <c r="F54" s="268"/>
      <c r="G54" s="268"/>
      <c r="H54" s="268"/>
      <c r="I54" s="268"/>
      <c r="J54" s="268"/>
      <c r="K54" s="268"/>
      <c r="L54" s="268"/>
      <c r="M54" s="268"/>
      <c r="AE54" s="212">
        <v>25</v>
      </c>
      <c r="AF54" s="212"/>
      <c r="AG54" s="212"/>
      <c r="AH54" s="265"/>
    </row>
    <row r="55" spans="2:34" ht="17.7" x14ac:dyDescent="0.3">
      <c r="B55" s="268" t="s">
        <v>645</v>
      </c>
      <c r="C55" s="268"/>
      <c r="D55" s="268"/>
      <c r="E55" s="268"/>
      <c r="F55" s="268"/>
      <c r="G55" s="268"/>
      <c r="H55" s="268"/>
      <c r="I55" s="268"/>
      <c r="J55" s="268"/>
      <c r="K55" s="268"/>
      <c r="L55" s="268"/>
      <c r="M55" s="268"/>
      <c r="AE55" s="212">
        <v>26</v>
      </c>
      <c r="AF55" s="212"/>
      <c r="AG55" s="212"/>
      <c r="AH55" s="265"/>
    </row>
    <row r="56" spans="2:34" ht="17.7" x14ac:dyDescent="0.3">
      <c r="B56" s="268"/>
      <c r="C56" s="268"/>
      <c r="D56" s="268"/>
      <c r="E56" s="268"/>
      <c r="F56" s="268"/>
      <c r="G56" s="268"/>
      <c r="H56" s="268"/>
      <c r="I56" s="268"/>
      <c r="J56" s="268"/>
      <c r="K56" s="268"/>
      <c r="L56" s="268"/>
      <c r="M56" s="268"/>
      <c r="AE56" s="212">
        <v>27</v>
      </c>
      <c r="AF56" s="212"/>
      <c r="AG56" s="212"/>
      <c r="AH56" s="265"/>
    </row>
    <row r="57" spans="2:34" ht="17.7" x14ac:dyDescent="0.3">
      <c r="B57" s="268" t="s">
        <v>646</v>
      </c>
      <c r="C57" s="268"/>
      <c r="D57" s="268"/>
      <c r="E57" s="268"/>
      <c r="F57" s="268"/>
      <c r="G57" s="268"/>
      <c r="H57" s="268"/>
      <c r="I57" s="268"/>
      <c r="J57" s="268"/>
      <c r="K57" s="268"/>
      <c r="L57" s="268"/>
      <c r="M57" s="268"/>
      <c r="AE57" s="212">
        <v>28</v>
      </c>
      <c r="AF57" s="212"/>
      <c r="AG57" s="212"/>
      <c r="AH57" s="265"/>
    </row>
    <row r="58" spans="2:34" ht="17.7" x14ac:dyDescent="0.3">
      <c r="B58" s="268" t="s">
        <v>683</v>
      </c>
      <c r="C58" s="268"/>
      <c r="D58" s="268"/>
      <c r="E58" s="268"/>
      <c r="F58" s="268"/>
      <c r="G58" s="268"/>
      <c r="H58" s="268"/>
      <c r="I58" s="268"/>
      <c r="J58" s="268"/>
      <c r="K58" s="268"/>
      <c r="L58" s="268"/>
      <c r="M58" s="268"/>
      <c r="AE58" s="212">
        <v>29</v>
      </c>
      <c r="AF58" s="212"/>
      <c r="AG58" s="212"/>
      <c r="AH58" s="265"/>
    </row>
    <row r="59" spans="2:34" ht="17.7" x14ac:dyDescent="0.3">
      <c r="B59" s="268" t="s">
        <v>687</v>
      </c>
      <c r="AE59" s="212">
        <v>30</v>
      </c>
      <c r="AF59" s="212"/>
      <c r="AG59" s="212"/>
      <c r="AH59" s="265"/>
    </row>
    <row r="60" spans="2:34" ht="17.7" x14ac:dyDescent="0.3">
      <c r="B60" s="268" t="s">
        <v>684</v>
      </c>
      <c r="C60" s="268"/>
      <c r="D60" s="268"/>
      <c r="E60" s="268"/>
      <c r="F60" s="268"/>
      <c r="G60" s="268"/>
      <c r="H60" s="268"/>
      <c r="I60" s="268"/>
      <c r="J60" s="268"/>
      <c r="K60" s="268"/>
      <c r="L60" s="268"/>
      <c r="M60" s="268"/>
      <c r="AE60" s="212">
        <v>31</v>
      </c>
      <c r="AF60" s="212"/>
      <c r="AG60" s="212"/>
      <c r="AH60" s="265"/>
    </row>
    <row r="61" spans="2:34" ht="17.7" x14ac:dyDescent="0.3">
      <c r="B61" s="268" t="s">
        <v>647</v>
      </c>
      <c r="C61" s="268"/>
      <c r="D61" s="268"/>
      <c r="E61" s="268"/>
      <c r="F61" s="268"/>
      <c r="G61" s="268"/>
      <c r="H61" s="268"/>
      <c r="I61" s="268"/>
      <c r="J61" s="268"/>
      <c r="K61" s="268"/>
      <c r="L61" s="268"/>
      <c r="M61" s="268"/>
      <c r="AE61" s="212">
        <v>32</v>
      </c>
      <c r="AF61" s="212"/>
      <c r="AG61" s="212"/>
      <c r="AH61" s="265"/>
    </row>
    <row r="62" spans="2:34" ht="17.7" x14ac:dyDescent="0.3">
      <c r="B62" s="268" t="s">
        <v>648</v>
      </c>
      <c r="C62" s="268"/>
      <c r="D62" s="268"/>
      <c r="E62" s="268"/>
      <c r="F62" s="268"/>
      <c r="G62" s="268"/>
      <c r="H62" s="268"/>
      <c r="I62" s="268"/>
      <c r="J62" s="268"/>
      <c r="K62" s="268"/>
      <c r="L62" s="268"/>
      <c r="M62" s="268"/>
      <c r="AE62" s="212">
        <v>33</v>
      </c>
      <c r="AF62" s="212"/>
      <c r="AG62" s="212"/>
      <c r="AH62" s="265"/>
    </row>
    <row r="63" spans="2:34" ht="17.7" x14ac:dyDescent="0.3">
      <c r="B63" s="268"/>
      <c r="C63" s="268"/>
      <c r="D63" s="268"/>
      <c r="E63" s="268"/>
      <c r="F63" s="268"/>
      <c r="G63" s="268"/>
      <c r="H63" s="268"/>
      <c r="I63" s="268"/>
      <c r="J63" s="268"/>
      <c r="K63" s="268"/>
      <c r="L63" s="268"/>
      <c r="M63" s="268"/>
      <c r="AE63" s="212">
        <v>34</v>
      </c>
      <c r="AF63" s="212"/>
      <c r="AG63" s="212"/>
      <c r="AH63" s="265"/>
    </row>
    <row r="64" spans="2:34" ht="17.7" x14ac:dyDescent="0.3">
      <c r="B64" s="266" t="s">
        <v>685</v>
      </c>
      <c r="C64" s="268"/>
      <c r="D64" s="268"/>
      <c r="E64" s="268"/>
      <c r="F64" s="268"/>
      <c r="G64" s="268"/>
      <c r="H64" s="268"/>
      <c r="I64" s="268"/>
      <c r="J64" s="268"/>
      <c r="K64" s="268"/>
      <c r="L64" s="268"/>
      <c r="M64" s="268"/>
      <c r="AE64" s="212">
        <v>35</v>
      </c>
      <c r="AF64" s="212"/>
      <c r="AG64" s="212"/>
      <c r="AH64" s="265"/>
    </row>
    <row r="65" spans="2:34" ht="17.7" x14ac:dyDescent="0.3">
      <c r="B65" s="268"/>
      <c r="C65" s="268"/>
      <c r="D65" s="268"/>
      <c r="E65" s="268"/>
      <c r="F65" s="268"/>
      <c r="G65" s="268"/>
      <c r="H65" s="268"/>
      <c r="I65" s="268"/>
      <c r="J65" s="268"/>
      <c r="K65" s="268"/>
      <c r="L65" s="268"/>
      <c r="M65" s="268"/>
      <c r="AE65" s="212">
        <v>36</v>
      </c>
      <c r="AF65" s="212"/>
      <c r="AG65" s="212"/>
      <c r="AH65" s="265"/>
    </row>
    <row r="66" spans="2:34" ht="17.7" x14ac:dyDescent="0.3">
      <c r="B66" s="268"/>
      <c r="C66" s="268"/>
      <c r="D66" s="268"/>
      <c r="E66" s="268"/>
      <c r="F66" s="268"/>
      <c r="G66" s="268"/>
      <c r="H66" s="268"/>
      <c r="I66" s="268"/>
      <c r="J66" s="268"/>
      <c r="K66" s="268"/>
      <c r="L66" s="268"/>
      <c r="M66" s="268"/>
      <c r="AE66" s="212">
        <v>37</v>
      </c>
      <c r="AF66" s="212"/>
      <c r="AG66" s="212"/>
      <c r="AH66" s="265"/>
    </row>
    <row r="67" spans="2:34" ht="17.7" x14ac:dyDescent="0.3">
      <c r="B67" s="268"/>
      <c r="C67" s="268"/>
      <c r="D67" s="268"/>
      <c r="E67" s="268"/>
      <c r="F67" s="268"/>
      <c r="G67" s="268"/>
      <c r="H67" s="268"/>
      <c r="I67" s="268"/>
      <c r="J67" s="268"/>
      <c r="K67" s="268"/>
      <c r="L67" s="268"/>
      <c r="M67" s="268"/>
      <c r="AE67" s="212">
        <v>38</v>
      </c>
      <c r="AF67" s="212"/>
      <c r="AG67" s="212"/>
      <c r="AH67" s="265"/>
    </row>
    <row r="68" spans="2:34" ht="17.7" x14ac:dyDescent="0.3">
      <c r="B68" s="268"/>
      <c r="C68" s="268"/>
      <c r="D68" s="268"/>
      <c r="E68" s="268"/>
      <c r="F68" s="268"/>
      <c r="G68" s="268"/>
      <c r="H68" s="268"/>
      <c r="I68" s="268"/>
      <c r="J68" s="268"/>
      <c r="K68" s="268"/>
      <c r="L68" s="268"/>
      <c r="M68" s="268"/>
      <c r="AE68" s="212">
        <v>39</v>
      </c>
      <c r="AF68" s="212"/>
      <c r="AG68" s="212"/>
      <c r="AH68" s="265"/>
    </row>
    <row r="69" spans="2:34" ht="17.7" x14ac:dyDescent="0.3">
      <c r="B69" s="268"/>
      <c r="C69" s="268"/>
      <c r="D69" s="268"/>
      <c r="E69" s="268"/>
      <c r="F69" s="268"/>
      <c r="G69" s="268"/>
      <c r="H69" s="268"/>
      <c r="I69" s="268"/>
      <c r="J69" s="268"/>
      <c r="K69" s="268"/>
      <c r="L69" s="268"/>
      <c r="M69" s="268"/>
      <c r="AE69" s="212">
        <v>40</v>
      </c>
      <c r="AF69" s="212"/>
      <c r="AG69" s="212"/>
      <c r="AH69" s="265"/>
    </row>
    <row r="70" spans="2:34" ht="17.7" x14ac:dyDescent="0.3">
      <c r="B70" s="268"/>
      <c r="C70" s="268"/>
      <c r="D70" s="268"/>
      <c r="E70" s="268"/>
      <c r="F70" s="268"/>
      <c r="G70" s="268"/>
      <c r="H70" s="268"/>
      <c r="I70" s="268"/>
      <c r="J70" s="268"/>
      <c r="K70" s="268"/>
      <c r="L70" s="268"/>
      <c r="M70" s="268"/>
      <c r="AE70" s="212">
        <v>41</v>
      </c>
      <c r="AF70" s="212"/>
      <c r="AG70" s="212"/>
      <c r="AH70" s="265"/>
    </row>
    <row r="71" spans="2:34" ht="17.7" x14ac:dyDescent="0.3">
      <c r="B71" s="268"/>
      <c r="C71" s="268"/>
      <c r="D71" s="268"/>
      <c r="E71" s="268"/>
      <c r="F71" s="268"/>
      <c r="G71" s="268"/>
      <c r="H71" s="268"/>
      <c r="I71" s="268"/>
      <c r="J71" s="268"/>
      <c r="K71" s="268"/>
      <c r="L71" s="268"/>
      <c r="M71" s="268"/>
      <c r="AE71" s="212">
        <v>42</v>
      </c>
      <c r="AF71" s="212"/>
      <c r="AG71" s="212"/>
      <c r="AH71" s="265"/>
    </row>
    <row r="72" spans="2:34" ht="17.7" x14ac:dyDescent="0.3">
      <c r="B72" s="266" t="s">
        <v>657</v>
      </c>
      <c r="C72" s="268"/>
      <c r="D72" s="268"/>
      <c r="E72" s="268"/>
      <c r="F72" s="268"/>
      <c r="G72" s="268"/>
      <c r="H72" s="268"/>
      <c r="I72" s="268"/>
      <c r="J72" s="268"/>
      <c r="K72" s="268"/>
      <c r="L72" s="268"/>
      <c r="M72" s="268"/>
      <c r="AE72" s="212">
        <v>43</v>
      </c>
      <c r="AF72" s="212"/>
      <c r="AG72" s="212"/>
      <c r="AH72" s="265"/>
    </row>
    <row r="73" spans="2:34" ht="17.7" x14ac:dyDescent="0.3">
      <c r="B73" s="268"/>
      <c r="AE73" s="212">
        <v>44</v>
      </c>
      <c r="AF73" s="212"/>
      <c r="AG73" s="212"/>
      <c r="AH73" s="265"/>
    </row>
    <row r="74" spans="2:34" ht="17.7" x14ac:dyDescent="0.3">
      <c r="B74" s="266" t="s">
        <v>650</v>
      </c>
      <c r="AE74" s="212">
        <v>45</v>
      </c>
      <c r="AF74" s="212"/>
      <c r="AG74" s="212"/>
      <c r="AH74" s="265"/>
    </row>
    <row r="75" spans="2:34" ht="17.7" x14ac:dyDescent="0.3">
      <c r="B75" s="269" t="s">
        <v>656</v>
      </c>
      <c r="AE75" s="212">
        <v>46</v>
      </c>
      <c r="AF75" s="212"/>
      <c r="AG75" s="212"/>
      <c r="AH75" s="265"/>
    </row>
    <row r="76" spans="2:34" ht="17.7" x14ac:dyDescent="0.3">
      <c r="B76" s="268" t="s">
        <v>651</v>
      </c>
      <c r="AE76" s="212">
        <v>47</v>
      </c>
      <c r="AF76" s="212"/>
      <c r="AG76" s="212"/>
      <c r="AH76" s="265"/>
    </row>
    <row r="77" spans="2:34" ht="17.7" x14ac:dyDescent="0.3">
      <c r="B77" s="268"/>
      <c r="AE77" s="212">
        <v>48</v>
      </c>
      <c r="AF77" s="212"/>
      <c r="AG77" s="212"/>
      <c r="AH77" s="265"/>
    </row>
    <row r="78" spans="2:34" ht="17.7" x14ac:dyDescent="0.3">
      <c r="B78" s="268" t="s">
        <v>671</v>
      </c>
      <c r="AE78" s="212">
        <v>49</v>
      </c>
      <c r="AF78" s="212"/>
      <c r="AG78" s="212"/>
      <c r="AH78" s="265"/>
    </row>
    <row r="79" spans="2:34" ht="17.7" x14ac:dyDescent="0.3">
      <c r="B79" s="268" t="s">
        <v>652</v>
      </c>
      <c r="AE79" s="212">
        <v>50</v>
      </c>
      <c r="AF79" s="212"/>
      <c r="AG79" s="212"/>
      <c r="AH79" s="265"/>
    </row>
    <row r="80" spans="2:34" ht="17.7" x14ac:dyDescent="0.3">
      <c r="B80" s="268" t="s">
        <v>658</v>
      </c>
    </row>
    <row r="81" spans="2:2" ht="17.7" x14ac:dyDescent="0.3">
      <c r="B81" s="268" t="s">
        <v>659</v>
      </c>
    </row>
    <row r="82" spans="2:2" ht="17.7" x14ac:dyDescent="0.3">
      <c r="B82" s="268" t="s">
        <v>660</v>
      </c>
    </row>
    <row r="83" spans="2:2" ht="17.7" x14ac:dyDescent="0.3">
      <c r="B83" s="268" t="s">
        <v>661</v>
      </c>
    </row>
    <row r="84" spans="2:2" ht="17.7" x14ac:dyDescent="0.3">
      <c r="B84" s="268" t="s">
        <v>662</v>
      </c>
    </row>
    <row r="85" spans="2:2" ht="17.7" x14ac:dyDescent="0.3">
      <c r="B85" s="268" t="s">
        <v>653</v>
      </c>
    </row>
    <row r="86" spans="2:2" ht="17.7" x14ac:dyDescent="0.3">
      <c r="B86" s="268" t="s">
        <v>663</v>
      </c>
    </row>
    <row r="87" spans="2:2" ht="17.7" x14ac:dyDescent="0.3">
      <c r="B87" s="268" t="s">
        <v>654</v>
      </c>
    </row>
    <row r="88" spans="2:2" ht="17.7" x14ac:dyDescent="0.3">
      <c r="B88" s="268" t="s">
        <v>664</v>
      </c>
    </row>
    <row r="89" spans="2:2" ht="17.7" x14ac:dyDescent="0.3">
      <c r="B89" s="268"/>
    </row>
    <row r="90" spans="2:2" ht="17.7" x14ac:dyDescent="0.3">
      <c r="B90" s="268" t="s">
        <v>665</v>
      </c>
    </row>
    <row r="91" spans="2:2" ht="17.7" x14ac:dyDescent="0.3">
      <c r="B91" s="268" t="s">
        <v>666</v>
      </c>
    </row>
    <row r="92" spans="2:2" ht="17.7" x14ac:dyDescent="0.3">
      <c r="B92" s="268" t="s">
        <v>667</v>
      </c>
    </row>
    <row r="93" spans="2:2" ht="17.7" x14ac:dyDescent="0.3">
      <c r="B93" s="268" t="s">
        <v>668</v>
      </c>
    </row>
    <row r="94" spans="2:2" ht="17.7" x14ac:dyDescent="0.3">
      <c r="B94" s="268" t="s">
        <v>655</v>
      </c>
    </row>
    <row r="95" spans="2:2" ht="17.7" x14ac:dyDescent="0.3">
      <c r="B95" s="268" t="s">
        <v>669</v>
      </c>
    </row>
    <row r="96" spans="2:2" ht="17.7" x14ac:dyDescent="0.3">
      <c r="B96" s="268"/>
    </row>
    <row r="97" spans="2:2" ht="17.7" x14ac:dyDescent="0.3">
      <c r="B97" s="266" t="s">
        <v>670</v>
      </c>
    </row>
  </sheetData>
  <sheetProtection algorithmName="SHA-512" hashValue="NPv8zZOcMMJKrdkd8OHjRmkxcXwdcfxBp4Q3FNTajw6NCjMoTvah7PrbwumYSMiRsN+kRCEATfxZZKsabhgJ1A==" saltValue="inSaRmLGywDKcDrqT65lAw==" spinCount="100000" sheet="1" objects="1" scenarios="1" formatCells="0" sort="0" autoFilter="0"/>
  <mergeCells count="18">
    <mergeCell ref="H23:I23"/>
    <mergeCell ref="C33:G33"/>
    <mergeCell ref="C13:F13"/>
    <mergeCell ref="H13:I13"/>
    <mergeCell ref="C25:F26"/>
    <mergeCell ref="C15:F15"/>
    <mergeCell ref="H15:I15"/>
    <mergeCell ref="C17:F18"/>
    <mergeCell ref="H18:I18"/>
    <mergeCell ref="C20:F21"/>
    <mergeCell ref="H21:I21"/>
    <mergeCell ref="H26:I26"/>
    <mergeCell ref="C23:F23"/>
    <mergeCell ref="C7:I7"/>
    <mergeCell ref="C9:F9"/>
    <mergeCell ref="H9:I9"/>
    <mergeCell ref="C11:F11"/>
    <mergeCell ref="H11:I11"/>
  </mergeCells>
  <conditionalFormatting sqref="H9:I9">
    <cfRule type="expression" dxfId="54" priority="12">
      <formula>AND($H$26&lt;&gt;"",$H$9 ="")</formula>
    </cfRule>
  </conditionalFormatting>
  <conditionalFormatting sqref="H11:I11">
    <cfRule type="expression" dxfId="53" priority="13">
      <formula>AND($H$26&lt;&gt;"",$H$11 ="")</formula>
    </cfRule>
  </conditionalFormatting>
  <conditionalFormatting sqref="H21:I21">
    <cfRule type="expression" dxfId="52" priority="1">
      <formula>$H$21=""</formula>
    </cfRule>
  </conditionalFormatting>
  <dataValidations count="2">
    <dataValidation type="date" allowBlank="1" showInputMessage="1" showErrorMessage="1" sqref="H21:I21" xr:uid="{E80E0F4A-C310-4351-8D5F-18E7D549F5F3}">
      <formula1>36526</formula1>
      <formula2>47484</formula2>
    </dataValidation>
    <dataValidation type="list" showInputMessage="1" showErrorMessage="1" sqref="H15:I15" xr:uid="{C03AEBF3-AEF9-4339-94A1-95E30E76C6FB}">
      <formula1>$AC$5:$AC$6</formula1>
    </dataValidation>
  </dataValidation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Acrobat Document" dvAspect="DVASPECT_ICON" shapeId="4114" r:id="rId4">
          <objectPr locked="0" defaultSize="0" autoPict="0" r:id="rId5">
            <anchor moveWithCells="1">
              <from>
                <xdr:col>1</xdr:col>
                <xdr:colOff>174567</xdr:colOff>
                <xdr:row>98</xdr:row>
                <xdr:rowOff>108065</xdr:rowOff>
              </from>
              <to>
                <xdr:col>2</xdr:col>
                <xdr:colOff>473825</xdr:colOff>
                <xdr:row>102</xdr:row>
                <xdr:rowOff>133004</xdr:rowOff>
              </to>
            </anchor>
          </objectPr>
        </oleObject>
      </mc:Choice>
      <mc:Fallback>
        <oleObject progId="Acrobat Document" dvAspect="DVASPECT_ICON" shapeId="4114" r:id="rId4"/>
      </mc:Fallback>
    </mc:AlternateContent>
    <mc:AlternateContent xmlns:mc="http://schemas.openxmlformats.org/markup-compatibility/2006">
      <mc:Choice Requires="x14">
        <oleObject progId="Packager Shell Object" shapeId="4116" r:id="rId6">
          <objectPr defaultSize="0" autoPict="0" r:id="rId7">
            <anchor moveWithCells="1">
              <from>
                <xdr:col>0</xdr:col>
                <xdr:colOff>548640</xdr:colOff>
                <xdr:row>65</xdr:row>
                <xdr:rowOff>41564</xdr:rowOff>
              </from>
              <to>
                <xdr:col>4</xdr:col>
                <xdr:colOff>374073</xdr:colOff>
                <xdr:row>69</xdr:row>
                <xdr:rowOff>157942</xdr:rowOff>
              </to>
            </anchor>
          </objectPr>
        </oleObject>
      </mc:Choice>
      <mc:Fallback>
        <oleObject progId="Packager Shell Object" shapeId="4116" r:id="rId6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8" name="Button 2">
              <controlPr defaultSize="0" print="0" autoFill="0" autoPict="0" macro="[0]!ClearALL">
                <anchor moveWithCells="1" sizeWithCells="1">
                  <from>
                    <xdr:col>2</xdr:col>
                    <xdr:colOff>66502</xdr:colOff>
                    <xdr:row>29</xdr:row>
                    <xdr:rowOff>91440</xdr:rowOff>
                  </from>
                  <to>
                    <xdr:col>3</xdr:col>
                    <xdr:colOff>440575</xdr:colOff>
                    <xdr:row>30</xdr:row>
                    <xdr:rowOff>257695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9" name="Button 3">
              <controlPr defaultSize="0" print="0" autoFill="0" autoPict="0" macro="[0]!plusN">
                <anchor moveWithCells="1" sizeWithCells="1">
                  <from>
                    <xdr:col>8</xdr:col>
                    <xdr:colOff>1371600</xdr:colOff>
                    <xdr:row>29</xdr:row>
                    <xdr:rowOff>91440</xdr:rowOff>
                  </from>
                  <to>
                    <xdr:col>8</xdr:col>
                    <xdr:colOff>1778924</xdr:colOff>
                    <xdr:row>30</xdr:row>
                    <xdr:rowOff>257695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10" name="Button 4">
              <controlPr defaultSize="0" print="0" autoFill="0" autoPict="0" macro="[0]!minusN">
                <anchor moveWithCells="1" sizeWithCells="1">
                  <from>
                    <xdr:col>8</xdr:col>
                    <xdr:colOff>881149</xdr:colOff>
                    <xdr:row>29</xdr:row>
                    <xdr:rowOff>91440</xdr:rowOff>
                  </from>
                  <to>
                    <xdr:col>8</xdr:col>
                    <xdr:colOff>1305098</xdr:colOff>
                    <xdr:row>30</xdr:row>
                    <xdr:rowOff>257695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11" name="Button 5">
              <controlPr defaultSize="0" print="0" autoFill="0" autoPict="0" macro="[0]!pdfAll">
                <anchor moveWithCells="1" sizeWithCells="1">
                  <from>
                    <xdr:col>7</xdr:col>
                    <xdr:colOff>66502</xdr:colOff>
                    <xdr:row>29</xdr:row>
                    <xdr:rowOff>99753</xdr:rowOff>
                  </from>
                  <to>
                    <xdr:col>7</xdr:col>
                    <xdr:colOff>756458</xdr:colOff>
                    <xdr:row>30</xdr:row>
                    <xdr:rowOff>257695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12" name="Button 6">
              <controlPr defaultSize="0" print="0" autoFill="0" autoPict="0" macro="[0]!PobierzTabeleNBP">
                <anchor moveWithCells="1" sizeWithCells="1">
                  <from>
                    <xdr:col>7</xdr:col>
                    <xdr:colOff>831273</xdr:colOff>
                    <xdr:row>29</xdr:row>
                    <xdr:rowOff>91440</xdr:rowOff>
                  </from>
                  <to>
                    <xdr:col>8</xdr:col>
                    <xdr:colOff>714895</xdr:colOff>
                    <xdr:row>30</xdr:row>
                    <xdr:rowOff>257695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3" name="Button 7">
              <controlPr defaultSize="0" print="0" autoFill="0" autoPict="0" macro="[0]!Saveaspdfandsend">
                <anchor moveWithCells="1" sizeWithCells="1">
                  <from>
                    <xdr:col>5</xdr:col>
                    <xdr:colOff>374073</xdr:colOff>
                    <xdr:row>29</xdr:row>
                    <xdr:rowOff>91440</xdr:rowOff>
                  </from>
                  <to>
                    <xdr:col>6</xdr:col>
                    <xdr:colOff>581891</xdr:colOff>
                    <xdr:row>30</xdr:row>
                    <xdr:rowOff>257695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A788A-0CBF-48AE-9BCA-04F2BDC95815}">
  <sheetPr codeName="Sheet10">
    <tabColor theme="3"/>
    <pageSetUpPr autoPageBreaks="0" fitToPage="1"/>
  </sheetPr>
  <dimension ref="A1:AJ384"/>
  <sheetViews>
    <sheetView showGridLines="0" zoomScale="40" zoomScaleNormal="40" zoomScaleSheetLayoutView="40" zoomScalePageLayoutView="55" workbookViewId="0">
      <selection activeCell="J4" sqref="J4"/>
    </sheetView>
  </sheetViews>
  <sheetFormatPr defaultColWidth="0" defaultRowHeight="15.75" customHeight="1" x14ac:dyDescent="0.2"/>
  <cols>
    <col min="1" max="1" width="4.875" style="15" customWidth="1"/>
    <col min="2" max="2" width="2.125" style="15" customWidth="1"/>
    <col min="3" max="3" width="25.5" style="15" customWidth="1"/>
    <col min="4" max="4" width="33.25" style="15" customWidth="1"/>
    <col min="5" max="5" width="32.875" style="15" customWidth="1"/>
    <col min="6" max="6" width="22.5" style="15" customWidth="1"/>
    <col min="7" max="7" width="28.5" style="15" customWidth="1"/>
    <col min="8" max="8" width="25.125" style="15" bestFit="1" customWidth="1"/>
    <col min="9" max="9" width="22" style="15" customWidth="1"/>
    <col min="10" max="10" width="24.5" style="15" customWidth="1"/>
    <col min="11" max="11" width="24.25" style="15" customWidth="1"/>
    <col min="12" max="12" width="19.5" style="15" customWidth="1"/>
    <col min="13" max="13" width="21.5" style="15" customWidth="1"/>
    <col min="14" max="14" width="2.125" style="15" customWidth="1"/>
    <col min="15" max="15" width="16.875" style="15" customWidth="1"/>
    <col min="16" max="16" width="13.5" style="15" customWidth="1"/>
    <col min="17" max="17" width="5.375" style="301" hidden="1" customWidth="1"/>
    <col min="18" max="18" width="11" style="301" hidden="1" customWidth="1"/>
    <col min="19" max="19" width="16.875" style="301" hidden="1" customWidth="1"/>
    <col min="20" max="20" width="11.25" style="301" hidden="1" customWidth="1"/>
    <col min="21" max="21" width="10" style="301" hidden="1" customWidth="1"/>
    <col min="22" max="27" width="5.375" style="301" hidden="1" customWidth="1"/>
    <col min="28" max="28" width="12.5" style="301" hidden="1" customWidth="1"/>
    <col min="29" max="29" width="2.125" style="301" hidden="1" customWidth="1"/>
    <col min="30" max="30" width="13.5" style="301" hidden="1" customWidth="1"/>
    <col min="31" max="32" width="5.375" style="301" hidden="1" customWidth="1"/>
    <col min="33" max="33" width="12.5" style="301" hidden="1" customWidth="1"/>
    <col min="34" max="34" width="48.25" style="301" hidden="1" customWidth="1"/>
    <col min="35" max="35" width="12.5" style="14" hidden="1" customWidth="1"/>
    <col min="36" max="36" width="16.5" style="14" hidden="1" customWidth="1"/>
    <col min="37" max="16384" width="0" style="14" hidden="1"/>
  </cols>
  <sheetData>
    <row r="1" spans="1:36" s="10" customFormat="1" ht="29.95" customHeight="1" thickTop="1" thickBot="1" x14ac:dyDescent="0.25">
      <c r="A1" s="22"/>
      <c r="B1" s="186"/>
      <c r="C1" s="353" t="s">
        <v>621</v>
      </c>
      <c r="D1" s="353"/>
      <c r="E1" s="353" t="str">
        <f>"NR: " &amp; G9</f>
        <v xml:space="preserve">NR: </v>
      </c>
      <c r="F1" s="353"/>
      <c r="G1" s="185"/>
      <c r="H1" s="185"/>
      <c r="I1" s="185"/>
      <c r="J1" s="185"/>
      <c r="K1" s="185"/>
      <c r="L1" s="185"/>
      <c r="M1" s="185"/>
      <c r="N1" s="184"/>
      <c r="O1" s="16"/>
      <c r="P1" s="16"/>
      <c r="Q1" s="300"/>
      <c r="R1" s="301"/>
      <c r="S1" s="302"/>
      <c r="T1" s="302"/>
      <c r="U1" s="302"/>
      <c r="V1" s="302"/>
      <c r="W1" s="302"/>
      <c r="X1" s="302"/>
      <c r="Y1" s="302"/>
      <c r="Z1" s="302"/>
      <c r="AA1" s="302"/>
      <c r="AB1" s="302"/>
      <c r="AC1" s="302"/>
      <c r="AD1" s="302"/>
      <c r="AE1" s="302"/>
      <c r="AF1" s="302"/>
      <c r="AG1" s="302"/>
      <c r="AH1" s="302"/>
    </row>
    <row r="2" spans="1:36" s="10" customFormat="1" ht="35.549999999999997" customHeight="1" thickTop="1" thickBot="1" x14ac:dyDescent="0.25">
      <c r="A2" s="22"/>
      <c r="B2" s="183"/>
      <c r="C2" s="354"/>
      <c r="D2" s="354"/>
      <c r="E2" s="354"/>
      <c r="F2" s="354"/>
      <c r="G2" s="182"/>
      <c r="H2" s="182"/>
      <c r="I2" s="182"/>
      <c r="J2" s="182"/>
      <c r="K2" s="182"/>
      <c r="L2" s="182"/>
      <c r="M2" s="182"/>
      <c r="N2" s="181"/>
      <c r="O2" s="180"/>
      <c r="P2" s="180"/>
      <c r="Q2" s="300"/>
      <c r="R2" s="301"/>
      <c r="S2" s="302"/>
      <c r="T2" s="302"/>
      <c r="U2" s="302"/>
      <c r="V2" s="302"/>
      <c r="W2" s="302"/>
      <c r="X2" s="302"/>
      <c r="Y2" s="302"/>
      <c r="Z2" s="302"/>
      <c r="AA2" s="302"/>
      <c r="AB2" s="302"/>
      <c r="AC2" s="302"/>
      <c r="AD2" s="303">
        <v>0</v>
      </c>
      <c r="AE2" s="304"/>
      <c r="AF2" s="304" t="s">
        <v>620</v>
      </c>
      <c r="AG2" s="302"/>
      <c r="AH2" s="302"/>
    </row>
    <row r="3" spans="1:36" s="10" customFormat="1" ht="10" customHeight="1" thickTop="1" thickBot="1" x14ac:dyDescent="0.25">
      <c r="A3" s="22"/>
      <c r="B3" s="93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90"/>
      <c r="O3" s="89"/>
      <c r="P3" s="89"/>
      <c r="Q3" s="300"/>
      <c r="R3" s="301"/>
      <c r="S3" s="302"/>
      <c r="T3" s="302"/>
      <c r="U3" s="302"/>
      <c r="V3" s="302"/>
      <c r="W3" s="302"/>
      <c r="X3" s="302"/>
      <c r="Y3" s="302"/>
      <c r="Z3" s="302"/>
      <c r="AA3" s="302"/>
      <c r="AB3" s="302"/>
      <c r="AC3" s="302"/>
      <c r="AD3" s="303">
        <v>0.33333333333333331</v>
      </c>
      <c r="AE3" s="305" t="s">
        <v>0</v>
      </c>
      <c r="AF3" s="305" t="s">
        <v>0</v>
      </c>
      <c r="AG3" s="302"/>
      <c r="AH3" s="302"/>
    </row>
    <row r="4" spans="1:36" s="10" customFormat="1" ht="29.95" customHeight="1" thickTop="1" thickBot="1" x14ac:dyDescent="0.35">
      <c r="A4" s="22"/>
      <c r="B4" s="28"/>
      <c r="C4" s="113" t="s">
        <v>619</v>
      </c>
      <c r="D4" s="179" t="str">
        <f>IF(START!$H$11="","",IFERROR(START!$H$11,""))</f>
        <v/>
      </c>
      <c r="E4" s="149"/>
      <c r="F4" s="113" t="s">
        <v>618</v>
      </c>
      <c r="G4" s="177"/>
      <c r="H4" s="173"/>
      <c r="I4" s="178" t="s">
        <v>617</v>
      </c>
      <c r="J4" s="177"/>
      <c r="K4" s="173"/>
      <c r="L4" s="170" t="s">
        <v>616</v>
      </c>
      <c r="M4" s="176" t="str">
        <f>IF(IF(OR(DzienWyjazdu="",GodzinaWyjazdu="",DzienPowrotu="",GodzinaPowrotu=""),"",+IF(GodzinaPowrotu-GodzinaWyjazdu&gt;=0,DzienPowrotu-DzienWyjazdu,DzienPowrotu-DzienWyjazdu-1))&lt;0,"check the dates",IF(OR(DzienWyjazdu="",GodzinaWyjazdu="",DzienPowrotu="",GodzinaPowrotu=""),"",+IF(GodzinaPowrotu-GodzinaWyjazdu&gt;=0,DzienPowrotu-DzienWyjazdu,DzienPowrotu-DzienWyjazdu-1)))</f>
        <v/>
      </c>
      <c r="N4" s="26"/>
      <c r="O4" s="16"/>
      <c r="P4" s="16"/>
      <c r="Q4" s="300">
        <v>0</v>
      </c>
      <c r="R4" s="301"/>
      <c r="S4" s="302"/>
      <c r="T4" s="302"/>
      <c r="U4" s="302"/>
      <c r="V4" s="302"/>
      <c r="W4" s="302"/>
      <c r="X4" s="302"/>
      <c r="Y4" s="302"/>
      <c r="Z4" s="302"/>
      <c r="AA4" s="302"/>
      <c r="AB4" s="302"/>
      <c r="AC4" s="302"/>
      <c r="AD4" s="303">
        <v>0.5</v>
      </c>
      <c r="AE4" s="305" t="s">
        <v>5</v>
      </c>
      <c r="AF4" s="305" t="s">
        <v>5</v>
      </c>
      <c r="AG4" s="302"/>
      <c r="AH4" s="302"/>
    </row>
    <row r="5" spans="1:36" s="10" customFormat="1" ht="10" customHeight="1" thickTop="1" thickBot="1" x14ac:dyDescent="0.25">
      <c r="A5" s="22"/>
      <c r="B5" s="28"/>
      <c r="C5" s="94"/>
      <c r="D5" s="149"/>
      <c r="E5" s="149"/>
      <c r="F5" s="94"/>
      <c r="G5" s="165"/>
      <c r="H5" s="175"/>
      <c r="I5" s="94"/>
      <c r="J5" s="149"/>
      <c r="K5" s="175"/>
      <c r="L5" s="29"/>
      <c r="M5" s="29"/>
      <c r="N5" s="26"/>
      <c r="O5" s="89"/>
      <c r="P5" s="16"/>
      <c r="Q5" s="300"/>
      <c r="R5" s="301"/>
      <c r="S5" s="302"/>
      <c r="T5" s="302"/>
      <c r="U5" s="302"/>
      <c r="V5" s="302"/>
      <c r="W5" s="302"/>
      <c r="X5" s="302"/>
      <c r="Y5" s="302"/>
      <c r="Z5" s="302"/>
      <c r="AA5" s="302"/>
      <c r="AB5" s="302"/>
      <c r="AC5" s="302"/>
      <c r="AD5" s="303">
        <v>0.99998842592592585</v>
      </c>
      <c r="AE5" s="305" t="s">
        <v>8</v>
      </c>
      <c r="AF5" s="305" t="s">
        <v>8</v>
      </c>
      <c r="AG5" s="302"/>
      <c r="AH5" s="302"/>
    </row>
    <row r="6" spans="1:36" s="10" customFormat="1" ht="29.95" customHeight="1" thickTop="1" thickBot="1" x14ac:dyDescent="0.35">
      <c r="A6" s="22"/>
      <c r="B6" s="28"/>
      <c r="C6" s="355" t="s">
        <v>615</v>
      </c>
      <c r="D6" s="174" t="s">
        <v>686</v>
      </c>
      <c r="E6" s="149"/>
      <c r="F6" s="113" t="s">
        <v>614</v>
      </c>
      <c r="G6" s="172"/>
      <c r="H6" s="173"/>
      <c r="I6" s="113" t="s">
        <v>613</v>
      </c>
      <c r="J6" s="172"/>
      <c r="K6" s="171"/>
      <c r="L6" s="170" t="s">
        <v>612</v>
      </c>
      <c r="M6" s="169" t="str">
        <f>IF(Dni="check the dates","check the dates", IF(OR(DzienWyjazdu="",GodzinaWyjazdu="",DzienPowrotu="",GodzinaPowrotu=""),"",+IF(GodzinaPowrotu-GodzinaWyjazdu&lt;0,DwadziesciaCztery-ABS(GodzinaPowrotu-GodzinaWyjazdu)+minutapo,GodzinaPowrotu-GodzinaWyjazdu)))</f>
        <v/>
      </c>
      <c r="N6" s="26"/>
      <c r="O6" s="16"/>
      <c r="P6" s="16"/>
      <c r="Q6" s="300">
        <v>0</v>
      </c>
      <c r="R6" s="301"/>
      <c r="S6" s="306">
        <v>1</v>
      </c>
      <c r="T6" s="302"/>
      <c r="U6" s="302"/>
      <c r="V6" s="302"/>
      <c r="W6" s="302"/>
      <c r="X6" s="302"/>
      <c r="Y6" s="302"/>
      <c r="Z6" s="302"/>
      <c r="AA6" s="302"/>
      <c r="AB6" s="302"/>
      <c r="AC6" s="302"/>
      <c r="AD6" s="303">
        <v>6.9444444444444447E-4</v>
      </c>
      <c r="AE6" s="305" t="s">
        <v>205</v>
      </c>
      <c r="AF6" s="305" t="s">
        <v>205</v>
      </c>
      <c r="AG6" s="302"/>
      <c r="AH6" s="307">
        <v>44197</v>
      </c>
      <c r="AJ6" s="162"/>
    </row>
    <row r="7" spans="1:36" s="10" customFormat="1" ht="29.95" customHeight="1" thickTop="1" thickBot="1" x14ac:dyDescent="0.3">
      <c r="A7" s="22"/>
      <c r="B7" s="160"/>
      <c r="C7" s="356"/>
      <c r="D7" s="168" t="s">
        <v>611</v>
      </c>
      <c r="E7" s="149"/>
      <c r="F7" s="165"/>
      <c r="G7" s="165"/>
      <c r="H7" s="165"/>
      <c r="I7" s="165"/>
      <c r="J7" s="149"/>
      <c r="K7" s="166"/>
      <c r="L7" s="165"/>
      <c r="M7" s="164"/>
      <c r="N7" s="156"/>
      <c r="O7" s="89"/>
      <c r="P7" s="155"/>
      <c r="Q7" s="300"/>
      <c r="R7" s="301"/>
      <c r="S7" s="302"/>
      <c r="T7" s="302"/>
      <c r="U7" s="302"/>
      <c r="V7" s="302"/>
      <c r="W7" s="302"/>
      <c r="X7" s="302"/>
      <c r="Y7" s="302"/>
      <c r="Z7" s="302"/>
      <c r="AA7" s="302"/>
      <c r="AB7" s="302"/>
      <c r="AC7" s="302"/>
      <c r="AD7" s="302"/>
      <c r="AE7" s="305" t="s">
        <v>287</v>
      </c>
      <c r="AF7" s="305" t="s">
        <v>287</v>
      </c>
      <c r="AG7" s="302"/>
      <c r="AH7" s="302"/>
    </row>
    <row r="8" spans="1:36" s="10" customFormat="1" ht="10" customHeight="1" thickTop="1" thickBot="1" x14ac:dyDescent="0.3">
      <c r="A8" s="22"/>
      <c r="B8" s="160"/>
      <c r="C8" s="94"/>
      <c r="D8" s="167"/>
      <c r="E8" s="149"/>
      <c r="F8" s="165"/>
      <c r="G8" s="165"/>
      <c r="H8" s="165"/>
      <c r="I8" s="165"/>
      <c r="J8" s="149"/>
      <c r="K8" s="166"/>
      <c r="L8" s="165"/>
      <c r="M8" s="164"/>
      <c r="N8" s="156"/>
      <c r="O8" s="89"/>
      <c r="P8" s="155"/>
      <c r="Q8" s="300"/>
      <c r="R8" s="301"/>
      <c r="S8" s="302"/>
      <c r="T8" s="302"/>
      <c r="U8" s="302"/>
      <c r="V8" s="302"/>
      <c r="W8" s="302"/>
      <c r="X8" s="302"/>
      <c r="Y8" s="302"/>
      <c r="Z8" s="302"/>
      <c r="AA8" s="302"/>
      <c r="AB8" s="302"/>
      <c r="AC8" s="302"/>
      <c r="AD8" s="302"/>
      <c r="AE8" s="305" t="s">
        <v>280</v>
      </c>
      <c r="AF8" s="305" t="s">
        <v>280</v>
      </c>
      <c r="AG8" s="302"/>
      <c r="AH8" s="307">
        <v>47849</v>
      </c>
    </row>
    <row r="9" spans="1:36" s="10" customFormat="1" ht="35.200000000000003" customHeight="1" thickTop="1" thickBot="1" x14ac:dyDescent="0.3">
      <c r="A9" s="22"/>
      <c r="B9" s="160"/>
      <c r="C9" s="113" t="s">
        <v>610</v>
      </c>
      <c r="D9" s="126" t="s">
        <v>698</v>
      </c>
      <c r="E9" s="149"/>
      <c r="F9" s="113" t="s">
        <v>609</v>
      </c>
      <c r="G9" s="161"/>
      <c r="H9" s="29"/>
      <c r="I9" s="29"/>
      <c r="J9" s="29"/>
      <c r="K9" s="29"/>
      <c r="L9" s="29"/>
      <c r="M9" s="298"/>
      <c r="N9" s="156"/>
      <c r="O9" s="89"/>
      <c r="P9" s="155"/>
      <c r="Q9" s="300"/>
      <c r="R9" s="301"/>
      <c r="S9" s="302"/>
      <c r="T9" s="302"/>
      <c r="U9" s="302"/>
      <c r="V9" s="302"/>
      <c r="W9" s="302"/>
      <c r="X9" s="302"/>
      <c r="Y9" s="302"/>
      <c r="Z9" s="302"/>
      <c r="AA9" s="302"/>
      <c r="AB9" s="302"/>
      <c r="AC9" s="302"/>
      <c r="AD9" s="302"/>
      <c r="AE9" s="305" t="s">
        <v>134</v>
      </c>
      <c r="AF9" s="305" t="s">
        <v>134</v>
      </c>
      <c r="AG9" s="302"/>
      <c r="AH9" s="302"/>
    </row>
    <row r="10" spans="1:36" s="10" customFormat="1" ht="17.05" hidden="1" thickTop="1" thickBot="1" x14ac:dyDescent="0.3">
      <c r="A10" s="22"/>
      <c r="B10" s="160"/>
      <c r="C10" s="159" t="s">
        <v>232</v>
      </c>
      <c r="D10" s="158" t="s">
        <v>0</v>
      </c>
      <c r="E10" s="157" t="s">
        <v>8</v>
      </c>
      <c r="F10" s="158" t="s">
        <v>205</v>
      </c>
      <c r="G10" s="158"/>
      <c r="H10" s="158"/>
      <c r="I10" s="157"/>
      <c r="J10" s="157"/>
      <c r="K10" s="29"/>
      <c r="L10" s="29"/>
      <c r="M10" s="298"/>
      <c r="N10" s="163"/>
      <c r="O10" s="89"/>
      <c r="P10" s="155"/>
      <c r="Q10" s="300"/>
      <c r="R10" s="301"/>
      <c r="S10" s="302"/>
      <c r="T10" s="302"/>
      <c r="U10" s="302"/>
      <c r="V10" s="302"/>
      <c r="W10" s="302"/>
      <c r="X10" s="302"/>
      <c r="Y10" s="302"/>
      <c r="Z10" s="302"/>
      <c r="AA10" s="302"/>
      <c r="AB10" s="302"/>
      <c r="AC10" s="302"/>
      <c r="AD10" s="302"/>
      <c r="AE10" s="305" t="s">
        <v>44</v>
      </c>
      <c r="AF10" s="305" t="s">
        <v>44</v>
      </c>
      <c r="AG10" s="302"/>
      <c r="AH10" s="308">
        <v>0</v>
      </c>
    </row>
    <row r="11" spans="1:36" s="10" customFormat="1" ht="17.05" hidden="1" thickTop="1" thickBot="1" x14ac:dyDescent="0.25">
      <c r="A11" s="22"/>
      <c r="B11" s="93"/>
      <c r="C11" s="154" t="s">
        <v>578</v>
      </c>
      <c r="D11" s="153">
        <f t="shared" ref="D11:J11" si="0">DzienPowrotu-1</f>
        <v>-1</v>
      </c>
      <c r="E11" s="153">
        <f t="shared" si="0"/>
        <v>-1</v>
      </c>
      <c r="F11" s="153">
        <f t="shared" si="0"/>
        <v>-1</v>
      </c>
      <c r="G11" s="153">
        <f t="shared" si="0"/>
        <v>-1</v>
      </c>
      <c r="H11" s="153">
        <f t="shared" si="0"/>
        <v>-1</v>
      </c>
      <c r="I11" s="153">
        <f t="shared" si="0"/>
        <v>-1</v>
      </c>
      <c r="J11" s="153">
        <f t="shared" si="0"/>
        <v>-1</v>
      </c>
      <c r="K11" s="29"/>
      <c r="L11" s="29"/>
      <c r="M11" s="298"/>
      <c r="N11" s="163"/>
      <c r="O11" s="89"/>
      <c r="P11" s="89"/>
      <c r="Q11" s="300"/>
      <c r="R11" s="301"/>
      <c r="S11" s="302"/>
      <c r="T11" s="302"/>
      <c r="U11" s="302"/>
      <c r="V11" s="302"/>
      <c r="W11" s="302"/>
      <c r="X11" s="302"/>
      <c r="Y11" s="302"/>
      <c r="Z11" s="302"/>
      <c r="AA11" s="302"/>
      <c r="AB11" s="302"/>
      <c r="AC11" s="302"/>
      <c r="AD11" s="302"/>
      <c r="AE11" s="305" t="s">
        <v>284</v>
      </c>
      <c r="AF11" s="305" t="s">
        <v>284</v>
      </c>
      <c r="AG11" s="302"/>
      <c r="AH11" s="309">
        <v>1</v>
      </c>
    </row>
    <row r="12" spans="1:36" s="10" customFormat="1" ht="17.05" hidden="1" thickTop="1" thickBot="1" x14ac:dyDescent="0.25">
      <c r="A12" s="22"/>
      <c r="B12" s="147"/>
      <c r="C12" s="152" t="s">
        <v>608</v>
      </c>
      <c r="D12" s="151" t="s">
        <v>563</v>
      </c>
      <c r="E12" s="151" t="s">
        <v>563</v>
      </c>
      <c r="F12" s="151" t="str">
        <f>IFERROR(INDEX('KURSY|Ex.rate'!$A:$AL,MATCH(F$11-1,'KURSY|Ex.rate'!$A:$A,1),MATCH(F$10,'KURSY|Ex.rate'!$1:$1,0)),"")</f>
        <v/>
      </c>
      <c r="G12" s="151" t="str">
        <f>IFERROR(INDEX('KURSY|Ex.rate'!$A:$AL,MATCH(G$11-1,'KURSY|Ex.rate'!$A:$A,1),MATCH(G$10,'KURSY|Ex.rate'!$1:$1,0)),"")</f>
        <v/>
      </c>
      <c r="H12" s="151" t="str">
        <f>IFERROR(INDEX('KURSY|Ex.rate'!$A:$AL,MATCH(H$11-1,'KURSY|Ex.rate'!$A:$A,1),MATCH(H$10,'KURSY|Ex.rate'!$1:$1,0)),"")</f>
        <v/>
      </c>
      <c r="I12" s="151" t="str">
        <f>IFERROR(INDEX('KURSY|Ex.rate'!$A:$AL,MATCH(I$11-1,'KURSY|Ex.rate'!$A:$A,1),MATCH(I$10,'KURSY|Ex.rate'!$1:$1,0)),"")</f>
        <v/>
      </c>
      <c r="J12" s="151" t="str">
        <f>IFERROR(INDEX('KURSY|Ex.rate'!$A:$AL,MATCH(J$11-1,'KURSY|Ex.rate'!$A:$A,1),MATCH(J$10,'KURSY|Ex.rate'!$1:$1,0)),"")</f>
        <v/>
      </c>
      <c r="K12" s="150"/>
      <c r="L12" s="150"/>
      <c r="M12" s="150"/>
      <c r="N12" s="156"/>
      <c r="O12" s="16"/>
      <c r="P12" s="16"/>
      <c r="Q12" s="300"/>
      <c r="R12" s="301"/>
      <c r="S12" s="302"/>
      <c r="T12" s="302"/>
      <c r="U12" s="302"/>
      <c r="V12" s="302"/>
      <c r="W12" s="302"/>
      <c r="X12" s="302"/>
      <c r="Y12" s="302"/>
      <c r="Z12" s="302"/>
      <c r="AA12" s="302"/>
      <c r="AB12" s="302"/>
      <c r="AC12" s="302"/>
      <c r="AD12" s="302"/>
      <c r="AE12" s="305" t="s">
        <v>274</v>
      </c>
      <c r="AF12" s="305" t="s">
        <v>274</v>
      </c>
      <c r="AG12" s="302"/>
      <c r="AH12" s="302"/>
    </row>
    <row r="13" spans="1:36" s="10" customFormat="1" ht="10" customHeight="1" thickTop="1" thickBot="1" x14ac:dyDescent="0.3">
      <c r="A13" s="22"/>
      <c r="B13" s="147"/>
      <c r="C13" s="29"/>
      <c r="D13" s="29"/>
      <c r="E13" s="149"/>
      <c r="F13" s="118"/>
      <c r="G13" s="60"/>
      <c r="H13" s="60"/>
      <c r="I13" s="60"/>
      <c r="J13" s="94"/>
      <c r="K13" s="149"/>
      <c r="L13" s="60"/>
      <c r="M13" s="148"/>
      <c r="N13" s="156"/>
      <c r="O13" s="145"/>
      <c r="P13" s="16"/>
      <c r="Q13" s="310"/>
      <c r="R13" s="301"/>
      <c r="S13" s="302"/>
      <c r="T13" s="302"/>
      <c r="U13" s="302"/>
      <c r="V13" s="302"/>
      <c r="W13" s="302"/>
      <c r="X13" s="302"/>
      <c r="Y13" s="302"/>
      <c r="Z13" s="302"/>
      <c r="AA13" s="302"/>
      <c r="AB13" s="302"/>
      <c r="AC13" s="302"/>
      <c r="AD13" s="302"/>
      <c r="AE13" s="305" t="s">
        <v>292</v>
      </c>
      <c r="AF13" s="305" t="s">
        <v>292</v>
      </c>
      <c r="AG13" s="302"/>
      <c r="AH13" s="302"/>
    </row>
    <row r="14" spans="1:36" s="10" customFormat="1" ht="69.05" customHeight="1" thickTop="1" thickBot="1" x14ac:dyDescent="0.3">
      <c r="A14" s="22"/>
      <c r="B14" s="147"/>
      <c r="C14" s="146" t="s">
        <v>607</v>
      </c>
      <c r="D14" s="357"/>
      <c r="E14" s="358"/>
      <c r="F14" s="358"/>
      <c r="G14" s="358"/>
      <c r="H14" s="358"/>
      <c r="I14" s="358"/>
      <c r="J14" s="358"/>
      <c r="K14" s="358"/>
      <c r="L14" s="358"/>
      <c r="M14" s="359"/>
      <c r="N14" s="299"/>
      <c r="O14" s="145"/>
      <c r="P14" s="16"/>
      <c r="Q14" s="310"/>
      <c r="R14" s="301"/>
      <c r="S14" s="302"/>
      <c r="T14" s="302"/>
      <c r="U14" s="302"/>
      <c r="V14" s="302"/>
      <c r="W14" s="302"/>
      <c r="X14" s="302"/>
      <c r="Y14" s="302"/>
      <c r="Z14" s="302"/>
      <c r="AA14" s="302"/>
      <c r="AB14" s="302"/>
      <c r="AC14" s="302"/>
      <c r="AD14" s="302"/>
      <c r="AE14" s="305" t="s">
        <v>178</v>
      </c>
      <c r="AF14" s="305" t="s">
        <v>178</v>
      </c>
      <c r="AG14" s="302"/>
      <c r="AH14" s="302">
        <f>9:9</f>
        <v>0</v>
      </c>
    </row>
    <row r="15" spans="1:36" s="10" customFormat="1" ht="10" customHeight="1" thickTop="1" thickBot="1" x14ac:dyDescent="0.3">
      <c r="A15" s="22"/>
      <c r="B15" s="144"/>
      <c r="C15" s="65"/>
      <c r="D15" s="65"/>
      <c r="E15" s="65"/>
      <c r="F15" s="65"/>
      <c r="G15" s="65"/>
      <c r="H15" s="65"/>
      <c r="I15" s="65"/>
      <c r="J15" s="60"/>
      <c r="K15" s="60"/>
      <c r="L15" s="29"/>
      <c r="M15" s="29"/>
      <c r="N15" s="143"/>
      <c r="O15" s="142"/>
      <c r="P15" s="141"/>
      <c r="Q15" s="310"/>
      <c r="R15" s="301"/>
      <c r="S15" s="302"/>
      <c r="T15" s="302"/>
      <c r="U15" s="302"/>
      <c r="V15" s="302"/>
      <c r="W15" s="302"/>
      <c r="X15" s="302"/>
      <c r="Y15" s="302"/>
      <c r="Z15" s="302"/>
      <c r="AA15" s="302"/>
      <c r="AB15" s="302"/>
      <c r="AC15" s="302"/>
      <c r="AD15" s="302"/>
      <c r="AE15" s="305" t="s">
        <v>297</v>
      </c>
      <c r="AF15" s="305" t="s">
        <v>297</v>
      </c>
      <c r="AG15" s="302"/>
      <c r="AH15" s="304" t="s">
        <v>606</v>
      </c>
    </row>
    <row r="16" spans="1:36" s="10" customFormat="1" ht="35.200000000000003" customHeight="1" thickTop="1" thickBot="1" x14ac:dyDescent="0.25">
      <c r="A16" s="22"/>
      <c r="B16" s="140"/>
      <c r="C16" s="360" t="s">
        <v>605</v>
      </c>
      <c r="D16" s="360"/>
      <c r="E16" s="139"/>
      <c r="F16" s="139"/>
      <c r="G16" s="139"/>
      <c r="H16" s="139"/>
      <c r="I16" s="139"/>
      <c r="J16" s="139"/>
      <c r="K16" s="139"/>
      <c r="L16" s="139"/>
      <c r="M16" s="139"/>
      <c r="N16" s="138"/>
      <c r="O16" s="137"/>
      <c r="P16" s="137"/>
      <c r="Q16" s="300"/>
      <c r="R16" s="301"/>
      <c r="S16" s="302"/>
      <c r="T16" s="302"/>
      <c r="U16" s="302"/>
      <c r="V16" s="302"/>
      <c r="W16" s="302"/>
      <c r="X16" s="302"/>
      <c r="Y16" s="302"/>
      <c r="Z16" s="302"/>
      <c r="AA16" s="302"/>
      <c r="AB16" s="302"/>
      <c r="AC16" s="302"/>
      <c r="AD16" s="302"/>
      <c r="AE16" s="305" t="s">
        <v>289</v>
      </c>
      <c r="AF16" s="305" t="s">
        <v>289</v>
      </c>
      <c r="AG16" s="302"/>
      <c r="AH16" s="304" t="str">
        <f>"https://www.nbp.pl/kursy/Archiwum/archiwum_tab_a_"&amp;$AH$14&amp;".xls"</f>
        <v>https://www.nbp.pl/kursy/Archiwum/archiwum_tab_a_0.xls</v>
      </c>
    </row>
    <row r="17" spans="1:34" s="10" customFormat="1" ht="10" hidden="1" customHeight="1" thickTop="1" thickBot="1" x14ac:dyDescent="0.25">
      <c r="A17" s="22"/>
      <c r="B17" s="133"/>
      <c r="C17" s="132"/>
      <c r="D17" s="132"/>
      <c r="E17" s="131"/>
      <c r="F17" s="131"/>
      <c r="G17" s="131"/>
      <c r="H17" s="131"/>
      <c r="I17" s="131"/>
      <c r="J17" s="131"/>
      <c r="K17" s="131"/>
      <c r="L17" s="131"/>
      <c r="M17" s="131"/>
      <c r="N17" s="130"/>
      <c r="O17" s="129"/>
      <c r="P17" s="129"/>
      <c r="Q17" s="300"/>
      <c r="R17" s="301"/>
      <c r="S17" s="302"/>
      <c r="T17" s="302"/>
      <c r="U17" s="302"/>
      <c r="V17" s="302"/>
      <c r="W17" s="302"/>
      <c r="X17" s="302"/>
      <c r="Y17" s="302"/>
      <c r="Z17" s="302"/>
      <c r="AA17" s="302"/>
      <c r="AB17" s="302"/>
      <c r="AC17" s="302"/>
      <c r="AD17" s="302"/>
      <c r="AE17" s="305" t="s">
        <v>294</v>
      </c>
      <c r="AF17" s="305" t="s">
        <v>294</v>
      </c>
      <c r="AG17" s="302"/>
      <c r="AH17" s="302"/>
    </row>
    <row r="18" spans="1:34" s="10" customFormat="1" ht="35.200000000000003" hidden="1" customHeight="1" thickTop="1" thickBot="1" x14ac:dyDescent="0.25">
      <c r="A18" s="22"/>
      <c r="B18" s="133"/>
      <c r="C18" s="113" t="s">
        <v>604</v>
      </c>
      <c r="D18" s="136" t="str">
        <f>IFERROR(IF(Kraj="Polska",IF(START!$H$21&lt;44770,"30","38"),VLOOKUP($D$9,MAPPING!$D$1:$G$118,3,0)),"")</f>
        <v>30</v>
      </c>
      <c r="E18" s="135" t="str">
        <f>IFERROR(IF(Kraj="Polska","PLN",VLOOKUP($D$9,MAPPING!$D$1:$G$118,2,0)),"")</f>
        <v>PLN</v>
      </c>
      <c r="F18" s="29"/>
      <c r="G18" s="113" t="s">
        <v>603</v>
      </c>
      <c r="H18" s="134" t="str">
        <f>IFERROR(IF(Kraj="Polska",IF(Dni=0,IF(Godziny&lt;OsiemGodzin,0,IF(Godziny&lt;DwanaścieGodzin,0.5,1)),IF(Godziny=ZeroGodzin,0,IF(Godziny&lt;OsiemGodzin,0.5,1))+Dni),IF(Godziny=ZeroGodzin,0,IF(Godziny&lt;OsiemGodzin,0.33,IF(Godziny&lt;DwanaścieGodzin,0.5,1)))+Dni),"")</f>
        <v/>
      </c>
      <c r="I18" s="94"/>
      <c r="J18" s="113" t="s">
        <v>602</v>
      </c>
      <c r="K18" s="64" t="str">
        <f>IFERROR($D$18*$H$18,"")</f>
        <v/>
      </c>
      <c r="L18" s="63" t="str">
        <f>$E$18</f>
        <v>PLN</v>
      </c>
      <c r="M18" s="29"/>
      <c r="N18" s="130"/>
      <c r="O18" s="129"/>
      <c r="P18" s="129"/>
      <c r="Q18" s="300"/>
      <c r="R18" s="301"/>
      <c r="S18" s="302"/>
      <c r="T18" s="302"/>
      <c r="U18" s="302"/>
      <c r="V18" s="302"/>
      <c r="W18" s="302"/>
      <c r="X18" s="302"/>
      <c r="Y18" s="302"/>
      <c r="Z18" s="302"/>
      <c r="AA18" s="302"/>
      <c r="AB18" s="302"/>
      <c r="AC18" s="302"/>
      <c r="AD18" s="302"/>
      <c r="AE18" s="305" t="s">
        <v>277</v>
      </c>
      <c r="AF18" s="305" t="s">
        <v>277</v>
      </c>
      <c r="AG18" s="302"/>
      <c r="AH18" s="302"/>
    </row>
    <row r="19" spans="1:34" s="10" customFormat="1" ht="10" hidden="1" customHeight="1" thickTop="1" thickBot="1" x14ac:dyDescent="0.25">
      <c r="A19" s="22"/>
      <c r="B19" s="133"/>
      <c r="C19" s="132"/>
      <c r="D19" s="132"/>
      <c r="E19" s="131"/>
      <c r="F19" s="131"/>
      <c r="G19" s="131"/>
      <c r="H19" s="131"/>
      <c r="I19" s="131"/>
      <c r="J19" s="131"/>
      <c r="K19" s="131"/>
      <c r="L19" s="131"/>
      <c r="M19" s="131"/>
      <c r="N19" s="130"/>
      <c r="O19" s="129"/>
      <c r="P19" s="129"/>
      <c r="Q19" s="300"/>
      <c r="R19" s="301"/>
      <c r="S19" s="302"/>
      <c r="T19" s="302"/>
      <c r="U19" s="302"/>
      <c r="V19" s="302"/>
      <c r="W19" s="302"/>
      <c r="X19" s="302"/>
      <c r="Y19" s="302"/>
      <c r="Z19" s="302"/>
      <c r="AA19" s="302"/>
      <c r="AB19" s="302"/>
      <c r="AC19" s="302"/>
      <c r="AD19" s="302"/>
      <c r="AE19" s="305" t="s">
        <v>285</v>
      </c>
      <c r="AF19" s="305" t="s">
        <v>285</v>
      </c>
      <c r="AG19" s="302"/>
      <c r="AH19" s="302"/>
    </row>
    <row r="20" spans="1:34" s="10" customFormat="1" ht="35.200000000000003" hidden="1" customHeight="1" thickTop="1" thickBot="1" x14ac:dyDescent="0.25">
      <c r="A20" s="22"/>
      <c r="B20" s="28"/>
      <c r="C20" s="355" t="s">
        <v>601</v>
      </c>
      <c r="D20" s="355"/>
      <c r="E20" s="68" t="s">
        <v>584</v>
      </c>
      <c r="F20" s="128"/>
      <c r="G20" s="29"/>
      <c r="H20" s="29"/>
      <c r="I20" s="29"/>
      <c r="J20" s="113" t="s">
        <v>600</v>
      </c>
      <c r="K20" s="112" t="str">
        <f>IF(AND(START!$H$21="",L18&lt;&gt;"PLN"),"START-H21-Fulfill",IFERROR($K$18*INDEX('KURSY|Ex.rate'!$A:$AL,IF(START!$H$21="",MATCH(START!$H$21-1,'KURSY|Ex.rate'!$A:$A,1),MATCH(START!$H$21-1,'KURSY|Ex.rate'!$A:$A,1)),MATCH($L18,'KURSY|Ex.rate'!$1:$1,0)),$K$18))</f>
        <v/>
      </c>
      <c r="L20" s="60"/>
      <c r="M20" s="27"/>
      <c r="N20" s="26"/>
      <c r="O20" s="16"/>
      <c r="P20" s="16"/>
      <c r="Q20" s="300"/>
      <c r="R20" s="301"/>
      <c r="S20" s="302"/>
      <c r="T20" s="302"/>
      <c r="U20" s="302"/>
      <c r="V20" s="302"/>
      <c r="W20" s="302"/>
      <c r="X20" s="302"/>
      <c r="Y20" s="302"/>
      <c r="Z20" s="302"/>
      <c r="AA20" s="302"/>
      <c r="AB20" s="302"/>
      <c r="AC20" s="302"/>
      <c r="AD20" s="302"/>
      <c r="AE20" s="305" t="s">
        <v>276</v>
      </c>
      <c r="AF20" s="305" t="s">
        <v>276</v>
      </c>
      <c r="AG20" s="302"/>
      <c r="AH20" s="302"/>
    </row>
    <row r="21" spans="1:34" s="10" customFormat="1" ht="29.95" hidden="1" customHeight="1" thickTop="1" thickBot="1" x14ac:dyDescent="0.25">
      <c r="A21" s="22"/>
      <c r="B21" s="83"/>
      <c r="C21" s="356"/>
      <c r="D21" s="356"/>
      <c r="E21" s="92" t="s">
        <v>583</v>
      </c>
      <c r="F21" s="128"/>
      <c r="G21" s="29"/>
      <c r="H21" s="29"/>
      <c r="I21" s="29"/>
      <c r="J21" s="29"/>
      <c r="K21" s="29"/>
      <c r="L21" s="60"/>
      <c r="M21" s="60"/>
      <c r="N21" s="82"/>
      <c r="O21" s="51"/>
      <c r="P21" s="51"/>
      <c r="Q21" s="300"/>
      <c r="R21" s="301"/>
      <c r="S21" s="302"/>
      <c r="T21" s="302"/>
      <c r="U21" s="302"/>
      <c r="V21" s="302"/>
      <c r="W21" s="302"/>
      <c r="X21" s="302"/>
      <c r="Y21" s="302"/>
      <c r="Z21" s="302"/>
      <c r="AA21" s="306">
        <v>1</v>
      </c>
      <c r="AB21" s="302"/>
      <c r="AC21" s="302"/>
      <c r="AD21" s="302"/>
      <c r="AE21" s="305" t="s">
        <v>291</v>
      </c>
      <c r="AF21" s="305" t="s">
        <v>291</v>
      </c>
      <c r="AG21" s="302"/>
      <c r="AH21" s="302"/>
    </row>
    <row r="22" spans="1:34" s="10" customFormat="1" ht="10" hidden="1" customHeight="1" thickTop="1" thickBot="1" x14ac:dyDescent="0.25">
      <c r="A22" s="22"/>
      <c r="B22" s="83"/>
      <c r="C22" s="127"/>
      <c r="D22" s="127"/>
      <c r="E22" s="65"/>
      <c r="F22" s="118"/>
      <c r="G22" s="65"/>
      <c r="H22" s="65"/>
      <c r="I22" s="65"/>
      <c r="J22" s="60"/>
      <c r="K22" s="60"/>
      <c r="L22" s="60"/>
      <c r="M22" s="60"/>
      <c r="N22" s="82"/>
      <c r="O22" s="51"/>
      <c r="P22" s="51"/>
      <c r="Q22" s="300"/>
      <c r="R22" s="301"/>
      <c r="S22" s="302"/>
      <c r="T22" s="302"/>
      <c r="U22" s="302"/>
      <c r="V22" s="302"/>
      <c r="W22" s="302"/>
      <c r="X22" s="302"/>
      <c r="Y22" s="302"/>
      <c r="Z22" s="302"/>
      <c r="AA22" s="302"/>
      <c r="AB22" s="302"/>
      <c r="AC22" s="302"/>
      <c r="AD22" s="302"/>
      <c r="AE22" s="305" t="s">
        <v>145</v>
      </c>
      <c r="AF22" s="305" t="s">
        <v>145</v>
      </c>
      <c r="AG22" s="302"/>
      <c r="AH22" s="302"/>
    </row>
    <row r="23" spans="1:34" s="10" customFormat="1" ht="29.95" hidden="1" customHeight="1" thickTop="1" thickBot="1" x14ac:dyDescent="0.25">
      <c r="A23" s="22"/>
      <c r="B23" s="83"/>
      <c r="C23" s="113" t="s">
        <v>599</v>
      </c>
      <c r="D23" s="126"/>
      <c r="E23" s="125">
        <f>IFERROR(IF(Kraj="Polska",25%,15%),"")</f>
        <v>0.25</v>
      </c>
      <c r="F23" s="124">
        <f>IFERROR(-E23*$D$18*D23,"")</f>
        <v>0</v>
      </c>
      <c r="G23" s="123" t="str">
        <f>$E$18</f>
        <v>PLN</v>
      </c>
      <c r="H23" s="27"/>
      <c r="I23" s="27"/>
      <c r="J23" s="29"/>
      <c r="K23" s="27"/>
      <c r="L23" s="27"/>
      <c r="M23" s="60"/>
      <c r="N23" s="82"/>
      <c r="O23" s="51"/>
      <c r="P23" s="51"/>
      <c r="Q23" s="300"/>
      <c r="R23" s="301"/>
      <c r="S23" s="302"/>
      <c r="T23" s="302"/>
      <c r="U23" s="302"/>
      <c r="V23" s="302"/>
      <c r="W23" s="302"/>
      <c r="X23" s="302"/>
      <c r="Y23" s="302"/>
      <c r="Z23" s="302"/>
      <c r="AA23" s="302"/>
      <c r="AB23" s="302"/>
      <c r="AC23" s="302"/>
      <c r="AD23" s="302"/>
      <c r="AE23" s="305" t="s">
        <v>275</v>
      </c>
      <c r="AF23" s="305" t="s">
        <v>275</v>
      </c>
      <c r="AG23" s="302"/>
      <c r="AH23" s="302"/>
    </row>
    <row r="24" spans="1:34" s="10" customFormat="1" ht="29.95" hidden="1" customHeight="1" thickTop="1" thickBot="1" x14ac:dyDescent="0.25">
      <c r="A24" s="22"/>
      <c r="B24" s="83"/>
      <c r="C24" s="113" t="s">
        <v>598</v>
      </c>
      <c r="D24" s="122"/>
      <c r="E24" s="121">
        <f>IFERROR(IF(Kraj="Polska",50%,30%),"")</f>
        <v>0.5</v>
      </c>
      <c r="F24" s="120">
        <f>IFERROR(-E24*$D$18*D24,"")</f>
        <v>0</v>
      </c>
      <c r="G24" s="119" t="str">
        <f>$E$18</f>
        <v>PLN</v>
      </c>
      <c r="H24" s="27"/>
      <c r="I24" s="27"/>
      <c r="J24" s="29"/>
      <c r="K24" s="27"/>
      <c r="L24" s="27"/>
      <c r="M24" s="60"/>
      <c r="N24" s="82"/>
      <c r="O24" s="51"/>
      <c r="P24" s="51"/>
      <c r="Q24" s="300"/>
      <c r="R24" s="301"/>
      <c r="S24" s="302"/>
      <c r="T24" s="302"/>
      <c r="U24" s="302"/>
      <c r="V24" s="302"/>
      <c r="W24" s="302"/>
      <c r="X24" s="302"/>
      <c r="Y24" s="302"/>
      <c r="Z24" s="302"/>
      <c r="AA24" s="302"/>
      <c r="AB24" s="302"/>
      <c r="AC24" s="302"/>
      <c r="AD24" s="302"/>
      <c r="AE24" s="305" t="s">
        <v>282</v>
      </c>
      <c r="AF24" s="305" t="s">
        <v>282</v>
      </c>
      <c r="AG24" s="302"/>
      <c r="AH24" s="302"/>
    </row>
    <row r="25" spans="1:34" s="10" customFormat="1" ht="29.95" hidden="1" customHeight="1" thickTop="1" thickBot="1" x14ac:dyDescent="0.25">
      <c r="A25" s="22"/>
      <c r="B25" s="83"/>
      <c r="C25" s="113" t="s">
        <v>597</v>
      </c>
      <c r="D25" s="122"/>
      <c r="E25" s="121">
        <f>IFERROR(IF(Kraj="Polska",25%,30%),"")</f>
        <v>0.25</v>
      </c>
      <c r="F25" s="120">
        <f>IFERROR(-E25*$D$18*D25,"")</f>
        <v>0</v>
      </c>
      <c r="G25" s="119" t="str">
        <f>$E$18</f>
        <v>PLN</v>
      </c>
      <c r="H25" s="27"/>
      <c r="I25" s="27"/>
      <c r="J25" s="29"/>
      <c r="K25" s="27"/>
      <c r="L25" s="27"/>
      <c r="M25" s="60"/>
      <c r="N25" s="82"/>
      <c r="O25" s="51"/>
      <c r="P25" s="51"/>
      <c r="Q25" s="300"/>
      <c r="R25" s="301"/>
      <c r="S25" s="302"/>
      <c r="T25" s="302"/>
      <c r="U25" s="302"/>
      <c r="V25" s="302"/>
      <c r="W25" s="302"/>
      <c r="X25" s="302"/>
      <c r="Y25" s="302"/>
      <c r="Z25" s="302"/>
      <c r="AA25" s="302"/>
      <c r="AB25" s="302"/>
      <c r="AC25" s="302"/>
      <c r="AD25" s="302"/>
      <c r="AE25" s="305" t="s">
        <v>279</v>
      </c>
      <c r="AF25" s="305" t="s">
        <v>279</v>
      </c>
      <c r="AG25" s="302"/>
      <c r="AH25" s="302"/>
    </row>
    <row r="26" spans="1:34" s="10" customFormat="1" ht="35.200000000000003" hidden="1" customHeight="1" thickTop="1" thickBot="1" x14ac:dyDescent="0.25">
      <c r="A26" s="22"/>
      <c r="B26" s="83"/>
      <c r="C26" s="118"/>
      <c r="D26" s="27"/>
      <c r="E26" s="116" t="s">
        <v>567</v>
      </c>
      <c r="F26" s="117">
        <f>SUM($F$23:$F$25)</f>
        <v>0</v>
      </c>
      <c r="G26" s="114" t="str">
        <f>$E$18</f>
        <v>PLN</v>
      </c>
      <c r="H26" s="27"/>
      <c r="I26" s="27"/>
      <c r="J26" s="29"/>
      <c r="K26" s="27"/>
      <c r="L26" s="27"/>
      <c r="M26" s="60"/>
      <c r="N26" s="82"/>
      <c r="O26" s="51"/>
      <c r="P26" s="51"/>
      <c r="Q26" s="300"/>
      <c r="R26" s="301"/>
      <c r="S26" s="302"/>
      <c r="T26" s="302"/>
      <c r="U26" s="302"/>
      <c r="V26" s="302"/>
      <c r="W26" s="302"/>
      <c r="X26" s="302"/>
      <c r="Y26" s="302"/>
      <c r="Z26" s="302"/>
      <c r="AA26" s="302"/>
      <c r="AB26" s="302"/>
      <c r="AC26" s="302"/>
      <c r="AD26" s="302"/>
      <c r="AE26" s="305" t="s">
        <v>290</v>
      </c>
      <c r="AF26" s="305" t="s">
        <v>290</v>
      </c>
      <c r="AG26" s="302"/>
      <c r="AH26" s="302"/>
    </row>
    <row r="27" spans="1:34" s="10" customFormat="1" ht="35.200000000000003" hidden="1" customHeight="1" thickTop="1" thickBot="1" x14ac:dyDescent="0.25">
      <c r="A27" s="22"/>
      <c r="B27" s="83"/>
      <c r="C27" s="65"/>
      <c r="D27" s="65"/>
      <c r="E27" s="116" t="s">
        <v>566</v>
      </c>
      <c r="F27" s="115" t="str">
        <f>IFERROR($D$18*$H$18+$F$26,"")</f>
        <v/>
      </c>
      <c r="G27" s="114" t="str">
        <f>$E$18</f>
        <v>PLN</v>
      </c>
      <c r="H27" s="27"/>
      <c r="I27" s="29"/>
      <c r="J27" s="113" t="s">
        <v>596</v>
      </c>
      <c r="K27" s="112" t="str">
        <f>IF(AND(START!$H$21="",G27&lt;&gt;"PLN"),"START-H21-Fulfill",IFERROR($F$27*INDEX('KURSY|Ex.rate'!$A:$AL,IF(START!$H$21="",MATCH(START!$H$21-1,'KURSY|Ex.rate'!$A:$A,1),MATCH(START!$H$21-1,'KURSY|Ex.rate'!$A:$A,1)),MATCH($G27,'KURSY|Ex.rate'!$1:$1,0)),$F$27))</f>
        <v/>
      </c>
      <c r="L27" s="27"/>
      <c r="M27" s="27"/>
      <c r="N27" s="82"/>
      <c r="O27" s="16"/>
      <c r="P27" s="16"/>
      <c r="Q27" s="300"/>
      <c r="R27" s="301"/>
      <c r="S27" s="302"/>
      <c r="T27" s="302"/>
      <c r="U27" s="302"/>
      <c r="V27" s="302"/>
      <c r="W27" s="302"/>
      <c r="X27" s="302"/>
      <c r="Y27" s="302"/>
      <c r="Z27" s="302"/>
      <c r="AA27" s="302"/>
      <c r="AB27" s="302"/>
      <c r="AC27" s="302"/>
      <c r="AD27" s="302"/>
      <c r="AE27" s="305" t="s">
        <v>296</v>
      </c>
      <c r="AF27" s="305" t="s">
        <v>296</v>
      </c>
      <c r="AG27" s="302"/>
      <c r="AH27" s="302"/>
    </row>
    <row r="28" spans="1:34" s="10" customFormat="1" ht="10" hidden="1" customHeight="1" thickTop="1" thickBot="1" x14ac:dyDescent="0.25">
      <c r="A28" s="22"/>
      <c r="B28" s="83"/>
      <c r="C28" s="65"/>
      <c r="D28" s="65"/>
      <c r="E28" s="65"/>
      <c r="F28" s="60"/>
      <c r="G28" s="60"/>
      <c r="H28" s="60"/>
      <c r="I28" s="60"/>
      <c r="J28" s="60"/>
      <c r="K28" s="27"/>
      <c r="L28" s="27"/>
      <c r="M28" s="27"/>
      <c r="N28" s="82"/>
      <c r="O28" s="16"/>
      <c r="P28" s="16"/>
      <c r="Q28" s="300"/>
      <c r="R28" s="301"/>
      <c r="S28" s="302"/>
      <c r="T28" s="302"/>
      <c r="U28" s="302"/>
      <c r="V28" s="302"/>
      <c r="W28" s="302"/>
      <c r="X28" s="302"/>
      <c r="Y28" s="302"/>
      <c r="Z28" s="302"/>
      <c r="AA28" s="302"/>
      <c r="AB28" s="302"/>
      <c r="AC28" s="302"/>
      <c r="AD28" s="302"/>
      <c r="AE28" s="305" t="s">
        <v>283</v>
      </c>
      <c r="AF28" s="305" t="s">
        <v>283</v>
      </c>
      <c r="AG28" s="302"/>
      <c r="AH28" s="302"/>
    </row>
    <row r="29" spans="1:34" s="10" customFormat="1" ht="17.05" hidden="1" thickTop="1" thickBot="1" x14ac:dyDescent="0.25">
      <c r="A29" s="22"/>
      <c r="B29" s="83"/>
      <c r="C29" s="65"/>
      <c r="D29" s="65"/>
      <c r="E29" s="65"/>
      <c r="F29" s="27"/>
      <c r="G29" s="27"/>
      <c r="H29" s="27"/>
      <c r="I29" s="27"/>
      <c r="J29" s="27"/>
      <c r="K29" s="27"/>
      <c r="L29" s="27"/>
      <c r="M29" s="60"/>
      <c r="N29" s="82"/>
      <c r="O29" s="51"/>
      <c r="P29" s="51"/>
      <c r="Q29" s="300"/>
      <c r="R29" s="301"/>
      <c r="S29" s="302"/>
      <c r="T29" s="302"/>
      <c r="U29" s="302"/>
      <c r="V29" s="302"/>
      <c r="W29" s="302"/>
      <c r="X29" s="302"/>
      <c r="Y29" s="302"/>
      <c r="Z29" s="302"/>
      <c r="AA29" s="302"/>
      <c r="AB29" s="302"/>
      <c r="AC29" s="302"/>
      <c r="AD29" s="302"/>
      <c r="AE29" s="305" t="s">
        <v>288</v>
      </c>
      <c r="AF29" s="305" t="s">
        <v>288</v>
      </c>
      <c r="AG29" s="302"/>
      <c r="AH29" s="302"/>
    </row>
    <row r="30" spans="1:34" s="33" customFormat="1" ht="32.1" customHeight="1" thickTop="1" thickBot="1" x14ac:dyDescent="0.25">
      <c r="A30" s="38"/>
      <c r="B30" s="111"/>
      <c r="C30" s="360" t="s">
        <v>595</v>
      </c>
      <c r="D30" s="360"/>
      <c r="E30" s="110"/>
      <c r="F30" s="110"/>
      <c r="G30" s="110"/>
      <c r="H30" s="110"/>
      <c r="I30" s="110"/>
      <c r="J30" s="109"/>
      <c r="K30" s="109"/>
      <c r="L30" s="109"/>
      <c r="M30" s="109"/>
      <c r="N30" s="108"/>
      <c r="O30" s="107"/>
      <c r="P30" s="107"/>
      <c r="Q30" s="300"/>
      <c r="R30" s="311"/>
      <c r="S30" s="312"/>
      <c r="T30" s="312"/>
      <c r="U30" s="312"/>
      <c r="V30" s="312"/>
      <c r="W30" s="312"/>
      <c r="X30" s="312"/>
      <c r="Y30" s="312"/>
      <c r="Z30" s="312"/>
      <c r="AA30" s="312"/>
      <c r="AB30" s="312"/>
      <c r="AC30" s="312"/>
      <c r="AD30" s="302"/>
      <c r="AE30" s="305" t="s">
        <v>278</v>
      </c>
      <c r="AF30" s="305" t="s">
        <v>278</v>
      </c>
      <c r="AG30" s="312"/>
      <c r="AH30" s="313">
        <f>'KURSY|Ex.rate'!S177</f>
        <v>0.44400000000000001</v>
      </c>
    </row>
    <row r="31" spans="1:34" s="10" customFormat="1" ht="10" hidden="1" customHeight="1" thickTop="1" thickBot="1" x14ac:dyDescent="0.25">
      <c r="A31" s="22"/>
      <c r="B31" s="83"/>
      <c r="C31" s="43"/>
      <c r="D31" s="43"/>
      <c r="E31" s="65"/>
      <c r="F31" s="65"/>
      <c r="G31" s="65"/>
      <c r="H31" s="65"/>
      <c r="I31" s="65"/>
      <c r="J31" s="60"/>
      <c r="K31" s="60"/>
      <c r="L31" s="60"/>
      <c r="M31" s="60"/>
      <c r="N31" s="82"/>
      <c r="O31" s="51"/>
      <c r="P31" s="51"/>
      <c r="Q31" s="300"/>
      <c r="R31" s="301"/>
      <c r="S31" s="302"/>
      <c r="T31" s="302"/>
      <c r="U31" s="302"/>
      <c r="V31" s="302"/>
      <c r="W31" s="302"/>
      <c r="X31" s="302"/>
      <c r="Y31" s="302"/>
      <c r="Z31" s="302"/>
      <c r="AA31" s="302"/>
      <c r="AB31" s="302"/>
      <c r="AC31" s="302"/>
      <c r="AD31" s="302"/>
      <c r="AE31" s="305" t="s">
        <v>41</v>
      </c>
      <c r="AF31" s="305" t="s">
        <v>41</v>
      </c>
      <c r="AG31" s="302"/>
      <c r="AH31" s="302" t="e">
        <f>#REF!</f>
        <v>#REF!</v>
      </c>
    </row>
    <row r="32" spans="1:34" s="10" customFormat="1" ht="29.95" hidden="1" customHeight="1" thickTop="1" thickBot="1" x14ac:dyDescent="0.25">
      <c r="A32" s="22"/>
      <c r="B32" s="83"/>
      <c r="C32" s="362" t="s">
        <v>594</v>
      </c>
      <c r="D32" s="362"/>
      <c r="E32" s="68" t="s">
        <v>584</v>
      </c>
      <c r="F32" s="106"/>
      <c r="G32" s="65"/>
      <c r="H32" s="65"/>
      <c r="I32" s="65"/>
      <c r="J32" s="60"/>
      <c r="K32" s="60"/>
      <c r="L32" s="60"/>
      <c r="M32" s="60"/>
      <c r="N32" s="82"/>
      <c r="O32" s="51"/>
      <c r="P32" s="51"/>
      <c r="Q32" s="300"/>
      <c r="R32" s="301"/>
      <c r="S32" s="302"/>
      <c r="T32" s="302"/>
      <c r="U32" s="302"/>
      <c r="V32" s="302"/>
      <c r="W32" s="302"/>
      <c r="X32" s="302"/>
      <c r="Y32" s="302"/>
      <c r="Z32" s="302"/>
      <c r="AA32" s="302"/>
      <c r="AB32" s="302"/>
      <c r="AC32" s="302"/>
      <c r="AD32" s="302"/>
      <c r="AE32" s="305" t="s">
        <v>295</v>
      </c>
      <c r="AF32" s="305" t="s">
        <v>295</v>
      </c>
      <c r="AG32" s="302"/>
      <c r="AH32" s="302"/>
    </row>
    <row r="33" spans="1:34" s="10" customFormat="1" ht="29.95" hidden="1" customHeight="1" thickTop="1" thickBot="1" x14ac:dyDescent="0.25">
      <c r="A33" s="22"/>
      <c r="B33" s="83"/>
      <c r="C33" s="363"/>
      <c r="D33" s="363"/>
      <c r="E33" s="92" t="s">
        <v>583</v>
      </c>
      <c r="F33" s="105"/>
      <c r="G33" s="65"/>
      <c r="H33" s="65"/>
      <c r="I33" s="65"/>
      <c r="J33" s="60"/>
      <c r="K33" s="60"/>
      <c r="L33" s="60"/>
      <c r="M33" s="60"/>
      <c r="N33" s="82"/>
      <c r="O33" s="51"/>
      <c r="P33" s="51"/>
      <c r="Q33" s="300"/>
      <c r="R33" s="301"/>
      <c r="S33" s="302"/>
      <c r="T33" s="302"/>
      <c r="U33" s="302"/>
      <c r="V33" s="302"/>
      <c r="W33" s="302"/>
      <c r="X33" s="302"/>
      <c r="Y33" s="302"/>
      <c r="Z33" s="302"/>
      <c r="AA33" s="306">
        <v>1</v>
      </c>
      <c r="AB33" s="302"/>
      <c r="AC33" s="302"/>
      <c r="AD33" s="302"/>
      <c r="AE33" s="305" t="s">
        <v>298</v>
      </c>
      <c r="AF33" s="305" t="s">
        <v>298</v>
      </c>
      <c r="AG33" s="302"/>
      <c r="AH33" s="302"/>
    </row>
    <row r="34" spans="1:34" s="10" customFormat="1" ht="10" hidden="1" customHeight="1" thickTop="1" thickBot="1" x14ac:dyDescent="0.25">
      <c r="A34" s="22"/>
      <c r="B34" s="83"/>
      <c r="C34" s="104"/>
      <c r="D34" s="104"/>
      <c r="E34" s="65"/>
      <c r="F34" s="65"/>
      <c r="G34" s="65"/>
      <c r="H34" s="65"/>
      <c r="I34" s="65"/>
      <c r="J34" s="60"/>
      <c r="K34" s="60"/>
      <c r="L34" s="60"/>
      <c r="M34" s="60"/>
      <c r="N34" s="82"/>
      <c r="O34" s="51"/>
      <c r="P34" s="51"/>
      <c r="Q34" s="300"/>
      <c r="R34" s="301"/>
      <c r="S34" s="302"/>
      <c r="T34" s="302"/>
      <c r="U34" s="302"/>
      <c r="V34" s="302"/>
      <c r="W34" s="302"/>
      <c r="X34" s="302"/>
      <c r="Y34" s="302"/>
      <c r="Z34" s="302"/>
      <c r="AA34" s="302"/>
      <c r="AB34" s="302"/>
      <c r="AC34" s="302"/>
      <c r="AD34" s="302"/>
      <c r="AE34" s="305" t="s">
        <v>286</v>
      </c>
      <c r="AF34" s="305" t="s">
        <v>286</v>
      </c>
      <c r="AG34" s="302"/>
      <c r="AH34" s="302"/>
    </row>
    <row r="35" spans="1:34" s="10" customFormat="1" ht="35.200000000000003" hidden="1" customHeight="1" thickTop="1" thickBot="1" x14ac:dyDescent="0.25">
      <c r="A35" s="22"/>
      <c r="B35" s="83"/>
      <c r="C35" s="364" t="s">
        <v>593</v>
      </c>
      <c r="D35" s="365"/>
      <c r="E35" s="66"/>
      <c r="F35" s="65"/>
      <c r="G35" s="62" t="s">
        <v>592</v>
      </c>
      <c r="H35" s="64">
        <f>IFERROR(IF(Kraj="Polska", $E$35*0.2*$D$18,  $E$35*0.1*$D$18),"")</f>
        <v>0</v>
      </c>
      <c r="I35" s="63" t="str">
        <f>$E$18</f>
        <v>PLN</v>
      </c>
      <c r="J35" s="29"/>
      <c r="K35" s="62" t="s">
        <v>580</v>
      </c>
      <c r="L35" s="103">
        <f>IF(AND(START!$H$21="",I35&lt;&gt;"PLN"),"START-H21-Fulfill",IFERROR($H$35*INDEX('KURSY|Ex.rate'!$A:$AL,IF(START!$H$21="",MATCH(START!$H$21-1,'KURSY|Ex.rate'!$A:$A,1),MATCH(START!$H$21-1,'KURSY|Ex.rate'!$A:$A,1)),MATCH($I35,'KURSY|Ex.rate'!$1:$1,0)),$H$35))</f>
        <v>0</v>
      </c>
      <c r="M35" s="60"/>
      <c r="N35" s="82"/>
      <c r="O35" s="51"/>
      <c r="P35" s="51"/>
      <c r="Q35" s="300"/>
      <c r="R35" s="301"/>
      <c r="S35" s="302"/>
      <c r="T35" s="302"/>
      <c r="U35" s="302"/>
      <c r="V35" s="302"/>
      <c r="W35" s="302"/>
      <c r="X35" s="302"/>
      <c r="Y35" s="302"/>
      <c r="Z35" s="302"/>
      <c r="AA35" s="302"/>
      <c r="AB35" s="302"/>
      <c r="AC35" s="302"/>
      <c r="AD35" s="302"/>
      <c r="AE35" s="305" t="s">
        <v>293</v>
      </c>
      <c r="AF35" s="305" t="s">
        <v>293</v>
      </c>
      <c r="AG35" s="302"/>
      <c r="AH35" s="302"/>
    </row>
    <row r="36" spans="1:34" s="10" customFormat="1" ht="10" hidden="1" customHeight="1" thickTop="1" thickBot="1" x14ac:dyDescent="0.25">
      <c r="A36" s="22"/>
      <c r="B36" s="83"/>
      <c r="C36" s="43"/>
      <c r="D36" s="43"/>
      <c r="E36" s="65"/>
      <c r="F36" s="65"/>
      <c r="G36" s="65"/>
      <c r="H36" s="65"/>
      <c r="I36" s="65"/>
      <c r="J36" s="60"/>
      <c r="K36" s="60"/>
      <c r="L36" s="60"/>
      <c r="M36" s="60"/>
      <c r="N36" s="82"/>
      <c r="O36" s="51"/>
      <c r="P36" s="51"/>
      <c r="Q36" s="300"/>
      <c r="R36" s="301"/>
      <c r="S36" s="302"/>
      <c r="T36" s="302"/>
      <c r="U36" s="302"/>
      <c r="V36" s="302"/>
      <c r="W36" s="302"/>
      <c r="X36" s="302"/>
      <c r="Y36" s="302"/>
      <c r="Z36" s="302"/>
      <c r="AA36" s="302"/>
      <c r="AB36" s="302"/>
      <c r="AC36" s="302"/>
      <c r="AD36" s="302"/>
      <c r="AE36" s="305" t="s">
        <v>5</v>
      </c>
      <c r="AF36" s="305" t="s">
        <v>5</v>
      </c>
      <c r="AG36" s="302"/>
      <c r="AH36" s="302"/>
    </row>
    <row r="37" spans="1:34" s="10" customFormat="1" ht="29.95" hidden="1" customHeight="1" thickTop="1" thickBot="1" x14ac:dyDescent="0.25">
      <c r="A37" s="22"/>
      <c r="B37" s="102"/>
      <c r="C37" s="242" t="s">
        <v>578</v>
      </c>
      <c r="D37" s="243" t="s">
        <v>577</v>
      </c>
      <c r="E37" s="243" t="s">
        <v>576</v>
      </c>
      <c r="F37" s="244" t="s">
        <v>575</v>
      </c>
      <c r="G37" s="245" t="s">
        <v>591</v>
      </c>
      <c r="H37" s="245" t="s">
        <v>573</v>
      </c>
      <c r="I37" s="245" t="s">
        <v>572</v>
      </c>
      <c r="J37" s="245" t="s">
        <v>571</v>
      </c>
      <c r="K37" s="245" t="s">
        <v>232</v>
      </c>
      <c r="L37" s="245" t="s">
        <v>570</v>
      </c>
      <c r="M37" s="246" t="s">
        <v>569</v>
      </c>
      <c r="N37" s="101"/>
      <c r="O37" s="100"/>
      <c r="P37" s="100"/>
      <c r="Q37" s="314"/>
      <c r="R37" s="302"/>
      <c r="S37" s="302"/>
      <c r="T37" s="302"/>
      <c r="U37" s="302"/>
      <c r="V37" s="302"/>
      <c r="W37" s="302"/>
      <c r="X37" s="302"/>
      <c r="Y37" s="302"/>
      <c r="Z37" s="302"/>
      <c r="AA37" s="302"/>
      <c r="AB37" s="302"/>
      <c r="AC37" s="302"/>
      <c r="AD37" s="302"/>
      <c r="AE37" s="305" t="s">
        <v>273</v>
      </c>
      <c r="AF37" s="305" t="s">
        <v>273</v>
      </c>
      <c r="AG37" s="302"/>
      <c r="AH37" s="302"/>
    </row>
    <row r="38" spans="1:34" s="10" customFormat="1" ht="38.15" hidden="1" customHeight="1" thickTop="1" thickBot="1" x14ac:dyDescent="0.25">
      <c r="A38" s="22"/>
      <c r="B38" s="83"/>
      <c r="C38" s="249"/>
      <c r="D38" s="247"/>
      <c r="E38" s="272"/>
      <c r="F38" s="262"/>
      <c r="G38" s="272"/>
      <c r="H38" s="272"/>
      <c r="I38" s="247"/>
      <c r="J38" s="260" t="str">
        <f t="shared" ref="J38:J57" si="1">IF($H38+$I38=0,"",$H38+$I38)</f>
        <v/>
      </c>
      <c r="K38" s="248"/>
      <c r="L38" s="251" t="str">
        <f>IF(AND(START!$H$21="",K38&lt;&gt;"PLN",K38&lt;&gt;""),"START-H21-Fulfill",IFERROR(INDEX('KURSY|Ex.rate'!$A:$AL,IF(START!$H$21="",MATCH(START!$H$21-1,'KURSY|Ex.rate'!$A:$A,1),MATCH(START!$H$21-1,'KURSY|Ex.rate'!$A:$A,1)),MATCH($K38,'KURSY|Ex.rate'!$1:$1,0)),""))</f>
        <v/>
      </c>
      <c r="M38" s="253" t="str">
        <f>IFERROR(IF(K38&lt;&gt;"PLN",$J38*$L38,J38),"")</f>
        <v/>
      </c>
      <c r="N38" s="82"/>
      <c r="O38" s="51"/>
      <c r="P38" s="51"/>
      <c r="Q38" s="314"/>
      <c r="R38" s="302"/>
      <c r="S38" s="302"/>
      <c r="T38" s="302"/>
      <c r="U38" s="302"/>
      <c r="V38" s="302"/>
      <c r="W38" s="302"/>
      <c r="X38" s="302"/>
      <c r="Y38" s="302"/>
      <c r="Z38" s="302"/>
      <c r="AA38" s="302"/>
      <c r="AB38" s="302"/>
      <c r="AC38" s="302"/>
      <c r="AD38" s="302"/>
      <c r="AE38" s="305" t="s">
        <v>281</v>
      </c>
      <c r="AF38" s="305" t="s">
        <v>281</v>
      </c>
      <c r="AG38" s="302"/>
      <c r="AH38" s="302"/>
    </row>
    <row r="39" spans="1:34" s="10" customFormat="1" ht="38.15" hidden="1" customHeight="1" thickTop="1" thickBot="1" x14ac:dyDescent="0.25">
      <c r="A39" s="22"/>
      <c r="B39" s="83"/>
      <c r="C39" s="249"/>
      <c r="D39" s="247"/>
      <c r="E39" s="272"/>
      <c r="F39" s="262"/>
      <c r="G39" s="272"/>
      <c r="H39" s="272"/>
      <c r="I39" s="247"/>
      <c r="J39" s="260" t="str">
        <f t="shared" si="1"/>
        <v/>
      </c>
      <c r="K39" s="248"/>
      <c r="L39" s="251" t="str">
        <f>IF(AND(START!$H$21="",K39&lt;&gt;"PLN",K39&lt;&gt;""),"START-H21-Fulfill",IFERROR(INDEX('KURSY|Ex.rate'!$A:$AL,IF(START!$H$21="",MATCH(START!$H$21-1,'KURSY|Ex.rate'!$A:$A,1),MATCH(START!$H$21-1,'KURSY|Ex.rate'!$A:$A,1)),MATCH($K39,'KURSY|Ex.rate'!$1:$1,0)),""))</f>
        <v/>
      </c>
      <c r="M39" s="253" t="str">
        <f t="shared" ref="M39:M57" si="2">IFERROR(IF(K39&lt;&gt;"PLN",$J39*$L39,J39),"")</f>
        <v/>
      </c>
      <c r="N39" s="82"/>
      <c r="O39" s="51"/>
      <c r="P39" s="51"/>
      <c r="Q39" s="314"/>
      <c r="R39" s="302"/>
      <c r="S39" s="302"/>
      <c r="T39" s="302"/>
      <c r="U39" s="302"/>
      <c r="V39" s="302"/>
      <c r="W39" s="302"/>
      <c r="X39" s="302"/>
      <c r="Y39" s="302"/>
      <c r="Z39" s="302"/>
      <c r="AA39" s="302"/>
      <c r="AB39" s="302"/>
      <c r="AC39" s="302"/>
      <c r="AD39" s="302"/>
      <c r="AE39" s="302"/>
      <c r="AF39" s="302"/>
      <c r="AG39" s="302"/>
      <c r="AH39" s="302"/>
    </row>
    <row r="40" spans="1:34" s="10" customFormat="1" ht="38.15" hidden="1" customHeight="1" thickTop="1" thickBot="1" x14ac:dyDescent="0.25">
      <c r="A40" s="22"/>
      <c r="B40" s="83"/>
      <c r="C40" s="249"/>
      <c r="D40" s="247"/>
      <c r="E40" s="272"/>
      <c r="F40" s="262"/>
      <c r="G40" s="272"/>
      <c r="H40" s="272"/>
      <c r="I40" s="247"/>
      <c r="J40" s="260" t="str">
        <f t="shared" si="1"/>
        <v/>
      </c>
      <c r="K40" s="248"/>
      <c r="L40" s="251" t="str">
        <f>IF(AND(START!$H$21="",K40&lt;&gt;"PLN",K40&lt;&gt;""),"START-H21-Fulfill",IFERROR(INDEX('KURSY|Ex.rate'!$A:$AL,IF(START!$H$21="",MATCH(START!$H$21-1,'KURSY|Ex.rate'!$A:$A,1),MATCH(START!$H$21-1,'KURSY|Ex.rate'!$A:$A,1)),MATCH($K40,'KURSY|Ex.rate'!$1:$1,0)),""))</f>
        <v/>
      </c>
      <c r="M40" s="253" t="str">
        <f t="shared" si="2"/>
        <v/>
      </c>
      <c r="N40" s="82"/>
      <c r="O40" s="51"/>
      <c r="P40" s="51"/>
      <c r="Q40" s="314"/>
      <c r="R40" s="302"/>
      <c r="S40" s="302"/>
      <c r="T40" s="302"/>
      <c r="U40" s="302"/>
      <c r="V40" s="302"/>
      <c r="W40" s="302"/>
      <c r="X40" s="302"/>
      <c r="Y40" s="302"/>
      <c r="Z40" s="302"/>
      <c r="AA40" s="302"/>
      <c r="AB40" s="302"/>
      <c r="AC40" s="302"/>
      <c r="AD40" s="302"/>
      <c r="AE40" s="302"/>
      <c r="AF40" s="302"/>
      <c r="AG40" s="302"/>
      <c r="AH40" s="302"/>
    </row>
    <row r="41" spans="1:34" s="10" customFormat="1" ht="38.15" hidden="1" customHeight="1" thickTop="1" thickBot="1" x14ac:dyDescent="0.25">
      <c r="A41" s="22"/>
      <c r="B41" s="83"/>
      <c r="C41" s="249"/>
      <c r="D41" s="247"/>
      <c r="E41" s="272"/>
      <c r="F41" s="262"/>
      <c r="G41" s="272"/>
      <c r="H41" s="272"/>
      <c r="I41" s="247"/>
      <c r="J41" s="260" t="str">
        <f t="shared" si="1"/>
        <v/>
      </c>
      <c r="K41" s="248"/>
      <c r="L41" s="251" t="str">
        <f>IF(AND(START!$H$21="",K41&lt;&gt;"PLN",K41&lt;&gt;""),"START-H21-Fulfill",IFERROR(INDEX('KURSY|Ex.rate'!$A:$AL,IF(START!$H$21="",MATCH(START!$H$21-1,'KURSY|Ex.rate'!$A:$A,1),MATCH(START!$H$21-1,'KURSY|Ex.rate'!$A:$A,1)),MATCH($K41,'KURSY|Ex.rate'!$1:$1,0)),""))</f>
        <v/>
      </c>
      <c r="M41" s="253" t="str">
        <f t="shared" si="2"/>
        <v/>
      </c>
      <c r="N41" s="82"/>
      <c r="O41" s="51"/>
      <c r="P41" s="51"/>
      <c r="Q41" s="314"/>
      <c r="R41" s="302"/>
      <c r="S41" s="302"/>
      <c r="T41" s="302"/>
      <c r="U41" s="302"/>
      <c r="V41" s="302"/>
      <c r="W41" s="302"/>
      <c r="X41" s="302"/>
      <c r="Y41" s="302"/>
      <c r="Z41" s="302"/>
      <c r="AA41" s="302"/>
      <c r="AB41" s="302"/>
      <c r="AC41" s="302"/>
      <c r="AD41" s="302"/>
      <c r="AE41" s="302"/>
      <c r="AF41" s="302"/>
      <c r="AG41" s="302"/>
      <c r="AH41" s="302"/>
    </row>
    <row r="42" spans="1:34" s="10" customFormat="1" ht="38.15" hidden="1" customHeight="1" thickTop="1" thickBot="1" x14ac:dyDescent="0.25">
      <c r="A42" s="22"/>
      <c r="B42" s="83"/>
      <c r="C42" s="249"/>
      <c r="D42" s="247"/>
      <c r="E42" s="272"/>
      <c r="F42" s="262"/>
      <c r="G42" s="272"/>
      <c r="H42" s="272"/>
      <c r="I42" s="247"/>
      <c r="J42" s="260" t="str">
        <f t="shared" si="1"/>
        <v/>
      </c>
      <c r="K42" s="248"/>
      <c r="L42" s="251" t="str">
        <f>IF(AND(START!$H$21="",K42&lt;&gt;"PLN",K42&lt;&gt;""),"START-H21-Fulfill",IFERROR(INDEX('KURSY|Ex.rate'!$A:$AL,IF(START!$H$21="",MATCH(START!$H$21-1,'KURSY|Ex.rate'!$A:$A,1),MATCH(START!$H$21-1,'KURSY|Ex.rate'!$A:$A,1)),MATCH($K42,'KURSY|Ex.rate'!$1:$1,0)),""))</f>
        <v/>
      </c>
      <c r="M42" s="253" t="str">
        <f t="shared" si="2"/>
        <v/>
      </c>
      <c r="N42" s="82"/>
      <c r="O42" s="51"/>
      <c r="P42" s="51"/>
      <c r="Q42" s="314"/>
      <c r="R42" s="302"/>
      <c r="S42" s="302"/>
      <c r="T42" s="302"/>
      <c r="U42" s="302"/>
      <c r="V42" s="302"/>
      <c r="W42" s="302"/>
      <c r="X42" s="302"/>
      <c r="Y42" s="302"/>
      <c r="Z42" s="302"/>
      <c r="AA42" s="302"/>
      <c r="AB42" s="302"/>
      <c r="AC42" s="302"/>
      <c r="AD42" s="302"/>
      <c r="AE42" s="302"/>
      <c r="AF42" s="302"/>
      <c r="AG42" s="302"/>
      <c r="AH42" s="302"/>
    </row>
    <row r="43" spans="1:34" s="10" customFormat="1" ht="38.15" hidden="1" customHeight="1" thickTop="1" thickBot="1" x14ac:dyDescent="0.25">
      <c r="A43" s="22"/>
      <c r="B43" s="83"/>
      <c r="C43" s="249"/>
      <c r="D43" s="247"/>
      <c r="E43" s="272"/>
      <c r="F43" s="262"/>
      <c r="G43" s="272"/>
      <c r="H43" s="272"/>
      <c r="I43" s="247"/>
      <c r="J43" s="260" t="str">
        <f t="shared" si="1"/>
        <v/>
      </c>
      <c r="K43" s="248"/>
      <c r="L43" s="251" t="str">
        <f>IF(AND(START!$H$21="",K43&lt;&gt;"PLN",K43&lt;&gt;""),"START-H21-Fulfill",IFERROR(INDEX('KURSY|Ex.rate'!$A:$AL,IF(START!$H$21="",MATCH(START!$H$21-1,'KURSY|Ex.rate'!$A:$A,1),MATCH(START!$H$21-1,'KURSY|Ex.rate'!$A:$A,1)),MATCH($K43,'KURSY|Ex.rate'!$1:$1,0)),""))</f>
        <v/>
      </c>
      <c r="M43" s="253" t="str">
        <f t="shared" si="2"/>
        <v/>
      </c>
      <c r="N43" s="82"/>
      <c r="O43" s="51"/>
      <c r="P43" s="51"/>
      <c r="Q43" s="314"/>
      <c r="R43" s="302"/>
      <c r="S43" s="302"/>
      <c r="T43" s="302"/>
      <c r="U43" s="302"/>
      <c r="V43" s="302"/>
      <c r="W43" s="302"/>
      <c r="X43" s="302"/>
      <c r="Y43" s="302"/>
      <c r="Z43" s="302"/>
      <c r="AA43" s="302"/>
      <c r="AB43" s="302"/>
      <c r="AC43" s="302"/>
      <c r="AD43" s="302"/>
      <c r="AE43" s="302"/>
      <c r="AF43" s="302"/>
      <c r="AG43" s="302"/>
      <c r="AH43" s="302"/>
    </row>
    <row r="44" spans="1:34" s="10" customFormat="1" ht="38.15" hidden="1" customHeight="1" thickTop="1" thickBot="1" x14ac:dyDescent="0.25">
      <c r="A44" s="22"/>
      <c r="B44" s="83"/>
      <c r="C44" s="249"/>
      <c r="D44" s="247"/>
      <c r="E44" s="272"/>
      <c r="F44" s="262"/>
      <c r="G44" s="272"/>
      <c r="H44" s="272"/>
      <c r="I44" s="247"/>
      <c r="J44" s="260" t="str">
        <f t="shared" si="1"/>
        <v/>
      </c>
      <c r="K44" s="248"/>
      <c r="L44" s="251" t="str">
        <f>IF(AND(START!$H$21="",K44&lt;&gt;"PLN",K44&lt;&gt;""),"START-H21-Fulfill",IFERROR(INDEX('KURSY|Ex.rate'!$A:$AL,IF(START!$H$21="",MATCH(START!$H$21-1,'KURSY|Ex.rate'!$A:$A,1),MATCH(START!$H$21-1,'KURSY|Ex.rate'!$A:$A,1)),MATCH($K44,'KURSY|Ex.rate'!$1:$1,0)),""))</f>
        <v/>
      </c>
      <c r="M44" s="253" t="str">
        <f t="shared" si="2"/>
        <v/>
      </c>
      <c r="N44" s="82"/>
      <c r="O44" s="51"/>
      <c r="P44" s="51"/>
      <c r="Q44" s="314"/>
      <c r="R44" s="302"/>
      <c r="S44" s="302"/>
      <c r="T44" s="302"/>
      <c r="U44" s="302"/>
      <c r="V44" s="302"/>
      <c r="W44" s="302"/>
      <c r="X44" s="302"/>
      <c r="Y44" s="302"/>
      <c r="Z44" s="302"/>
      <c r="AA44" s="302"/>
      <c r="AB44" s="302"/>
      <c r="AC44" s="302"/>
      <c r="AD44" s="302"/>
      <c r="AE44" s="302"/>
      <c r="AF44" s="302"/>
      <c r="AG44" s="302"/>
      <c r="AH44" s="302"/>
    </row>
    <row r="45" spans="1:34" s="10" customFormat="1" ht="38.15" hidden="1" customHeight="1" thickTop="1" thickBot="1" x14ac:dyDescent="0.25">
      <c r="A45" s="22"/>
      <c r="B45" s="83"/>
      <c r="C45" s="249"/>
      <c r="D45" s="247"/>
      <c r="E45" s="272"/>
      <c r="F45" s="262"/>
      <c r="G45" s="272"/>
      <c r="H45" s="272"/>
      <c r="I45" s="247"/>
      <c r="J45" s="260" t="str">
        <f t="shared" si="1"/>
        <v/>
      </c>
      <c r="K45" s="248"/>
      <c r="L45" s="251" t="str">
        <f>IF(AND(START!$H$21="",K45&lt;&gt;"PLN",K45&lt;&gt;""),"START-H21-Fulfill",IFERROR(INDEX('KURSY|Ex.rate'!$A:$AL,IF(START!$H$21="",MATCH(START!$H$21-1,'KURSY|Ex.rate'!$A:$A,1),MATCH(START!$H$21-1,'KURSY|Ex.rate'!$A:$A,1)),MATCH($K45,'KURSY|Ex.rate'!$1:$1,0)),""))</f>
        <v/>
      </c>
      <c r="M45" s="253" t="str">
        <f t="shared" si="2"/>
        <v/>
      </c>
      <c r="N45" s="82"/>
      <c r="O45" s="51"/>
      <c r="P45" s="51"/>
      <c r="Q45" s="314"/>
      <c r="R45" s="302"/>
      <c r="S45" s="302"/>
      <c r="T45" s="302"/>
      <c r="U45" s="302"/>
      <c r="V45" s="302"/>
      <c r="W45" s="302"/>
      <c r="X45" s="302"/>
      <c r="Y45" s="302"/>
      <c r="Z45" s="302"/>
      <c r="AA45" s="302"/>
      <c r="AB45" s="302"/>
      <c r="AC45" s="302"/>
      <c r="AD45" s="302"/>
      <c r="AE45" s="302"/>
      <c r="AF45" s="302"/>
      <c r="AG45" s="302"/>
      <c r="AH45" s="302"/>
    </row>
    <row r="46" spans="1:34" s="10" customFormat="1" ht="38.15" hidden="1" customHeight="1" thickTop="1" thickBot="1" x14ac:dyDescent="0.25">
      <c r="A46" s="22"/>
      <c r="B46" s="83"/>
      <c r="C46" s="249"/>
      <c r="D46" s="247"/>
      <c r="E46" s="272"/>
      <c r="F46" s="262"/>
      <c r="G46" s="272"/>
      <c r="H46" s="272"/>
      <c r="I46" s="247"/>
      <c r="J46" s="260" t="str">
        <f t="shared" si="1"/>
        <v/>
      </c>
      <c r="K46" s="248"/>
      <c r="L46" s="251" t="str">
        <f>IF(AND(START!$H$21="",K46&lt;&gt;"PLN",K46&lt;&gt;""),"START-H21-Fulfill",IFERROR(INDEX('KURSY|Ex.rate'!$A:$AL,IF(START!$H$21="",MATCH(START!$H$21-1,'KURSY|Ex.rate'!$A:$A,1),MATCH(START!$H$21-1,'KURSY|Ex.rate'!$A:$A,1)),MATCH($K46,'KURSY|Ex.rate'!$1:$1,0)),""))</f>
        <v/>
      </c>
      <c r="M46" s="253" t="str">
        <f t="shared" si="2"/>
        <v/>
      </c>
      <c r="N46" s="82"/>
      <c r="O46" s="51"/>
      <c r="P46" s="51"/>
      <c r="Q46" s="314"/>
      <c r="R46" s="302"/>
      <c r="S46" s="302"/>
      <c r="T46" s="302"/>
      <c r="U46" s="302"/>
      <c r="V46" s="302"/>
      <c r="W46" s="302"/>
      <c r="X46" s="302"/>
      <c r="Y46" s="302"/>
      <c r="Z46" s="302"/>
      <c r="AA46" s="302"/>
      <c r="AB46" s="302"/>
      <c r="AC46" s="302"/>
      <c r="AD46" s="302"/>
      <c r="AE46" s="302"/>
      <c r="AF46" s="302"/>
      <c r="AG46" s="302"/>
      <c r="AH46" s="302"/>
    </row>
    <row r="47" spans="1:34" s="10" customFormat="1" ht="38.15" hidden="1" customHeight="1" thickTop="1" thickBot="1" x14ac:dyDescent="0.25">
      <c r="A47" s="22"/>
      <c r="B47" s="83"/>
      <c r="C47" s="249"/>
      <c r="D47" s="247"/>
      <c r="E47" s="272"/>
      <c r="F47" s="262"/>
      <c r="G47" s="272"/>
      <c r="H47" s="272"/>
      <c r="I47" s="247"/>
      <c r="J47" s="260" t="str">
        <f t="shared" si="1"/>
        <v/>
      </c>
      <c r="K47" s="248"/>
      <c r="L47" s="251" t="str">
        <f>IF(AND(START!$H$21="",K47&lt;&gt;"PLN",K47&lt;&gt;""),"START-H21-Fulfill",IFERROR(INDEX('KURSY|Ex.rate'!$A:$AL,IF(START!$H$21="",MATCH(START!$H$21-1,'KURSY|Ex.rate'!$A:$A,1),MATCH(START!$H$21-1,'KURSY|Ex.rate'!$A:$A,1)),MATCH($K47,'KURSY|Ex.rate'!$1:$1,0)),""))</f>
        <v/>
      </c>
      <c r="M47" s="253" t="str">
        <f t="shared" si="2"/>
        <v/>
      </c>
      <c r="N47" s="82"/>
      <c r="O47" s="51"/>
      <c r="P47" s="51"/>
      <c r="Q47" s="314"/>
      <c r="R47" s="302"/>
      <c r="S47" s="302"/>
      <c r="T47" s="302"/>
      <c r="U47" s="302"/>
      <c r="V47" s="302"/>
      <c r="W47" s="302"/>
      <c r="X47" s="302"/>
      <c r="Y47" s="302"/>
      <c r="Z47" s="302"/>
      <c r="AA47" s="302"/>
      <c r="AB47" s="302"/>
      <c r="AC47" s="302"/>
      <c r="AD47" s="302"/>
      <c r="AE47" s="302"/>
      <c r="AF47" s="302"/>
      <c r="AG47" s="302"/>
      <c r="AH47" s="302"/>
    </row>
    <row r="48" spans="1:34" s="10" customFormat="1" ht="38.15" hidden="1" customHeight="1" thickTop="1" thickBot="1" x14ac:dyDescent="0.25">
      <c r="A48" s="22"/>
      <c r="B48" s="83"/>
      <c r="C48" s="249"/>
      <c r="D48" s="247"/>
      <c r="E48" s="272"/>
      <c r="F48" s="262"/>
      <c r="G48" s="272"/>
      <c r="H48" s="272"/>
      <c r="I48" s="247"/>
      <c r="J48" s="260" t="str">
        <f t="shared" si="1"/>
        <v/>
      </c>
      <c r="K48" s="248"/>
      <c r="L48" s="251" t="str">
        <f>IF(AND(START!$H$21="",K48&lt;&gt;"PLN",K48&lt;&gt;""),"START-H21-Fulfill",IFERROR(INDEX('KURSY|Ex.rate'!$A:$AL,IF(START!$H$21="",MATCH(START!$H$21-1,'KURSY|Ex.rate'!$A:$A,1),MATCH(START!$H$21-1,'KURSY|Ex.rate'!$A:$A,1)),MATCH($K48,'KURSY|Ex.rate'!$1:$1,0)),""))</f>
        <v/>
      </c>
      <c r="M48" s="253" t="str">
        <f t="shared" si="2"/>
        <v/>
      </c>
      <c r="N48" s="82"/>
      <c r="O48" s="51"/>
      <c r="P48" s="51"/>
      <c r="Q48" s="314"/>
      <c r="R48" s="302"/>
      <c r="S48" s="302"/>
      <c r="T48" s="302"/>
      <c r="U48" s="302"/>
      <c r="V48" s="302"/>
      <c r="W48" s="302"/>
      <c r="X48" s="302"/>
      <c r="Y48" s="302"/>
      <c r="Z48" s="302"/>
      <c r="AA48" s="302"/>
      <c r="AB48" s="302"/>
      <c r="AC48" s="302"/>
      <c r="AD48" s="302"/>
      <c r="AE48" s="302"/>
      <c r="AF48" s="302"/>
      <c r="AG48" s="302"/>
      <c r="AH48" s="302"/>
    </row>
    <row r="49" spans="1:34" s="10" customFormat="1" ht="38.15" hidden="1" customHeight="1" thickTop="1" thickBot="1" x14ac:dyDescent="0.25">
      <c r="A49" s="22"/>
      <c r="B49" s="83"/>
      <c r="C49" s="249"/>
      <c r="D49" s="247"/>
      <c r="E49" s="272"/>
      <c r="F49" s="262"/>
      <c r="G49" s="272"/>
      <c r="H49" s="272"/>
      <c r="I49" s="247"/>
      <c r="J49" s="260" t="str">
        <f t="shared" si="1"/>
        <v/>
      </c>
      <c r="K49" s="248"/>
      <c r="L49" s="251" t="str">
        <f>IF(AND(START!$H$21="",K49&lt;&gt;"PLN",K49&lt;&gt;""),"START-H21-Fulfill",IFERROR(INDEX('KURSY|Ex.rate'!$A:$AL,IF(START!$H$21="",MATCH(START!$H$21-1,'KURSY|Ex.rate'!$A:$A,1),MATCH(START!$H$21-1,'KURSY|Ex.rate'!$A:$A,1)),MATCH($K49,'KURSY|Ex.rate'!$1:$1,0)),""))</f>
        <v/>
      </c>
      <c r="M49" s="253" t="str">
        <f t="shared" si="2"/>
        <v/>
      </c>
      <c r="N49" s="82"/>
      <c r="O49" s="51"/>
      <c r="P49" s="51"/>
      <c r="Q49" s="314"/>
      <c r="R49" s="302"/>
      <c r="S49" s="302"/>
      <c r="T49" s="302"/>
      <c r="U49" s="302"/>
      <c r="V49" s="302"/>
      <c r="W49" s="302"/>
      <c r="X49" s="302"/>
      <c r="Y49" s="302"/>
      <c r="Z49" s="302"/>
      <c r="AA49" s="302"/>
      <c r="AB49" s="302"/>
      <c r="AC49" s="302"/>
      <c r="AD49" s="302"/>
      <c r="AE49" s="302"/>
      <c r="AF49" s="302"/>
      <c r="AG49" s="302"/>
      <c r="AH49" s="302"/>
    </row>
    <row r="50" spans="1:34" s="10" customFormat="1" ht="38.15" hidden="1" customHeight="1" thickTop="1" thickBot="1" x14ac:dyDescent="0.25">
      <c r="A50" s="22"/>
      <c r="B50" s="83"/>
      <c r="C50" s="249"/>
      <c r="D50" s="247"/>
      <c r="E50" s="272"/>
      <c r="F50" s="262"/>
      <c r="G50" s="272"/>
      <c r="H50" s="272"/>
      <c r="I50" s="247"/>
      <c r="J50" s="260" t="str">
        <f t="shared" si="1"/>
        <v/>
      </c>
      <c r="K50" s="248"/>
      <c r="L50" s="251" t="str">
        <f>IF(AND(START!$H$21="",K50&lt;&gt;"PLN",K50&lt;&gt;""),"START-H21-Fulfill",IFERROR(INDEX('KURSY|Ex.rate'!$A:$AL,IF(START!$H$21="",MATCH(START!$H$21-1,'KURSY|Ex.rate'!$A:$A,1),MATCH(START!$H$21-1,'KURSY|Ex.rate'!$A:$A,1)),MATCH($K50,'KURSY|Ex.rate'!$1:$1,0)),""))</f>
        <v/>
      </c>
      <c r="M50" s="253" t="str">
        <f t="shared" si="2"/>
        <v/>
      </c>
      <c r="N50" s="82"/>
      <c r="O50" s="51"/>
      <c r="P50" s="51"/>
      <c r="Q50" s="314"/>
      <c r="R50" s="302"/>
      <c r="S50" s="302"/>
      <c r="T50" s="302"/>
      <c r="U50" s="302"/>
      <c r="V50" s="302"/>
      <c r="W50" s="302"/>
      <c r="X50" s="302"/>
      <c r="Y50" s="302"/>
      <c r="Z50" s="302"/>
      <c r="AA50" s="302"/>
      <c r="AB50" s="302"/>
      <c r="AC50" s="302"/>
      <c r="AD50" s="302"/>
      <c r="AE50" s="302"/>
      <c r="AF50" s="302"/>
      <c r="AG50" s="302"/>
      <c r="AH50" s="302"/>
    </row>
    <row r="51" spans="1:34" s="10" customFormat="1" ht="38.15" hidden="1" customHeight="1" thickTop="1" thickBot="1" x14ac:dyDescent="0.25">
      <c r="A51" s="22"/>
      <c r="B51" s="83"/>
      <c r="C51" s="249"/>
      <c r="D51" s="247"/>
      <c r="E51" s="272"/>
      <c r="F51" s="262"/>
      <c r="G51" s="272"/>
      <c r="H51" s="272"/>
      <c r="I51" s="247"/>
      <c r="J51" s="260" t="str">
        <f t="shared" si="1"/>
        <v/>
      </c>
      <c r="K51" s="248"/>
      <c r="L51" s="251" t="str">
        <f>IF(AND(START!$H$21="",K51&lt;&gt;"PLN",K51&lt;&gt;""),"START-H21-Fulfill",IFERROR(INDEX('KURSY|Ex.rate'!$A:$AL,IF(START!$H$21="",MATCH(START!$H$21-1,'KURSY|Ex.rate'!$A:$A,1),MATCH(START!$H$21-1,'KURSY|Ex.rate'!$A:$A,1)),MATCH($K51,'KURSY|Ex.rate'!$1:$1,0)),""))</f>
        <v/>
      </c>
      <c r="M51" s="253" t="str">
        <f t="shared" si="2"/>
        <v/>
      </c>
      <c r="N51" s="82"/>
      <c r="O51" s="51"/>
      <c r="P51" s="51"/>
      <c r="Q51" s="314"/>
      <c r="R51" s="302"/>
      <c r="S51" s="302"/>
      <c r="T51" s="302"/>
      <c r="U51" s="302"/>
      <c r="V51" s="302"/>
      <c r="W51" s="302"/>
      <c r="X51" s="302"/>
      <c r="Y51" s="302"/>
      <c r="Z51" s="302"/>
      <c r="AA51" s="302"/>
      <c r="AB51" s="302"/>
      <c r="AC51" s="302"/>
      <c r="AD51" s="302"/>
      <c r="AE51" s="302"/>
      <c r="AF51" s="302"/>
      <c r="AG51" s="302"/>
      <c r="AH51" s="302"/>
    </row>
    <row r="52" spans="1:34" s="10" customFormat="1" ht="38.15" hidden="1" customHeight="1" thickTop="1" thickBot="1" x14ac:dyDescent="0.25">
      <c r="A52" s="22"/>
      <c r="B52" s="83"/>
      <c r="C52" s="249"/>
      <c r="D52" s="247"/>
      <c r="E52" s="272"/>
      <c r="F52" s="262"/>
      <c r="G52" s="272"/>
      <c r="H52" s="272"/>
      <c r="I52" s="247"/>
      <c r="J52" s="260" t="str">
        <f t="shared" si="1"/>
        <v/>
      </c>
      <c r="K52" s="248"/>
      <c r="L52" s="251" t="str">
        <f>IF(AND(START!$H$21="",K52&lt;&gt;"PLN",K52&lt;&gt;""),"START-H21-Fulfill",IFERROR(INDEX('KURSY|Ex.rate'!$A:$AL,IF(START!$H$21="",MATCH(START!$H$21-1,'KURSY|Ex.rate'!$A:$A,1),MATCH(START!$H$21-1,'KURSY|Ex.rate'!$A:$A,1)),MATCH($K52,'KURSY|Ex.rate'!$1:$1,0)),""))</f>
        <v/>
      </c>
      <c r="M52" s="253" t="str">
        <f t="shared" si="2"/>
        <v/>
      </c>
      <c r="N52" s="82"/>
      <c r="O52" s="51"/>
      <c r="P52" s="51"/>
      <c r="Q52" s="314"/>
      <c r="R52" s="302"/>
      <c r="S52" s="302"/>
      <c r="T52" s="302"/>
      <c r="U52" s="302"/>
      <c r="V52" s="302"/>
      <c r="W52" s="302"/>
      <c r="X52" s="302"/>
      <c r="Y52" s="302"/>
      <c r="Z52" s="302"/>
      <c r="AA52" s="302"/>
      <c r="AB52" s="302"/>
      <c r="AC52" s="302"/>
      <c r="AD52" s="302"/>
      <c r="AE52" s="302"/>
      <c r="AF52" s="302"/>
      <c r="AG52" s="302"/>
      <c r="AH52" s="302"/>
    </row>
    <row r="53" spans="1:34" s="10" customFormat="1" ht="38.15" hidden="1" customHeight="1" thickTop="1" thickBot="1" x14ac:dyDescent="0.25">
      <c r="A53" s="22"/>
      <c r="B53" s="83"/>
      <c r="C53" s="249"/>
      <c r="D53" s="247"/>
      <c r="E53" s="272"/>
      <c r="F53" s="262"/>
      <c r="G53" s="272"/>
      <c r="H53" s="272"/>
      <c r="I53" s="247"/>
      <c r="J53" s="260" t="str">
        <f t="shared" si="1"/>
        <v/>
      </c>
      <c r="K53" s="248"/>
      <c r="L53" s="251" t="str">
        <f>IF(AND(START!$H$21="",K53&lt;&gt;"PLN",K53&lt;&gt;""),"START-H21-Fulfill",IFERROR(INDEX('KURSY|Ex.rate'!$A:$AL,IF(START!$H$21="",MATCH(START!$H$21-1,'KURSY|Ex.rate'!$A:$A,1),MATCH(START!$H$21-1,'KURSY|Ex.rate'!$A:$A,1)),MATCH($K53,'KURSY|Ex.rate'!$1:$1,0)),""))</f>
        <v/>
      </c>
      <c r="M53" s="253" t="str">
        <f t="shared" si="2"/>
        <v/>
      </c>
      <c r="N53" s="82"/>
      <c r="O53" s="51"/>
      <c r="P53" s="51"/>
      <c r="Q53" s="314"/>
      <c r="R53" s="302"/>
      <c r="S53" s="302"/>
      <c r="T53" s="302"/>
      <c r="U53" s="302"/>
      <c r="V53" s="302"/>
      <c r="W53" s="302"/>
      <c r="X53" s="302"/>
      <c r="Y53" s="302"/>
      <c r="Z53" s="302"/>
      <c r="AA53" s="302"/>
      <c r="AB53" s="302"/>
      <c r="AC53" s="302"/>
      <c r="AD53" s="302"/>
      <c r="AE53" s="302"/>
      <c r="AF53" s="302"/>
      <c r="AG53" s="302"/>
      <c r="AH53" s="302"/>
    </row>
    <row r="54" spans="1:34" s="10" customFormat="1" ht="38.15" hidden="1" customHeight="1" thickTop="1" thickBot="1" x14ac:dyDescent="0.25">
      <c r="A54" s="22"/>
      <c r="B54" s="83"/>
      <c r="C54" s="249"/>
      <c r="D54" s="247"/>
      <c r="E54" s="272"/>
      <c r="F54" s="262"/>
      <c r="G54" s="272"/>
      <c r="H54" s="272"/>
      <c r="I54" s="247"/>
      <c r="J54" s="260" t="str">
        <f t="shared" si="1"/>
        <v/>
      </c>
      <c r="K54" s="248"/>
      <c r="L54" s="251" t="str">
        <f>IF(AND(START!$H$21="",K54&lt;&gt;"PLN",K54&lt;&gt;""),"START-H21-Fulfill",IFERROR(INDEX('KURSY|Ex.rate'!$A:$AL,IF(START!$H$21="",MATCH(START!$H$21-1,'KURSY|Ex.rate'!$A:$A,1),MATCH(START!$H$21-1,'KURSY|Ex.rate'!$A:$A,1)),MATCH($K54,'KURSY|Ex.rate'!$1:$1,0)),""))</f>
        <v/>
      </c>
      <c r="M54" s="253" t="str">
        <f t="shared" si="2"/>
        <v/>
      </c>
      <c r="N54" s="82"/>
      <c r="O54" s="51"/>
      <c r="P54" s="51"/>
      <c r="Q54" s="314"/>
      <c r="R54" s="302"/>
      <c r="S54" s="302"/>
      <c r="T54" s="302"/>
      <c r="U54" s="302"/>
      <c r="V54" s="302"/>
      <c r="W54" s="302"/>
      <c r="X54" s="302"/>
      <c r="Y54" s="302"/>
      <c r="Z54" s="302"/>
      <c r="AA54" s="302"/>
      <c r="AB54" s="302"/>
      <c r="AC54" s="302"/>
      <c r="AD54" s="302"/>
      <c r="AE54" s="302"/>
      <c r="AF54" s="302"/>
      <c r="AG54" s="302"/>
      <c r="AH54" s="302"/>
    </row>
    <row r="55" spans="1:34" s="10" customFormat="1" ht="38.15" hidden="1" customHeight="1" thickTop="1" thickBot="1" x14ac:dyDescent="0.25">
      <c r="A55" s="22"/>
      <c r="B55" s="83"/>
      <c r="C55" s="249"/>
      <c r="D55" s="247"/>
      <c r="E55" s="272"/>
      <c r="F55" s="262"/>
      <c r="G55" s="272"/>
      <c r="H55" s="272"/>
      <c r="I55" s="247"/>
      <c r="J55" s="260" t="str">
        <f t="shared" si="1"/>
        <v/>
      </c>
      <c r="K55" s="248"/>
      <c r="L55" s="251" t="str">
        <f>IF(AND(START!$H$21="",K55&lt;&gt;"PLN",K55&lt;&gt;""),"START-H21-Fulfill",IFERROR(INDEX('KURSY|Ex.rate'!$A:$AL,IF(START!$H$21="",MATCH(START!$H$21-1,'KURSY|Ex.rate'!$A:$A,1),MATCH(START!$H$21-1,'KURSY|Ex.rate'!$A:$A,1)),MATCH($K55,'KURSY|Ex.rate'!$1:$1,0)),""))</f>
        <v/>
      </c>
      <c r="M55" s="253" t="str">
        <f t="shared" si="2"/>
        <v/>
      </c>
      <c r="N55" s="82"/>
      <c r="O55" s="51"/>
      <c r="P55" s="51"/>
      <c r="Q55" s="314"/>
      <c r="R55" s="302"/>
      <c r="S55" s="302"/>
      <c r="T55" s="302"/>
      <c r="U55" s="302"/>
      <c r="V55" s="302"/>
      <c r="W55" s="302"/>
      <c r="X55" s="302"/>
      <c r="Y55" s="302"/>
      <c r="Z55" s="302"/>
      <c r="AA55" s="302"/>
      <c r="AB55" s="302"/>
      <c r="AC55" s="302"/>
      <c r="AD55" s="302"/>
      <c r="AE55" s="302"/>
      <c r="AF55" s="302"/>
      <c r="AG55" s="302"/>
      <c r="AH55" s="302"/>
    </row>
    <row r="56" spans="1:34" s="10" customFormat="1" ht="38.15" hidden="1" customHeight="1" thickTop="1" thickBot="1" x14ac:dyDescent="0.25">
      <c r="A56" s="22"/>
      <c r="B56" s="83"/>
      <c r="C56" s="249"/>
      <c r="D56" s="247"/>
      <c r="E56" s="272"/>
      <c r="F56" s="262"/>
      <c r="G56" s="272"/>
      <c r="H56" s="272"/>
      <c r="I56" s="247"/>
      <c r="J56" s="260" t="str">
        <f t="shared" si="1"/>
        <v/>
      </c>
      <c r="K56" s="248"/>
      <c r="L56" s="251" t="str">
        <f>IF(AND(START!$H$21="",K56&lt;&gt;"PLN",K56&lt;&gt;""),"START-H21-Fulfill",IFERROR(INDEX('KURSY|Ex.rate'!$A:$AL,IF(START!$H$21="",MATCH(START!$H$21-1,'KURSY|Ex.rate'!$A:$A,1),MATCH(START!$H$21-1,'KURSY|Ex.rate'!$A:$A,1)),MATCH($K56,'KURSY|Ex.rate'!$1:$1,0)),""))</f>
        <v/>
      </c>
      <c r="M56" s="253" t="str">
        <f t="shared" si="2"/>
        <v/>
      </c>
      <c r="N56" s="82"/>
      <c r="O56" s="51"/>
      <c r="P56" s="51"/>
      <c r="Q56" s="314"/>
      <c r="R56" s="302"/>
      <c r="S56" s="302"/>
      <c r="T56" s="302"/>
      <c r="U56" s="302"/>
      <c r="V56" s="302"/>
      <c r="W56" s="302"/>
      <c r="X56" s="302"/>
      <c r="Y56" s="302"/>
      <c r="Z56" s="302"/>
      <c r="AA56" s="302"/>
      <c r="AB56" s="302"/>
      <c r="AC56" s="302"/>
      <c r="AD56" s="302"/>
      <c r="AE56" s="302"/>
      <c r="AF56" s="302"/>
      <c r="AG56" s="302"/>
      <c r="AH56" s="302"/>
    </row>
    <row r="57" spans="1:34" s="10" customFormat="1" ht="38.15" hidden="1" customHeight="1" thickTop="1" thickBot="1" x14ac:dyDescent="0.25">
      <c r="A57" s="22"/>
      <c r="B57" s="83"/>
      <c r="C57" s="273"/>
      <c r="D57" s="254"/>
      <c r="E57" s="271"/>
      <c r="F57" s="263"/>
      <c r="G57" s="271"/>
      <c r="H57" s="271"/>
      <c r="I57" s="254"/>
      <c r="J57" s="261" t="str">
        <f t="shared" si="1"/>
        <v/>
      </c>
      <c r="K57" s="256"/>
      <c r="L57" s="255" t="str">
        <f>IF(AND(START!$H$21="",K57&lt;&gt;"PLN",K57&lt;&gt;""),"START-H21-Fulfill",IFERROR(INDEX('KURSY|Ex.rate'!$A:$AL,IF(START!$H$21="",MATCH(START!$H$21-1,'KURSY|Ex.rate'!$A:$A,1),MATCH(START!$H$21-1,'KURSY|Ex.rate'!$A:$A,1)),MATCH($K57,'KURSY|Ex.rate'!$1:$1,0)),""))</f>
        <v/>
      </c>
      <c r="M57" s="257" t="str">
        <f t="shared" si="2"/>
        <v/>
      </c>
      <c r="N57" s="82"/>
      <c r="O57" s="51"/>
      <c r="P57" s="51"/>
      <c r="Q57" s="314"/>
      <c r="R57" s="302"/>
      <c r="S57" s="302"/>
      <c r="T57" s="302"/>
      <c r="U57" s="302"/>
      <c r="V57" s="302"/>
      <c r="W57" s="302"/>
      <c r="X57" s="302"/>
      <c r="Y57" s="302"/>
      <c r="Z57" s="302"/>
      <c r="AA57" s="302"/>
      <c r="AB57" s="302"/>
      <c r="AC57" s="302"/>
      <c r="AD57" s="302"/>
      <c r="AE57" s="302"/>
      <c r="AF57" s="302"/>
      <c r="AG57" s="302"/>
      <c r="AH57" s="302"/>
    </row>
    <row r="58" spans="1:34" s="10" customFormat="1" ht="38.15" hidden="1" customHeight="1" thickTop="1" thickBot="1" x14ac:dyDescent="0.25">
      <c r="A58" s="22"/>
      <c r="B58" s="78"/>
      <c r="C58" s="43"/>
      <c r="D58" s="43"/>
      <c r="E58" s="42"/>
      <c r="F58" s="42"/>
      <c r="G58" s="42"/>
      <c r="H58" s="98"/>
      <c r="I58" s="42"/>
      <c r="J58" s="95"/>
      <c r="K58" s="95"/>
      <c r="L58" s="46" t="s">
        <v>567</v>
      </c>
      <c r="M58" s="250">
        <f>SUM($M$38:$M$57)</f>
        <v>0</v>
      </c>
      <c r="N58" s="77"/>
      <c r="O58" s="76"/>
      <c r="P58" s="76"/>
      <c r="Q58" s="315"/>
      <c r="R58" s="302"/>
      <c r="S58" s="302"/>
      <c r="T58" s="302"/>
      <c r="U58" s="302"/>
      <c r="V58" s="302"/>
      <c r="W58" s="302"/>
      <c r="X58" s="302"/>
      <c r="Y58" s="302"/>
      <c r="Z58" s="302"/>
      <c r="AA58" s="302"/>
      <c r="AB58" s="302"/>
      <c r="AC58" s="302"/>
      <c r="AD58" s="302"/>
      <c r="AE58" s="302"/>
      <c r="AF58" s="302"/>
      <c r="AG58" s="302"/>
      <c r="AH58" s="302"/>
    </row>
    <row r="59" spans="1:34" s="10" customFormat="1" ht="32.1" hidden="1" customHeight="1" thickTop="1" thickBot="1" x14ac:dyDescent="0.25">
      <c r="A59" s="22"/>
      <c r="B59" s="78"/>
      <c r="C59" s="43"/>
      <c r="D59" s="43"/>
      <c r="E59" s="29"/>
      <c r="F59" s="29"/>
      <c r="G59" s="29"/>
      <c r="H59" s="29"/>
      <c r="I59" s="29"/>
      <c r="J59" s="95"/>
      <c r="K59" s="97"/>
      <c r="L59" s="46" t="s">
        <v>566</v>
      </c>
      <c r="M59" s="45">
        <f>SUM(SUMIFS($M$38:$M$57,$F$38:$F$57,{"gotówka/ cash";"karta prywatna/ private card"}))</f>
        <v>0</v>
      </c>
      <c r="N59" s="77"/>
      <c r="O59" s="76"/>
      <c r="P59" s="76"/>
      <c r="Q59" s="315"/>
      <c r="R59" s="302"/>
      <c r="S59" s="302"/>
      <c r="T59" s="302"/>
      <c r="U59" s="302"/>
      <c r="V59" s="302"/>
      <c r="W59" s="302"/>
      <c r="X59" s="302"/>
      <c r="Y59" s="302"/>
      <c r="Z59" s="302"/>
      <c r="AA59" s="302"/>
      <c r="AB59" s="302"/>
      <c r="AC59" s="302"/>
      <c r="AD59" s="302"/>
      <c r="AE59" s="302"/>
      <c r="AF59" s="302"/>
      <c r="AG59" s="302"/>
      <c r="AH59" s="302"/>
    </row>
    <row r="60" spans="1:34" s="10" customFormat="1" ht="10" hidden="1" customHeight="1" thickTop="1" thickBot="1" x14ac:dyDescent="0.3">
      <c r="A60" s="22"/>
      <c r="B60" s="78"/>
      <c r="C60" s="43"/>
      <c r="D60" s="43"/>
      <c r="E60" s="42"/>
      <c r="F60" s="96"/>
      <c r="G60" s="30"/>
      <c r="H60" s="30"/>
      <c r="I60" s="30"/>
      <c r="J60" s="95"/>
      <c r="K60" s="95"/>
      <c r="L60" s="95"/>
      <c r="M60" s="95"/>
      <c r="N60" s="77"/>
      <c r="O60" s="76"/>
      <c r="P60" s="76"/>
      <c r="Q60" s="315"/>
      <c r="R60" s="302"/>
      <c r="S60" s="302"/>
      <c r="T60" s="302"/>
      <c r="U60" s="302"/>
      <c r="V60" s="302"/>
      <c r="W60" s="302"/>
      <c r="X60" s="302"/>
      <c r="Y60" s="302"/>
      <c r="Z60" s="302"/>
      <c r="AA60" s="302"/>
      <c r="AB60" s="302"/>
      <c r="AC60" s="302"/>
      <c r="AD60" s="302"/>
      <c r="AE60" s="302"/>
      <c r="AF60" s="302"/>
      <c r="AG60" s="302"/>
      <c r="AH60" s="302"/>
    </row>
    <row r="61" spans="1:34" s="10" customFormat="1" ht="16.55" hidden="1" customHeight="1" thickTop="1" thickBot="1" x14ac:dyDescent="0.3">
      <c r="A61" s="22"/>
      <c r="B61" s="78"/>
      <c r="C61" s="43"/>
      <c r="D61" s="43"/>
      <c r="E61" s="42"/>
      <c r="F61" s="42"/>
      <c r="G61" s="96"/>
      <c r="H61" s="96"/>
      <c r="I61" s="96"/>
      <c r="J61" s="95"/>
      <c r="K61" s="95"/>
      <c r="L61" s="95"/>
      <c r="M61" s="95"/>
      <c r="N61" s="77"/>
      <c r="O61" s="76"/>
      <c r="P61" s="76"/>
      <c r="Q61" s="315"/>
      <c r="R61" s="302"/>
      <c r="S61" s="302"/>
      <c r="T61" s="302"/>
      <c r="U61" s="302"/>
      <c r="V61" s="302"/>
      <c r="W61" s="302"/>
      <c r="X61" s="302"/>
      <c r="Y61" s="302"/>
      <c r="Z61" s="302"/>
      <c r="AA61" s="302"/>
      <c r="AB61" s="302"/>
      <c r="AC61" s="302"/>
      <c r="AD61" s="302"/>
      <c r="AE61" s="302"/>
      <c r="AF61" s="302"/>
      <c r="AG61" s="302"/>
      <c r="AH61" s="302"/>
    </row>
    <row r="62" spans="1:34" s="10" customFormat="1" ht="29.95" hidden="1" customHeight="1" thickTop="1" thickBot="1" x14ac:dyDescent="0.25">
      <c r="A62" s="22"/>
      <c r="B62" s="93"/>
      <c r="C62" s="355" t="s">
        <v>673</v>
      </c>
      <c r="D62" s="355"/>
      <c r="E62" s="68" t="s">
        <v>584</v>
      </c>
      <c r="F62" s="94"/>
      <c r="G62" s="65"/>
      <c r="H62" s="65"/>
      <c r="I62" s="65"/>
      <c r="J62" s="65"/>
      <c r="K62" s="65"/>
      <c r="L62" s="65"/>
      <c r="M62" s="65"/>
      <c r="N62" s="90"/>
      <c r="O62" s="89"/>
      <c r="P62" s="89"/>
      <c r="Q62" s="300"/>
      <c r="R62" s="301"/>
      <c r="S62" s="302"/>
      <c r="T62" s="302"/>
      <c r="U62" s="302"/>
      <c r="V62" s="302"/>
      <c r="W62" s="302"/>
      <c r="X62" s="302"/>
      <c r="Y62" s="302"/>
      <c r="Z62" s="302"/>
      <c r="AA62" s="302"/>
      <c r="AB62" s="302"/>
      <c r="AC62" s="302"/>
      <c r="AD62" s="302"/>
      <c r="AE62" s="302"/>
      <c r="AF62" s="302"/>
      <c r="AG62" s="302"/>
      <c r="AH62" s="302"/>
    </row>
    <row r="63" spans="1:34" s="10" customFormat="1" ht="29.95" hidden="1" customHeight="1" thickTop="1" thickBot="1" x14ac:dyDescent="0.3">
      <c r="A63" s="22"/>
      <c r="B63" s="93"/>
      <c r="C63" s="356"/>
      <c r="D63" s="356"/>
      <c r="E63" s="92" t="s">
        <v>583</v>
      </c>
      <c r="F63" s="91"/>
      <c r="G63" s="65"/>
      <c r="H63" s="65"/>
      <c r="I63" s="65"/>
      <c r="J63" s="65"/>
      <c r="K63" s="65"/>
      <c r="L63" s="65"/>
      <c r="M63" s="65"/>
      <c r="N63" s="90"/>
      <c r="O63" s="89"/>
      <c r="P63" s="89"/>
      <c r="Q63" s="300"/>
      <c r="R63" s="316">
        <v>2</v>
      </c>
      <c r="S63" s="302"/>
      <c r="T63" s="302"/>
      <c r="U63" s="302"/>
      <c r="V63" s="302"/>
      <c r="W63" s="302"/>
      <c r="X63" s="302"/>
      <c r="Y63" s="302"/>
      <c r="Z63" s="302"/>
      <c r="AA63" s="306">
        <v>2</v>
      </c>
      <c r="AB63" s="302"/>
      <c r="AC63" s="302"/>
      <c r="AD63" s="302"/>
      <c r="AE63" s="302"/>
      <c r="AF63" s="302"/>
      <c r="AG63" s="302"/>
      <c r="AH63" s="302"/>
    </row>
    <row r="64" spans="1:34" s="10" customFormat="1" ht="10" hidden="1" customHeight="1" thickTop="1" thickBot="1" x14ac:dyDescent="0.35">
      <c r="A64" s="22"/>
      <c r="B64" s="86"/>
      <c r="C64" s="88"/>
      <c r="D64" s="65"/>
      <c r="E64" s="65"/>
      <c r="F64" s="65"/>
      <c r="G64" s="65"/>
      <c r="H64" s="65"/>
      <c r="I64" s="65"/>
      <c r="J64" s="65"/>
      <c r="K64" s="65"/>
      <c r="L64" s="87"/>
      <c r="M64" s="87"/>
      <c r="N64" s="85"/>
      <c r="O64" s="84"/>
      <c r="P64" s="84"/>
      <c r="Q64" s="317"/>
      <c r="R64" s="318"/>
      <c r="S64" s="318"/>
      <c r="T64" s="302"/>
      <c r="U64" s="302"/>
      <c r="V64" s="302"/>
      <c r="W64" s="302"/>
      <c r="X64" s="302"/>
      <c r="Y64" s="302"/>
      <c r="Z64" s="302"/>
      <c r="AA64" s="302"/>
      <c r="AB64" s="302"/>
      <c r="AC64" s="302"/>
      <c r="AD64" s="302"/>
      <c r="AE64" s="302"/>
      <c r="AF64" s="302"/>
      <c r="AG64" s="302"/>
      <c r="AH64" s="302"/>
    </row>
    <row r="65" spans="1:34" s="10" customFormat="1" ht="29.95" hidden="1" customHeight="1" thickTop="1" thickBot="1" x14ac:dyDescent="0.35">
      <c r="A65" s="22"/>
      <c r="B65" s="86"/>
      <c r="C65" s="258" t="s">
        <v>578</v>
      </c>
      <c r="D65" s="245" t="s">
        <v>590</v>
      </c>
      <c r="E65" s="366" t="s">
        <v>576</v>
      </c>
      <c r="F65" s="367"/>
      <c r="G65" s="367"/>
      <c r="H65" s="367"/>
      <c r="I65" s="368"/>
      <c r="J65" s="244" t="s">
        <v>589</v>
      </c>
      <c r="K65" s="245" t="s">
        <v>588</v>
      </c>
      <c r="L65" s="245" t="s">
        <v>587</v>
      </c>
      <c r="M65" s="246" t="s">
        <v>569</v>
      </c>
      <c r="N65" s="85"/>
      <c r="O65" s="84"/>
      <c r="P65" s="16"/>
      <c r="Q65" s="300"/>
      <c r="R65" s="318"/>
      <c r="S65" s="318"/>
      <c r="T65" s="302"/>
      <c r="U65" s="302"/>
      <c r="V65" s="302"/>
      <c r="W65" s="302"/>
      <c r="X65" s="302"/>
      <c r="Y65" s="302"/>
      <c r="Z65" s="302"/>
      <c r="AA65" s="302"/>
      <c r="AB65" s="302"/>
      <c r="AC65" s="302"/>
      <c r="AD65" s="302"/>
      <c r="AE65" s="302"/>
      <c r="AF65" s="302"/>
      <c r="AG65" s="302"/>
      <c r="AH65" s="302"/>
    </row>
    <row r="66" spans="1:34" s="10" customFormat="1" ht="50.1" hidden="1" customHeight="1" thickTop="1" thickBot="1" x14ac:dyDescent="0.25">
      <c r="A66" s="22"/>
      <c r="B66" s="83"/>
      <c r="C66" s="252"/>
      <c r="D66" s="259"/>
      <c r="E66" s="369"/>
      <c r="F66" s="370"/>
      <c r="G66" s="370"/>
      <c r="H66" s="370"/>
      <c r="I66" s="371"/>
      <c r="J66" s="247"/>
      <c r="K66" s="247"/>
      <c r="L66" s="251" t="str">
        <f>IFERROR(VLOOKUP(D66,MAPPING!$K$2:$L$5,2,0),"")</f>
        <v/>
      </c>
      <c r="M66" s="253" t="str">
        <f>IFERROR($K66*$L66,"")</f>
        <v/>
      </c>
      <c r="N66" s="82"/>
      <c r="O66" s="51"/>
      <c r="P66" s="16"/>
      <c r="Q66" s="300"/>
      <c r="R66" s="302"/>
      <c r="S66" s="302"/>
      <c r="T66" s="302"/>
      <c r="U66" s="302"/>
      <c r="V66" s="302"/>
      <c r="W66" s="302"/>
      <c r="X66" s="302"/>
      <c r="Y66" s="302"/>
      <c r="Z66" s="302"/>
      <c r="AA66" s="302"/>
      <c r="AB66" s="302"/>
      <c r="AC66" s="302"/>
      <c r="AD66" s="302"/>
      <c r="AE66" s="302"/>
      <c r="AF66" s="302"/>
      <c r="AG66" s="302"/>
      <c r="AH66" s="302"/>
    </row>
    <row r="67" spans="1:34" s="10" customFormat="1" ht="50.1" hidden="1" customHeight="1" thickTop="1" thickBot="1" x14ac:dyDescent="0.25">
      <c r="A67" s="22"/>
      <c r="B67" s="81"/>
      <c r="C67" s="252"/>
      <c r="D67" s="259"/>
      <c r="E67" s="369"/>
      <c r="F67" s="370"/>
      <c r="G67" s="370"/>
      <c r="H67" s="370"/>
      <c r="I67" s="371"/>
      <c r="J67" s="247"/>
      <c r="K67" s="247"/>
      <c r="L67" s="251" t="str">
        <f>IFERROR(VLOOKUP(D67,MAPPING!$K$2:$L$5,2,0),"")</f>
        <v/>
      </c>
      <c r="M67" s="253" t="str">
        <f t="shared" ref="M67:M85" si="3">IFERROR($K67*$L67,"")</f>
        <v/>
      </c>
      <c r="N67" s="80"/>
      <c r="O67" s="79"/>
      <c r="P67" s="16"/>
      <c r="Q67" s="300"/>
      <c r="R67" s="302"/>
      <c r="S67" s="302"/>
      <c r="T67" s="302"/>
      <c r="U67" s="302"/>
      <c r="V67" s="302"/>
      <c r="W67" s="302"/>
      <c r="X67" s="302"/>
      <c r="Y67" s="302"/>
      <c r="Z67" s="302"/>
      <c r="AA67" s="302"/>
      <c r="AB67" s="302"/>
      <c r="AC67" s="302"/>
      <c r="AD67" s="302"/>
      <c r="AE67" s="302"/>
      <c r="AF67" s="302"/>
      <c r="AG67" s="302"/>
      <c r="AH67" s="302"/>
    </row>
    <row r="68" spans="1:34" s="10" customFormat="1" ht="50.1" hidden="1" customHeight="1" thickTop="1" thickBot="1" x14ac:dyDescent="0.25">
      <c r="A68" s="22"/>
      <c r="B68" s="78"/>
      <c r="C68" s="252"/>
      <c r="D68" s="259"/>
      <c r="E68" s="369"/>
      <c r="F68" s="370"/>
      <c r="G68" s="370"/>
      <c r="H68" s="370"/>
      <c r="I68" s="371"/>
      <c r="J68" s="247"/>
      <c r="K68" s="247"/>
      <c r="L68" s="251" t="str">
        <f>IFERROR(VLOOKUP(D68,MAPPING!$K$2:$L$5,2,0),"")</f>
        <v/>
      </c>
      <c r="M68" s="253" t="str">
        <f t="shared" si="3"/>
        <v/>
      </c>
      <c r="N68" s="77"/>
      <c r="O68" s="76"/>
      <c r="P68" s="16"/>
      <c r="Q68" s="300"/>
      <c r="R68" s="302"/>
      <c r="S68" s="302"/>
      <c r="T68" s="302"/>
      <c r="U68" s="302"/>
      <c r="V68" s="302"/>
      <c r="W68" s="302"/>
      <c r="X68" s="302"/>
      <c r="Y68" s="302"/>
      <c r="Z68" s="302"/>
      <c r="AA68" s="302"/>
      <c r="AB68" s="302"/>
      <c r="AC68" s="302"/>
      <c r="AD68" s="302"/>
      <c r="AE68" s="302"/>
      <c r="AF68" s="302"/>
      <c r="AG68" s="302"/>
      <c r="AH68" s="302"/>
    </row>
    <row r="69" spans="1:34" s="10" customFormat="1" ht="50.1" hidden="1" customHeight="1" thickTop="1" thickBot="1" x14ac:dyDescent="0.25">
      <c r="A69" s="22"/>
      <c r="B69" s="78"/>
      <c r="C69" s="252"/>
      <c r="D69" s="259"/>
      <c r="E69" s="369"/>
      <c r="F69" s="370"/>
      <c r="G69" s="370"/>
      <c r="H69" s="370"/>
      <c r="I69" s="371"/>
      <c r="J69" s="247"/>
      <c r="K69" s="247"/>
      <c r="L69" s="251" t="str">
        <f>IFERROR(VLOOKUP(D69,MAPPING!$K$2:$L$5,2,0),"")</f>
        <v/>
      </c>
      <c r="M69" s="253" t="str">
        <f t="shared" si="3"/>
        <v/>
      </c>
      <c r="N69" s="77"/>
      <c r="O69" s="76"/>
      <c r="P69" s="16"/>
      <c r="Q69" s="300"/>
      <c r="R69" s="302"/>
      <c r="S69" s="302"/>
      <c r="T69" s="302"/>
      <c r="U69" s="302"/>
      <c r="V69" s="302"/>
      <c r="W69" s="302"/>
      <c r="X69" s="302"/>
      <c r="Y69" s="302"/>
      <c r="Z69" s="302"/>
      <c r="AA69" s="302"/>
      <c r="AB69" s="302"/>
      <c r="AC69" s="302"/>
      <c r="AD69" s="302"/>
      <c r="AE69" s="302"/>
      <c r="AF69" s="302"/>
      <c r="AG69" s="302"/>
      <c r="AH69" s="302"/>
    </row>
    <row r="70" spans="1:34" s="10" customFormat="1" ht="50.1" hidden="1" customHeight="1" thickTop="1" thickBot="1" x14ac:dyDescent="0.25">
      <c r="A70" s="22"/>
      <c r="B70" s="78"/>
      <c r="C70" s="252"/>
      <c r="D70" s="259"/>
      <c r="E70" s="369"/>
      <c r="F70" s="370"/>
      <c r="G70" s="370"/>
      <c r="H70" s="370"/>
      <c r="I70" s="371"/>
      <c r="J70" s="247"/>
      <c r="K70" s="247"/>
      <c r="L70" s="251" t="str">
        <f>IFERROR(VLOOKUP(D70,MAPPING!$K$2:$L$5,2,0),"")</f>
        <v/>
      </c>
      <c r="M70" s="253" t="str">
        <f t="shared" si="3"/>
        <v/>
      </c>
      <c r="N70" s="77"/>
      <c r="O70" s="76"/>
      <c r="P70" s="16"/>
      <c r="Q70" s="300"/>
      <c r="R70" s="302"/>
      <c r="S70" s="302"/>
      <c r="T70" s="302"/>
      <c r="U70" s="302"/>
      <c r="V70" s="302"/>
      <c r="W70" s="302"/>
      <c r="X70" s="302"/>
      <c r="Y70" s="302"/>
      <c r="Z70" s="302"/>
      <c r="AA70" s="302"/>
      <c r="AB70" s="302"/>
      <c r="AC70" s="302"/>
      <c r="AD70" s="302"/>
      <c r="AE70" s="302"/>
      <c r="AF70" s="302"/>
      <c r="AG70" s="302"/>
      <c r="AH70" s="302"/>
    </row>
    <row r="71" spans="1:34" s="10" customFormat="1" ht="50.1" hidden="1" customHeight="1" thickTop="1" thickBot="1" x14ac:dyDescent="0.25">
      <c r="A71" s="22"/>
      <c r="B71" s="78"/>
      <c r="C71" s="252"/>
      <c r="D71" s="259"/>
      <c r="E71" s="369"/>
      <c r="F71" s="370"/>
      <c r="G71" s="370"/>
      <c r="H71" s="370"/>
      <c r="I71" s="371"/>
      <c r="J71" s="247"/>
      <c r="K71" s="247"/>
      <c r="L71" s="251" t="str">
        <f>IFERROR(VLOOKUP(D71,MAPPING!$K$2:$L$5,2,0),"")</f>
        <v/>
      </c>
      <c r="M71" s="253" t="str">
        <f t="shared" si="3"/>
        <v/>
      </c>
      <c r="N71" s="77"/>
      <c r="O71" s="76"/>
      <c r="P71" s="16"/>
      <c r="Q71" s="300"/>
      <c r="R71" s="302"/>
      <c r="S71" s="302"/>
      <c r="T71" s="302"/>
      <c r="U71" s="302"/>
      <c r="V71" s="302"/>
      <c r="W71" s="302"/>
      <c r="X71" s="302"/>
      <c r="Y71" s="302"/>
      <c r="Z71" s="302"/>
      <c r="AA71" s="302"/>
      <c r="AB71" s="302"/>
      <c r="AC71" s="302"/>
      <c r="AD71" s="302"/>
      <c r="AE71" s="302"/>
      <c r="AF71" s="302"/>
      <c r="AG71" s="302"/>
      <c r="AH71" s="302"/>
    </row>
    <row r="72" spans="1:34" s="10" customFormat="1" ht="50.1" hidden="1" customHeight="1" thickTop="1" thickBot="1" x14ac:dyDescent="0.25">
      <c r="A72" s="22"/>
      <c r="B72" s="78"/>
      <c r="C72" s="252"/>
      <c r="D72" s="259"/>
      <c r="E72" s="369"/>
      <c r="F72" s="370"/>
      <c r="G72" s="370"/>
      <c r="H72" s="370"/>
      <c r="I72" s="371"/>
      <c r="J72" s="247"/>
      <c r="K72" s="247"/>
      <c r="L72" s="251" t="str">
        <f>IFERROR(VLOOKUP(D72,MAPPING!$K$2:$L$5,2,0),"")</f>
        <v/>
      </c>
      <c r="M72" s="253" t="str">
        <f t="shared" si="3"/>
        <v/>
      </c>
      <c r="N72" s="77"/>
      <c r="O72" s="76"/>
      <c r="P72" s="16"/>
      <c r="Q72" s="300"/>
      <c r="R72" s="302"/>
      <c r="S72" s="302"/>
      <c r="T72" s="302"/>
      <c r="U72" s="302"/>
      <c r="V72" s="302"/>
      <c r="W72" s="302"/>
      <c r="X72" s="302"/>
      <c r="Y72" s="302"/>
      <c r="Z72" s="302"/>
      <c r="AA72" s="302"/>
      <c r="AB72" s="302"/>
      <c r="AC72" s="302"/>
      <c r="AD72" s="302"/>
      <c r="AE72" s="302"/>
      <c r="AF72" s="302"/>
      <c r="AG72" s="302"/>
      <c r="AH72" s="302"/>
    </row>
    <row r="73" spans="1:34" s="10" customFormat="1" ht="50.1" hidden="1" customHeight="1" thickTop="1" thickBot="1" x14ac:dyDescent="0.25">
      <c r="A73" s="22"/>
      <c r="B73" s="78"/>
      <c r="C73" s="252"/>
      <c r="D73" s="259"/>
      <c r="E73" s="369"/>
      <c r="F73" s="370"/>
      <c r="G73" s="370"/>
      <c r="H73" s="370"/>
      <c r="I73" s="371"/>
      <c r="J73" s="247"/>
      <c r="K73" s="247"/>
      <c r="L73" s="251" t="str">
        <f>IFERROR(VLOOKUP(D73,MAPPING!$K$2:$L$5,2,0),"")</f>
        <v/>
      </c>
      <c r="M73" s="253" t="str">
        <f t="shared" si="3"/>
        <v/>
      </c>
      <c r="N73" s="77"/>
      <c r="O73" s="76"/>
      <c r="P73" s="16"/>
      <c r="Q73" s="300"/>
      <c r="R73" s="302"/>
      <c r="S73" s="302"/>
      <c r="T73" s="302"/>
      <c r="U73" s="302"/>
      <c r="V73" s="302"/>
      <c r="W73" s="302"/>
      <c r="X73" s="302"/>
      <c r="Y73" s="302"/>
      <c r="Z73" s="302"/>
      <c r="AA73" s="302"/>
      <c r="AB73" s="302"/>
      <c r="AC73" s="302"/>
      <c r="AD73" s="302"/>
      <c r="AE73" s="302"/>
      <c r="AF73" s="302"/>
      <c r="AG73" s="302"/>
      <c r="AH73" s="302"/>
    </row>
    <row r="74" spans="1:34" s="10" customFormat="1" ht="50.1" hidden="1" customHeight="1" thickTop="1" thickBot="1" x14ac:dyDescent="0.25">
      <c r="A74" s="22"/>
      <c r="B74" s="78"/>
      <c r="C74" s="252"/>
      <c r="D74" s="259"/>
      <c r="E74" s="369"/>
      <c r="F74" s="370"/>
      <c r="G74" s="370"/>
      <c r="H74" s="370"/>
      <c r="I74" s="371"/>
      <c r="J74" s="247"/>
      <c r="K74" s="247"/>
      <c r="L74" s="251" t="str">
        <f>IFERROR(VLOOKUP(D74,MAPPING!$K$2:$L$5,2,0),"")</f>
        <v/>
      </c>
      <c r="M74" s="253" t="str">
        <f t="shared" si="3"/>
        <v/>
      </c>
      <c r="N74" s="77"/>
      <c r="O74" s="76"/>
      <c r="P74" s="16"/>
      <c r="Q74" s="300"/>
      <c r="R74" s="302"/>
      <c r="S74" s="302"/>
      <c r="T74" s="302"/>
      <c r="U74" s="302"/>
      <c r="V74" s="302"/>
      <c r="W74" s="302"/>
      <c r="X74" s="302"/>
      <c r="Y74" s="302"/>
      <c r="Z74" s="302"/>
      <c r="AA74" s="302"/>
      <c r="AB74" s="302"/>
      <c r="AC74" s="302"/>
      <c r="AD74" s="302"/>
      <c r="AE74" s="302"/>
      <c r="AF74" s="302"/>
      <c r="AG74" s="302"/>
      <c r="AH74" s="302"/>
    </row>
    <row r="75" spans="1:34" s="10" customFormat="1" ht="50.1" hidden="1" customHeight="1" thickTop="1" thickBot="1" x14ac:dyDescent="0.25">
      <c r="A75" s="22"/>
      <c r="B75" s="81"/>
      <c r="C75" s="252"/>
      <c r="D75" s="259"/>
      <c r="E75" s="369"/>
      <c r="F75" s="370"/>
      <c r="G75" s="370"/>
      <c r="H75" s="370"/>
      <c r="I75" s="371"/>
      <c r="J75" s="247"/>
      <c r="K75" s="247"/>
      <c r="L75" s="251" t="str">
        <f>IFERROR(VLOOKUP(D75,MAPPING!$K$2:$L$5,2,0),"")</f>
        <v/>
      </c>
      <c r="M75" s="253" t="str">
        <f t="shared" si="3"/>
        <v/>
      </c>
      <c r="N75" s="80"/>
      <c r="O75" s="79"/>
      <c r="P75" s="16"/>
      <c r="Q75" s="300"/>
      <c r="R75" s="302"/>
      <c r="S75" s="302"/>
      <c r="T75" s="302"/>
      <c r="U75" s="302"/>
      <c r="V75" s="302"/>
      <c r="W75" s="302"/>
      <c r="X75" s="302"/>
      <c r="Y75" s="302"/>
      <c r="Z75" s="302"/>
      <c r="AA75" s="302"/>
      <c r="AB75" s="302"/>
      <c r="AC75" s="302"/>
      <c r="AD75" s="302"/>
      <c r="AE75" s="302"/>
      <c r="AF75" s="302"/>
      <c r="AG75" s="302"/>
      <c r="AH75" s="302"/>
    </row>
    <row r="76" spans="1:34" s="10" customFormat="1" ht="50.1" hidden="1" customHeight="1" thickTop="1" thickBot="1" x14ac:dyDescent="0.25">
      <c r="A76" s="22"/>
      <c r="B76" s="81"/>
      <c r="C76" s="252"/>
      <c r="D76" s="259"/>
      <c r="E76" s="369"/>
      <c r="F76" s="370"/>
      <c r="G76" s="370"/>
      <c r="H76" s="370"/>
      <c r="I76" s="371"/>
      <c r="J76" s="247"/>
      <c r="K76" s="247"/>
      <c r="L76" s="251" t="str">
        <f>IFERROR(VLOOKUP(D76,MAPPING!$K$2:$L$5,2,0),"")</f>
        <v/>
      </c>
      <c r="M76" s="253" t="str">
        <f t="shared" si="3"/>
        <v/>
      </c>
      <c r="N76" s="80"/>
      <c r="O76" s="79"/>
      <c r="P76" s="16"/>
      <c r="Q76" s="300"/>
      <c r="R76" s="302"/>
      <c r="S76" s="302"/>
      <c r="T76" s="302"/>
      <c r="U76" s="302"/>
      <c r="V76" s="302"/>
      <c r="W76" s="302"/>
      <c r="X76" s="302"/>
      <c r="Y76" s="302"/>
      <c r="Z76" s="302"/>
      <c r="AA76" s="302"/>
      <c r="AB76" s="302"/>
      <c r="AC76" s="302"/>
      <c r="AD76" s="302"/>
      <c r="AE76" s="302"/>
      <c r="AF76" s="302"/>
      <c r="AG76" s="302"/>
      <c r="AH76" s="302"/>
    </row>
    <row r="77" spans="1:34" s="10" customFormat="1" ht="50.1" hidden="1" customHeight="1" thickTop="1" thickBot="1" x14ac:dyDescent="0.25">
      <c r="A77" s="22"/>
      <c r="B77" s="78"/>
      <c r="C77" s="252"/>
      <c r="D77" s="259"/>
      <c r="E77" s="369"/>
      <c r="F77" s="370"/>
      <c r="G77" s="370"/>
      <c r="H77" s="370"/>
      <c r="I77" s="371"/>
      <c r="J77" s="247"/>
      <c r="K77" s="247"/>
      <c r="L77" s="251" t="str">
        <f>IFERROR(VLOOKUP(D77,MAPPING!$K$2:$L$5,2,0),"")</f>
        <v/>
      </c>
      <c r="M77" s="253" t="str">
        <f t="shared" si="3"/>
        <v/>
      </c>
      <c r="N77" s="77"/>
      <c r="O77" s="76"/>
      <c r="P77" s="16"/>
      <c r="Q77" s="300"/>
      <c r="R77" s="302"/>
      <c r="S77" s="302"/>
      <c r="T77" s="302"/>
      <c r="U77" s="302"/>
      <c r="V77" s="302"/>
      <c r="W77" s="302"/>
      <c r="X77" s="302"/>
      <c r="Y77" s="302"/>
      <c r="Z77" s="302"/>
      <c r="AA77" s="302"/>
      <c r="AB77" s="302"/>
      <c r="AC77" s="302"/>
      <c r="AD77" s="302"/>
      <c r="AE77" s="302"/>
      <c r="AF77" s="302"/>
      <c r="AG77" s="302"/>
      <c r="AH77" s="302"/>
    </row>
    <row r="78" spans="1:34" s="10" customFormat="1" ht="50.1" hidden="1" customHeight="1" thickTop="1" thickBot="1" x14ac:dyDescent="0.25">
      <c r="A78" s="22"/>
      <c r="B78" s="78"/>
      <c r="C78" s="252"/>
      <c r="D78" s="259"/>
      <c r="E78" s="369"/>
      <c r="F78" s="370"/>
      <c r="G78" s="370"/>
      <c r="H78" s="370"/>
      <c r="I78" s="371"/>
      <c r="J78" s="247"/>
      <c r="K78" s="247"/>
      <c r="L78" s="251" t="str">
        <f>IFERROR(VLOOKUP(D78,MAPPING!$K$2:$L$5,2,0),"")</f>
        <v/>
      </c>
      <c r="M78" s="253" t="str">
        <f t="shared" si="3"/>
        <v/>
      </c>
      <c r="N78" s="77"/>
      <c r="O78" s="76"/>
      <c r="P78" s="16"/>
      <c r="Q78" s="300"/>
      <c r="R78" s="302"/>
      <c r="S78" s="302"/>
      <c r="T78" s="302"/>
      <c r="U78" s="302"/>
      <c r="V78" s="302"/>
      <c r="W78" s="302"/>
      <c r="X78" s="302"/>
      <c r="Y78" s="302"/>
      <c r="Z78" s="302"/>
      <c r="AA78" s="302"/>
      <c r="AB78" s="302"/>
      <c r="AC78" s="302"/>
      <c r="AD78" s="302"/>
      <c r="AE78" s="302"/>
      <c r="AF78" s="302"/>
      <c r="AG78" s="302"/>
      <c r="AH78" s="302"/>
    </row>
    <row r="79" spans="1:34" s="10" customFormat="1" ht="50.1" hidden="1" customHeight="1" thickTop="1" thickBot="1" x14ac:dyDescent="0.25">
      <c r="A79" s="22"/>
      <c r="B79" s="78"/>
      <c r="C79" s="252"/>
      <c r="D79" s="259"/>
      <c r="E79" s="369"/>
      <c r="F79" s="370"/>
      <c r="G79" s="370"/>
      <c r="H79" s="370"/>
      <c r="I79" s="371"/>
      <c r="J79" s="247"/>
      <c r="K79" s="247"/>
      <c r="L79" s="251" t="str">
        <f>IFERROR(VLOOKUP(D79,MAPPING!$K$2:$L$5,2,0),"")</f>
        <v/>
      </c>
      <c r="M79" s="253" t="str">
        <f t="shared" si="3"/>
        <v/>
      </c>
      <c r="N79" s="77"/>
      <c r="O79" s="76"/>
      <c r="P79" s="16"/>
      <c r="Q79" s="300"/>
      <c r="R79" s="302"/>
      <c r="S79" s="302"/>
      <c r="T79" s="302"/>
      <c r="U79" s="302"/>
      <c r="V79" s="302"/>
      <c r="W79" s="302"/>
      <c r="X79" s="302"/>
      <c r="Y79" s="302"/>
      <c r="Z79" s="302"/>
      <c r="AA79" s="302"/>
      <c r="AB79" s="302"/>
      <c r="AC79" s="302"/>
      <c r="AD79" s="302"/>
      <c r="AE79" s="302"/>
      <c r="AF79" s="302"/>
      <c r="AG79" s="302"/>
      <c r="AH79" s="302"/>
    </row>
    <row r="80" spans="1:34" s="10" customFormat="1" ht="50.1" hidden="1" customHeight="1" thickTop="1" thickBot="1" x14ac:dyDescent="0.25">
      <c r="A80" s="22"/>
      <c r="B80" s="78"/>
      <c r="C80" s="252"/>
      <c r="D80" s="259"/>
      <c r="E80" s="369"/>
      <c r="F80" s="370"/>
      <c r="G80" s="370"/>
      <c r="H80" s="370"/>
      <c r="I80" s="371"/>
      <c r="J80" s="247"/>
      <c r="K80" s="247"/>
      <c r="L80" s="251" t="str">
        <f>IFERROR(VLOOKUP(D80,MAPPING!$K$2:$L$5,2,0),"")</f>
        <v/>
      </c>
      <c r="M80" s="253" t="str">
        <f t="shared" si="3"/>
        <v/>
      </c>
      <c r="N80" s="77"/>
      <c r="O80" s="76"/>
      <c r="P80" s="16"/>
      <c r="Q80" s="300"/>
      <c r="R80" s="302"/>
      <c r="S80" s="302"/>
      <c r="T80" s="302"/>
      <c r="U80" s="302"/>
      <c r="V80" s="302"/>
      <c r="W80" s="302"/>
      <c r="X80" s="302"/>
      <c r="Y80" s="302"/>
      <c r="Z80" s="302"/>
      <c r="AA80" s="302"/>
      <c r="AB80" s="302"/>
      <c r="AC80" s="302"/>
      <c r="AD80" s="302"/>
      <c r="AE80" s="302"/>
      <c r="AF80" s="302"/>
      <c r="AG80" s="302"/>
      <c r="AH80" s="302"/>
    </row>
    <row r="81" spans="1:34" s="10" customFormat="1" ht="50.1" hidden="1" customHeight="1" thickTop="1" thickBot="1" x14ac:dyDescent="0.25">
      <c r="A81" s="22"/>
      <c r="B81" s="81"/>
      <c r="C81" s="252"/>
      <c r="D81" s="259"/>
      <c r="E81" s="369"/>
      <c r="F81" s="370"/>
      <c r="G81" s="370"/>
      <c r="H81" s="370"/>
      <c r="I81" s="371"/>
      <c r="J81" s="247"/>
      <c r="K81" s="247"/>
      <c r="L81" s="251" t="str">
        <f>IFERROR(VLOOKUP(D81,MAPPING!$K$2:$L$5,2,0),"")</f>
        <v/>
      </c>
      <c r="M81" s="253" t="str">
        <f t="shared" si="3"/>
        <v/>
      </c>
      <c r="N81" s="80"/>
      <c r="O81" s="79"/>
      <c r="P81" s="16"/>
      <c r="Q81" s="300"/>
      <c r="R81" s="302"/>
      <c r="S81" s="302"/>
      <c r="T81" s="302"/>
      <c r="U81" s="302"/>
      <c r="V81" s="302"/>
      <c r="W81" s="302"/>
      <c r="X81" s="302"/>
      <c r="Y81" s="302"/>
      <c r="Z81" s="302"/>
      <c r="AA81" s="302"/>
      <c r="AB81" s="302"/>
      <c r="AC81" s="302"/>
      <c r="AD81" s="302"/>
      <c r="AE81" s="302"/>
      <c r="AF81" s="302"/>
      <c r="AG81" s="302"/>
      <c r="AH81" s="302"/>
    </row>
    <row r="82" spans="1:34" s="10" customFormat="1" ht="50.1" hidden="1" customHeight="1" thickTop="1" thickBot="1" x14ac:dyDescent="0.25">
      <c r="A82" s="22"/>
      <c r="B82" s="81"/>
      <c r="C82" s="252"/>
      <c r="D82" s="259"/>
      <c r="E82" s="369"/>
      <c r="F82" s="370"/>
      <c r="G82" s="370"/>
      <c r="H82" s="370"/>
      <c r="I82" s="371"/>
      <c r="J82" s="247"/>
      <c r="K82" s="247"/>
      <c r="L82" s="251" t="str">
        <f>IFERROR(VLOOKUP(D82,MAPPING!$K$2:$L$5,2,0),"")</f>
        <v/>
      </c>
      <c r="M82" s="253" t="str">
        <f t="shared" si="3"/>
        <v/>
      </c>
      <c r="N82" s="80"/>
      <c r="O82" s="79"/>
      <c r="P82" s="16"/>
      <c r="Q82" s="300"/>
      <c r="R82" s="302"/>
      <c r="S82" s="302"/>
      <c r="T82" s="302"/>
      <c r="U82" s="302"/>
      <c r="V82" s="302"/>
      <c r="W82" s="302"/>
      <c r="X82" s="302"/>
      <c r="Y82" s="302"/>
      <c r="Z82" s="302"/>
      <c r="AA82" s="302"/>
      <c r="AB82" s="302"/>
      <c r="AC82" s="302"/>
      <c r="AD82" s="302"/>
      <c r="AE82" s="302"/>
      <c r="AF82" s="302"/>
      <c r="AG82" s="302"/>
      <c r="AH82" s="302"/>
    </row>
    <row r="83" spans="1:34" s="10" customFormat="1" ht="50.1" hidden="1" customHeight="1" thickTop="1" thickBot="1" x14ac:dyDescent="0.25">
      <c r="A83" s="22"/>
      <c r="B83" s="81"/>
      <c r="C83" s="252"/>
      <c r="D83" s="259"/>
      <c r="E83" s="369"/>
      <c r="F83" s="370"/>
      <c r="G83" s="370"/>
      <c r="H83" s="370"/>
      <c r="I83" s="371"/>
      <c r="J83" s="247"/>
      <c r="K83" s="247"/>
      <c r="L83" s="251" t="str">
        <f>IFERROR(VLOOKUP(D83,MAPPING!$K$2:$L$5,2,0),"")</f>
        <v/>
      </c>
      <c r="M83" s="253" t="str">
        <f t="shared" si="3"/>
        <v/>
      </c>
      <c r="N83" s="80"/>
      <c r="O83" s="79"/>
      <c r="P83" s="16"/>
      <c r="Q83" s="300"/>
      <c r="R83" s="302"/>
      <c r="S83" s="302"/>
      <c r="T83" s="302"/>
      <c r="U83" s="302"/>
      <c r="V83" s="302"/>
      <c r="W83" s="302"/>
      <c r="X83" s="302"/>
      <c r="Y83" s="302"/>
      <c r="Z83" s="302"/>
      <c r="AA83" s="302"/>
      <c r="AB83" s="302"/>
      <c r="AC83" s="302"/>
      <c r="AD83" s="302"/>
      <c r="AE83" s="302"/>
      <c r="AF83" s="302"/>
      <c r="AG83" s="302"/>
      <c r="AH83" s="302"/>
    </row>
    <row r="84" spans="1:34" s="10" customFormat="1" ht="50.1" hidden="1" customHeight="1" thickTop="1" thickBot="1" x14ac:dyDescent="0.25">
      <c r="A84" s="22"/>
      <c r="B84" s="78"/>
      <c r="C84" s="252"/>
      <c r="D84" s="259"/>
      <c r="E84" s="369"/>
      <c r="F84" s="370"/>
      <c r="G84" s="370"/>
      <c r="H84" s="370"/>
      <c r="I84" s="371"/>
      <c r="J84" s="247"/>
      <c r="K84" s="247"/>
      <c r="L84" s="251" t="str">
        <f>IFERROR(VLOOKUP(D84,MAPPING!$K$2:$L$5,2,0),"")</f>
        <v/>
      </c>
      <c r="M84" s="253" t="str">
        <f t="shared" si="3"/>
        <v/>
      </c>
      <c r="N84" s="77"/>
      <c r="O84" s="76"/>
      <c r="P84" s="16"/>
      <c r="Q84" s="300"/>
      <c r="R84" s="302"/>
      <c r="S84" s="302"/>
      <c r="T84" s="302"/>
      <c r="U84" s="302"/>
      <c r="V84" s="302"/>
      <c r="W84" s="302"/>
      <c r="X84" s="302"/>
      <c r="Y84" s="302"/>
      <c r="Z84" s="302"/>
      <c r="AA84" s="302"/>
      <c r="AB84" s="302"/>
      <c r="AC84" s="302"/>
      <c r="AD84" s="302"/>
      <c r="AE84" s="302"/>
      <c r="AF84" s="302"/>
      <c r="AG84" s="302"/>
      <c r="AH84" s="302"/>
    </row>
    <row r="85" spans="1:34" s="10" customFormat="1" ht="50.1" hidden="1" customHeight="1" thickTop="1" thickBot="1" x14ac:dyDescent="0.25">
      <c r="A85" s="22"/>
      <c r="B85" s="78"/>
      <c r="C85" s="279"/>
      <c r="D85" s="280"/>
      <c r="E85" s="384"/>
      <c r="F85" s="385"/>
      <c r="G85" s="385"/>
      <c r="H85" s="385"/>
      <c r="I85" s="386"/>
      <c r="J85" s="254"/>
      <c r="K85" s="254"/>
      <c r="L85" s="255" t="str">
        <f>IFERROR(VLOOKUP(D85,MAPPING!$K$2:$L$5,2,0),"")</f>
        <v/>
      </c>
      <c r="M85" s="257" t="str">
        <f t="shared" si="3"/>
        <v/>
      </c>
      <c r="N85" s="77"/>
      <c r="O85" s="76"/>
      <c r="P85" s="16"/>
      <c r="Q85" s="300"/>
      <c r="R85" s="302"/>
      <c r="S85" s="302"/>
      <c r="T85" s="302"/>
      <c r="U85" s="302"/>
      <c r="V85" s="302"/>
      <c r="W85" s="302"/>
      <c r="X85" s="302"/>
      <c r="Y85" s="302"/>
      <c r="Z85" s="302"/>
      <c r="AA85" s="302"/>
      <c r="AB85" s="302"/>
      <c r="AC85" s="302"/>
      <c r="AD85" s="302"/>
      <c r="AE85" s="302"/>
      <c r="AF85" s="302"/>
      <c r="AG85" s="302"/>
      <c r="AH85" s="302"/>
    </row>
    <row r="86" spans="1:34" s="10" customFormat="1" ht="38.15" hidden="1" customHeight="1" thickTop="1" thickBot="1" x14ac:dyDescent="0.3">
      <c r="A86" s="22"/>
      <c r="B86" s="28"/>
      <c r="C86" s="69" t="str">
        <f>+IF(LEN(D86)&gt;0,#REF!+1,"")</f>
        <v/>
      </c>
      <c r="D86" s="69"/>
      <c r="E86" s="69"/>
      <c r="F86" s="69"/>
      <c r="G86" s="75"/>
      <c r="H86" s="69"/>
      <c r="I86" s="69"/>
      <c r="J86" s="69"/>
      <c r="K86" s="69"/>
      <c r="L86" s="46" t="s">
        <v>567</v>
      </c>
      <c r="M86" s="250">
        <f>SUM($M$66:$M$85)</f>
        <v>0</v>
      </c>
      <c r="N86" s="26"/>
      <c r="O86" s="16"/>
      <c r="P86" s="16"/>
      <c r="Q86" s="300"/>
      <c r="R86" s="302"/>
      <c r="S86" s="302"/>
      <c r="T86" s="302"/>
      <c r="U86" s="302"/>
      <c r="V86" s="302"/>
      <c r="W86" s="302"/>
      <c r="X86" s="302"/>
      <c r="Y86" s="302"/>
      <c r="Z86" s="302"/>
      <c r="AA86" s="302"/>
      <c r="AB86" s="302"/>
      <c r="AC86" s="302"/>
      <c r="AD86" s="302"/>
      <c r="AE86" s="302"/>
      <c r="AF86" s="302"/>
      <c r="AG86" s="302"/>
      <c r="AH86" s="302"/>
    </row>
    <row r="87" spans="1:34" s="10" customFormat="1" ht="10" hidden="1" customHeight="1" thickTop="1" thickBot="1" x14ac:dyDescent="0.3">
      <c r="A87" s="22"/>
      <c r="B87" s="28"/>
      <c r="C87" s="69" t="str">
        <f>+IF(LEN(D87)&gt;0,C86+1,"")</f>
        <v/>
      </c>
      <c r="D87" s="69"/>
      <c r="E87" s="69"/>
      <c r="F87" s="69"/>
      <c r="G87" s="75"/>
      <c r="H87" s="29"/>
      <c r="I87" s="29"/>
      <c r="J87" s="29"/>
      <c r="K87" s="27"/>
      <c r="L87" s="29"/>
      <c r="M87" s="29"/>
      <c r="N87" s="26"/>
      <c r="O87" s="16"/>
      <c r="P87" s="16"/>
      <c r="Q87" s="300"/>
      <c r="R87" s="302"/>
      <c r="S87" s="302"/>
      <c r="T87" s="302"/>
      <c r="U87" s="302"/>
      <c r="V87" s="302"/>
      <c r="W87" s="302"/>
      <c r="X87" s="302"/>
      <c r="Y87" s="302"/>
      <c r="Z87" s="302"/>
      <c r="AA87" s="302"/>
      <c r="AB87" s="302"/>
      <c r="AC87" s="302"/>
      <c r="AD87" s="302"/>
      <c r="AE87" s="302"/>
      <c r="AF87" s="302"/>
      <c r="AG87" s="302"/>
      <c r="AH87" s="302"/>
    </row>
    <row r="88" spans="1:34" s="10" customFormat="1" ht="17.05" hidden="1" thickTop="1" thickBot="1" x14ac:dyDescent="0.3">
      <c r="A88" s="22"/>
      <c r="B88" s="28"/>
      <c r="C88" s="69"/>
      <c r="D88" s="69"/>
      <c r="E88" s="69"/>
      <c r="F88" s="69"/>
      <c r="G88" s="71"/>
      <c r="H88" s="71"/>
      <c r="I88" s="71"/>
      <c r="J88" s="70"/>
      <c r="K88" s="70"/>
      <c r="L88" s="69"/>
      <c r="M88" s="27"/>
      <c r="N88" s="26"/>
      <c r="O88" s="16"/>
      <c r="P88" s="16"/>
      <c r="Q88" s="300"/>
      <c r="R88" s="302"/>
      <c r="S88" s="302"/>
      <c r="T88" s="302"/>
      <c r="U88" s="302"/>
      <c r="V88" s="302"/>
      <c r="W88" s="302"/>
      <c r="X88" s="302"/>
      <c r="Y88" s="302"/>
      <c r="Z88" s="302"/>
      <c r="AA88" s="302"/>
      <c r="AB88" s="302"/>
      <c r="AC88" s="302"/>
      <c r="AD88" s="302"/>
      <c r="AE88" s="302"/>
      <c r="AF88" s="302"/>
      <c r="AG88" s="302"/>
      <c r="AH88" s="302"/>
    </row>
    <row r="89" spans="1:34" s="33" customFormat="1" ht="35.200000000000003" customHeight="1" thickTop="1" thickBot="1" x14ac:dyDescent="0.45">
      <c r="A89" s="38"/>
      <c r="B89" s="37"/>
      <c r="C89" s="372" t="s">
        <v>586</v>
      </c>
      <c r="D89" s="372"/>
      <c r="E89" s="72"/>
      <c r="F89" s="72"/>
      <c r="G89" s="74"/>
      <c r="H89" s="74"/>
      <c r="I89" s="74"/>
      <c r="J89" s="73"/>
      <c r="K89" s="73"/>
      <c r="L89" s="72"/>
      <c r="M89" s="36"/>
      <c r="N89" s="35"/>
      <c r="O89" s="34"/>
      <c r="P89" s="34"/>
      <c r="Q89" s="300"/>
      <c r="R89" s="312"/>
      <c r="S89" s="312"/>
      <c r="T89" s="312"/>
      <c r="U89" s="312"/>
      <c r="V89" s="312"/>
      <c r="W89" s="312"/>
      <c r="X89" s="312"/>
      <c r="Y89" s="312"/>
      <c r="Z89" s="312"/>
      <c r="AA89" s="312"/>
      <c r="AB89" s="312"/>
      <c r="AC89" s="312"/>
      <c r="AD89" s="312"/>
      <c r="AE89" s="312"/>
      <c r="AF89" s="312"/>
      <c r="AG89" s="312"/>
      <c r="AH89" s="312"/>
    </row>
    <row r="90" spans="1:34" s="10" customFormat="1" ht="10" hidden="1" customHeight="1" thickTop="1" thickBot="1" x14ac:dyDescent="0.3">
      <c r="A90" s="22"/>
      <c r="B90" s="28"/>
      <c r="C90" s="69"/>
      <c r="D90" s="69"/>
      <c r="E90" s="69"/>
      <c r="F90" s="69"/>
      <c r="G90" s="71"/>
      <c r="H90" s="71"/>
      <c r="I90" s="71"/>
      <c r="J90" s="70"/>
      <c r="K90" s="70"/>
      <c r="L90" s="69"/>
      <c r="M90" s="27"/>
      <c r="N90" s="26"/>
      <c r="O90" s="16"/>
      <c r="P90" s="16"/>
      <c r="Q90" s="300"/>
      <c r="R90" s="302"/>
      <c r="S90" s="302"/>
      <c r="T90" s="302"/>
      <c r="U90" s="302"/>
      <c r="V90" s="302"/>
      <c r="W90" s="302"/>
      <c r="X90" s="302"/>
      <c r="Y90" s="302"/>
      <c r="Z90" s="302"/>
      <c r="AA90" s="302"/>
      <c r="AB90" s="302"/>
      <c r="AC90" s="302"/>
      <c r="AD90" s="302"/>
      <c r="AE90" s="302"/>
      <c r="AF90" s="302"/>
      <c r="AG90" s="302"/>
      <c r="AH90" s="302"/>
    </row>
    <row r="91" spans="1:34" s="10" customFormat="1" ht="29.95" hidden="1" customHeight="1" thickTop="1" thickBot="1" x14ac:dyDescent="0.25">
      <c r="A91" s="22"/>
      <c r="B91" s="28"/>
      <c r="C91" s="382" t="s">
        <v>585</v>
      </c>
      <c r="D91" s="382"/>
      <c r="E91" s="68" t="s">
        <v>584</v>
      </c>
      <c r="F91" s="27"/>
      <c r="G91" s="27"/>
      <c r="H91" s="27"/>
      <c r="I91" s="27"/>
      <c r="J91" s="27"/>
      <c r="K91" s="27"/>
      <c r="L91" s="27"/>
      <c r="M91" s="27"/>
      <c r="N91" s="26"/>
      <c r="O91" s="16"/>
      <c r="P91" s="16"/>
      <c r="Q91" s="300"/>
      <c r="R91" s="302"/>
      <c r="S91" s="302"/>
      <c r="T91" s="302"/>
      <c r="U91" s="302"/>
      <c r="V91" s="302"/>
      <c r="W91" s="302"/>
      <c r="X91" s="302"/>
      <c r="Y91" s="302"/>
      <c r="Z91" s="302"/>
      <c r="AA91" s="302"/>
      <c r="AB91" s="302"/>
      <c r="AC91" s="302"/>
      <c r="AD91" s="302"/>
      <c r="AE91" s="302"/>
      <c r="AF91" s="302"/>
      <c r="AG91" s="302"/>
      <c r="AH91" s="302"/>
    </row>
    <row r="92" spans="1:34" s="10" customFormat="1" ht="29.95" hidden="1" customHeight="1" thickTop="1" thickBot="1" x14ac:dyDescent="0.25">
      <c r="A92" s="22"/>
      <c r="B92" s="28"/>
      <c r="C92" s="383"/>
      <c r="D92" s="383"/>
      <c r="E92" s="67" t="s">
        <v>583</v>
      </c>
      <c r="F92" s="27"/>
      <c r="G92" s="27"/>
      <c r="H92" s="27"/>
      <c r="I92" s="27"/>
      <c r="J92" s="27"/>
      <c r="K92" s="27"/>
      <c r="L92" s="27"/>
      <c r="M92" s="27"/>
      <c r="N92" s="26"/>
      <c r="O92" s="16"/>
      <c r="P92" s="16"/>
      <c r="Q92" s="300"/>
      <c r="R92" s="302"/>
      <c r="S92" s="302"/>
      <c r="T92" s="302"/>
      <c r="U92" s="302"/>
      <c r="V92" s="302"/>
      <c r="W92" s="302"/>
      <c r="X92" s="302"/>
      <c r="Y92" s="302"/>
      <c r="Z92" s="302"/>
      <c r="AA92" s="306">
        <v>1</v>
      </c>
      <c r="AB92" s="302"/>
      <c r="AC92" s="302"/>
      <c r="AD92" s="302"/>
      <c r="AE92" s="302"/>
      <c r="AF92" s="302"/>
      <c r="AG92" s="302"/>
      <c r="AH92" s="302"/>
    </row>
    <row r="93" spans="1:34" s="10" customFormat="1" ht="10" hidden="1" customHeight="1" thickTop="1" thickBot="1" x14ac:dyDescent="0.25">
      <c r="A93" s="22"/>
      <c r="B93" s="28"/>
      <c r="C93" s="27"/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26"/>
      <c r="O93" s="16"/>
      <c r="P93" s="16"/>
      <c r="Q93" s="300"/>
      <c r="R93" s="302"/>
      <c r="S93" s="302"/>
      <c r="T93" s="302"/>
      <c r="U93" s="302"/>
      <c r="V93" s="302"/>
      <c r="W93" s="302"/>
      <c r="X93" s="302"/>
      <c r="Y93" s="302"/>
      <c r="Z93" s="302"/>
      <c r="AA93" s="302"/>
      <c r="AB93" s="302"/>
      <c r="AC93" s="302"/>
      <c r="AD93" s="302"/>
      <c r="AE93" s="302"/>
      <c r="AF93" s="302"/>
      <c r="AG93" s="302"/>
      <c r="AH93" s="302"/>
    </row>
    <row r="94" spans="1:34" s="10" customFormat="1" ht="35.200000000000003" hidden="1" customHeight="1" thickTop="1" thickBot="1" x14ac:dyDescent="0.25">
      <c r="A94" s="22"/>
      <c r="B94" s="28"/>
      <c r="C94" s="364" t="s">
        <v>582</v>
      </c>
      <c r="D94" s="365"/>
      <c r="E94" s="66"/>
      <c r="F94" s="65"/>
      <c r="G94" s="62" t="s">
        <v>581</v>
      </c>
      <c r="H94" s="64">
        <f>IFERROR(IF(Kraj="Polska",$D$18*1.5*$E$94,  VLOOKUP(Kraj,MAPPING!D3:G118,4,0)*0.25*$E$94),"")</f>
        <v>0</v>
      </c>
      <c r="I94" s="63" t="str">
        <f>$E$18</f>
        <v>PLN</v>
      </c>
      <c r="J94" s="29"/>
      <c r="K94" s="62" t="s">
        <v>580</v>
      </c>
      <c r="L94" s="61">
        <f>IFERROR($H$94*INDEX('KURSY|Ex.rate'!$A:$AL,IF(START!$H$21="",MATCH(DzienPowrotu-1,'KURSY|Ex.rate'!$A:$A,1),MATCH(START!$H$21,'KURSY|Ex.rate'!$A:$A,1)),MATCH($I94,'KURSY|Ex.rate'!$1:$1,0)),$H$94)</f>
        <v>0</v>
      </c>
      <c r="M94" s="60"/>
      <c r="N94" s="26"/>
      <c r="O94" s="16"/>
      <c r="P94" s="16"/>
      <c r="Q94" s="300"/>
      <c r="R94" s="302"/>
      <c r="S94" s="302"/>
      <c r="T94" s="302"/>
      <c r="U94" s="302"/>
      <c r="V94" s="302"/>
      <c r="W94" s="302"/>
      <c r="X94" s="302"/>
      <c r="Y94" s="302"/>
      <c r="Z94" s="302"/>
      <c r="AA94" s="302"/>
      <c r="AB94" s="302"/>
      <c r="AC94" s="302"/>
      <c r="AD94" s="302"/>
      <c r="AE94" s="302"/>
      <c r="AF94" s="302"/>
      <c r="AG94" s="302"/>
      <c r="AH94" s="302"/>
    </row>
    <row r="95" spans="1:34" s="10" customFormat="1" ht="10" hidden="1" customHeight="1" thickTop="1" thickBot="1" x14ac:dyDescent="0.25">
      <c r="A95" s="22"/>
      <c r="B95" s="28"/>
      <c r="C95" s="27"/>
      <c r="D95" s="27"/>
      <c r="E95" s="27"/>
      <c r="F95" s="27"/>
      <c r="G95" s="27"/>
      <c r="H95" s="27"/>
      <c r="I95" s="27"/>
      <c r="J95" s="27"/>
      <c r="K95" s="27"/>
      <c r="L95" s="27"/>
      <c r="M95" s="27"/>
      <c r="N95" s="26"/>
      <c r="O95" s="16"/>
      <c r="P95" s="16"/>
      <c r="Q95" s="300"/>
      <c r="R95" s="302"/>
      <c r="S95" s="302"/>
      <c r="T95" s="302"/>
      <c r="U95" s="302"/>
      <c r="V95" s="302"/>
      <c r="W95" s="302"/>
      <c r="X95" s="302"/>
      <c r="Y95" s="302"/>
      <c r="Z95" s="302"/>
      <c r="AA95" s="302"/>
      <c r="AB95" s="302"/>
      <c r="AC95" s="302"/>
      <c r="AD95" s="302"/>
      <c r="AE95" s="302"/>
      <c r="AF95" s="302"/>
      <c r="AG95" s="302"/>
      <c r="AH95" s="302"/>
    </row>
    <row r="96" spans="1:34" s="10" customFormat="1" ht="10" hidden="1" customHeight="1" thickTop="1" thickBot="1" x14ac:dyDescent="0.25">
      <c r="A96" s="22"/>
      <c r="B96" s="28"/>
      <c r="C96" s="49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26"/>
      <c r="O96" s="16"/>
      <c r="P96" s="16"/>
      <c r="Q96" s="300"/>
      <c r="R96" s="302"/>
      <c r="S96" s="302"/>
      <c r="T96" s="302"/>
      <c r="U96" s="302"/>
      <c r="V96" s="302"/>
      <c r="W96" s="302"/>
      <c r="X96" s="302"/>
      <c r="Y96" s="302"/>
      <c r="Z96" s="302"/>
      <c r="AA96" s="302"/>
      <c r="AB96" s="302"/>
      <c r="AC96" s="302"/>
      <c r="AD96" s="302"/>
      <c r="AE96" s="302"/>
      <c r="AF96" s="302"/>
      <c r="AG96" s="302"/>
      <c r="AH96" s="302"/>
    </row>
    <row r="97" spans="1:34" s="10" customFormat="1" ht="29.95" hidden="1" customHeight="1" thickTop="1" thickBot="1" x14ac:dyDescent="0.25">
      <c r="A97" s="22"/>
      <c r="B97" s="28"/>
      <c r="C97" s="242" t="s">
        <v>578</v>
      </c>
      <c r="D97" s="243" t="s">
        <v>577</v>
      </c>
      <c r="E97" s="243" t="s">
        <v>576</v>
      </c>
      <c r="F97" s="244" t="s">
        <v>575</v>
      </c>
      <c r="G97" s="245" t="s">
        <v>574</v>
      </c>
      <c r="H97" s="245" t="s">
        <v>573</v>
      </c>
      <c r="I97" s="245" t="s">
        <v>572</v>
      </c>
      <c r="J97" s="245" t="s">
        <v>571</v>
      </c>
      <c r="K97" s="245" t="s">
        <v>232</v>
      </c>
      <c r="L97" s="245" t="s">
        <v>570</v>
      </c>
      <c r="M97" s="246" t="s">
        <v>569</v>
      </c>
      <c r="N97" s="26"/>
      <c r="O97" s="16"/>
      <c r="P97" s="16"/>
      <c r="Q97" s="300"/>
      <c r="R97" s="302"/>
      <c r="S97" s="302"/>
      <c r="T97" s="302"/>
      <c r="U97" s="302"/>
      <c r="V97" s="302"/>
      <c r="W97" s="302"/>
      <c r="X97" s="302"/>
      <c r="Y97" s="302"/>
      <c r="Z97" s="302"/>
      <c r="AA97" s="302"/>
      <c r="AB97" s="302"/>
      <c r="AC97" s="302"/>
      <c r="AD97" s="302"/>
      <c r="AE97" s="302"/>
      <c r="AF97" s="302"/>
      <c r="AG97" s="302"/>
      <c r="AH97" s="302"/>
    </row>
    <row r="98" spans="1:34" s="10" customFormat="1" ht="38.15" hidden="1" customHeight="1" thickTop="1" thickBot="1" x14ac:dyDescent="0.25">
      <c r="A98" s="22"/>
      <c r="B98" s="28"/>
      <c r="C98" s="249"/>
      <c r="D98" s="247"/>
      <c r="E98" s="272"/>
      <c r="F98" s="262"/>
      <c r="G98" s="272"/>
      <c r="H98" s="272"/>
      <c r="I98" s="247"/>
      <c r="J98" s="260" t="str">
        <f t="shared" ref="J98:J117" si="4">IF($H98+$I98=0,"",$H98+$I98)</f>
        <v/>
      </c>
      <c r="K98" s="248"/>
      <c r="L98" s="251" t="str">
        <f>IF(AND(START!$H$21="",K98&lt;&gt;"PLN",K98&lt;&gt;""),"START-H21-Fulfill",IFERROR(INDEX('KURSY|Ex.rate'!$A:$AL,IF(START!$H$21="",MATCH(START!$H$21-1,'KURSY|Ex.rate'!$A:$A,1),MATCH(START!$H$21-1,'KURSY|Ex.rate'!$A:$A,1)),MATCH($K98,'KURSY|Ex.rate'!$1:$1,0)),""))</f>
        <v/>
      </c>
      <c r="M98" s="253" t="str">
        <f>IFERROR(IF(K98&lt;&gt;"PLN",$J98*$L98,J98),"")</f>
        <v/>
      </c>
      <c r="N98" s="26"/>
      <c r="O98" s="16"/>
      <c r="P98" s="16"/>
      <c r="Q98" s="300"/>
      <c r="R98" s="302"/>
      <c r="S98" s="302"/>
      <c r="T98" s="302"/>
      <c r="U98" s="302"/>
      <c r="V98" s="302"/>
      <c r="W98" s="302"/>
      <c r="X98" s="302"/>
      <c r="Y98" s="302"/>
      <c r="Z98" s="302"/>
      <c r="AA98" s="302"/>
      <c r="AB98" s="302"/>
      <c r="AC98" s="302"/>
      <c r="AD98" s="302"/>
      <c r="AE98" s="302"/>
      <c r="AF98" s="302"/>
      <c r="AG98" s="302"/>
      <c r="AH98" s="302"/>
    </row>
    <row r="99" spans="1:34" s="10" customFormat="1" ht="38.15" hidden="1" customHeight="1" thickTop="1" thickBot="1" x14ac:dyDescent="0.25">
      <c r="A99" s="22"/>
      <c r="B99" s="28"/>
      <c r="C99" s="249"/>
      <c r="D99" s="247"/>
      <c r="E99" s="272"/>
      <c r="F99" s="262"/>
      <c r="G99" s="272"/>
      <c r="H99" s="272"/>
      <c r="I99" s="247"/>
      <c r="J99" s="260" t="str">
        <f t="shared" si="4"/>
        <v/>
      </c>
      <c r="K99" s="248"/>
      <c r="L99" s="251" t="str">
        <f>IF(AND(START!$H$21="",K99&lt;&gt;"PLN",K99&lt;&gt;""),"START-H21-Fulfill",IFERROR(INDEX('KURSY|Ex.rate'!$A:$AL,IF(START!$H$21="",MATCH(START!$H$21-1,'KURSY|Ex.rate'!$A:$A,1),MATCH(START!$H$21-1,'KURSY|Ex.rate'!$A:$A,1)),MATCH($K99,'KURSY|Ex.rate'!$1:$1,0)),""))</f>
        <v/>
      </c>
      <c r="M99" s="253" t="str">
        <f t="shared" ref="M99:M117" si="5">IFERROR(IF(K99&lt;&gt;"PLN",$J99*$L99,J99),"")</f>
        <v/>
      </c>
      <c r="N99" s="26"/>
      <c r="O99" s="16"/>
      <c r="P99" s="16"/>
      <c r="Q99" s="300"/>
      <c r="R99" s="302"/>
      <c r="S99" s="302"/>
      <c r="T99" s="302"/>
      <c r="U99" s="302"/>
      <c r="V99" s="302"/>
      <c r="W99" s="302"/>
      <c r="X99" s="302"/>
      <c r="Y99" s="302"/>
      <c r="Z99" s="302"/>
      <c r="AA99" s="302"/>
      <c r="AB99" s="302"/>
      <c r="AC99" s="302"/>
      <c r="AD99" s="302"/>
      <c r="AE99" s="302"/>
      <c r="AF99" s="302"/>
      <c r="AG99" s="302"/>
      <c r="AH99" s="302"/>
    </row>
    <row r="100" spans="1:34" s="10" customFormat="1" ht="38.15" hidden="1" customHeight="1" thickTop="1" thickBot="1" x14ac:dyDescent="0.25">
      <c r="A100" s="22"/>
      <c r="B100" s="28"/>
      <c r="C100" s="249"/>
      <c r="D100" s="247"/>
      <c r="E100" s="272"/>
      <c r="F100" s="262"/>
      <c r="G100" s="272"/>
      <c r="H100" s="272"/>
      <c r="I100" s="247"/>
      <c r="J100" s="260" t="str">
        <f t="shared" si="4"/>
        <v/>
      </c>
      <c r="K100" s="248"/>
      <c r="L100" s="251" t="str">
        <f>IF(AND(START!$H$21="",K100&lt;&gt;"PLN",K100&lt;&gt;""),"START-H21-Fulfill",IFERROR(INDEX('KURSY|Ex.rate'!$A:$AL,IF(START!$H$21="",MATCH(START!$H$21-1,'KURSY|Ex.rate'!$A:$A,1),MATCH(START!$H$21-1,'KURSY|Ex.rate'!$A:$A,1)),MATCH($K100,'KURSY|Ex.rate'!$1:$1,0)),""))</f>
        <v/>
      </c>
      <c r="M100" s="253" t="str">
        <f t="shared" si="5"/>
        <v/>
      </c>
      <c r="N100" s="26"/>
      <c r="O100" s="16"/>
      <c r="P100" s="16"/>
      <c r="Q100" s="300"/>
      <c r="R100" s="302"/>
      <c r="S100" s="302"/>
      <c r="T100" s="302"/>
      <c r="U100" s="302"/>
      <c r="V100" s="302"/>
      <c r="W100" s="302"/>
      <c r="X100" s="302"/>
      <c r="Y100" s="302"/>
      <c r="Z100" s="302"/>
      <c r="AA100" s="302"/>
      <c r="AB100" s="302"/>
      <c r="AC100" s="302"/>
      <c r="AD100" s="302"/>
      <c r="AE100" s="302"/>
      <c r="AF100" s="302"/>
      <c r="AG100" s="302"/>
      <c r="AH100" s="302"/>
    </row>
    <row r="101" spans="1:34" s="10" customFormat="1" ht="38.15" hidden="1" customHeight="1" thickTop="1" thickBot="1" x14ac:dyDescent="0.25">
      <c r="A101" s="22"/>
      <c r="B101" s="28"/>
      <c r="C101" s="249"/>
      <c r="D101" s="247"/>
      <c r="E101" s="272"/>
      <c r="F101" s="262"/>
      <c r="G101" s="272"/>
      <c r="H101" s="272"/>
      <c r="I101" s="247"/>
      <c r="J101" s="260" t="str">
        <f t="shared" si="4"/>
        <v/>
      </c>
      <c r="K101" s="248"/>
      <c r="L101" s="251" t="str">
        <f>IF(AND(START!$H$21="",K101&lt;&gt;"PLN",K101&lt;&gt;""),"START-H21-Fulfill",IFERROR(INDEX('KURSY|Ex.rate'!$A:$AL,IF(START!$H$21="",MATCH(START!$H$21-1,'KURSY|Ex.rate'!$A:$A,1),MATCH(START!$H$21-1,'KURSY|Ex.rate'!$A:$A,1)),MATCH($K101,'KURSY|Ex.rate'!$1:$1,0)),""))</f>
        <v/>
      </c>
      <c r="M101" s="253" t="str">
        <f t="shared" si="5"/>
        <v/>
      </c>
      <c r="N101" s="26"/>
      <c r="O101" s="16"/>
      <c r="P101" s="16"/>
      <c r="Q101" s="300"/>
      <c r="R101" s="302"/>
      <c r="S101" s="302"/>
      <c r="T101" s="302"/>
      <c r="U101" s="302"/>
      <c r="V101" s="302"/>
      <c r="W101" s="302"/>
      <c r="X101" s="302"/>
      <c r="Y101" s="302"/>
      <c r="Z101" s="302"/>
      <c r="AA101" s="302"/>
      <c r="AB101" s="302"/>
      <c r="AC101" s="302"/>
      <c r="AD101" s="302"/>
      <c r="AE101" s="302"/>
      <c r="AF101" s="302"/>
      <c r="AG101" s="302"/>
      <c r="AH101" s="302"/>
    </row>
    <row r="102" spans="1:34" s="10" customFormat="1" ht="38.15" hidden="1" customHeight="1" thickTop="1" thickBot="1" x14ac:dyDescent="0.25">
      <c r="A102" s="22"/>
      <c r="B102" s="28"/>
      <c r="C102" s="249"/>
      <c r="D102" s="247"/>
      <c r="E102" s="272"/>
      <c r="F102" s="262"/>
      <c r="G102" s="272"/>
      <c r="H102" s="272"/>
      <c r="I102" s="247"/>
      <c r="J102" s="260" t="str">
        <f t="shared" si="4"/>
        <v/>
      </c>
      <c r="K102" s="248"/>
      <c r="L102" s="251" t="str">
        <f>IF(AND(START!$H$21="",K102&lt;&gt;"PLN",K102&lt;&gt;""),"START-H21-Fulfill",IFERROR(INDEX('KURSY|Ex.rate'!$A:$AL,IF(START!$H$21="",MATCH(START!$H$21-1,'KURSY|Ex.rate'!$A:$A,1),MATCH(START!$H$21-1,'KURSY|Ex.rate'!$A:$A,1)),MATCH($K102,'KURSY|Ex.rate'!$1:$1,0)),""))</f>
        <v/>
      </c>
      <c r="M102" s="253" t="str">
        <f t="shared" si="5"/>
        <v/>
      </c>
      <c r="N102" s="26"/>
      <c r="O102" s="16"/>
      <c r="P102" s="16"/>
      <c r="Q102" s="300"/>
      <c r="R102" s="302"/>
      <c r="S102" s="302"/>
      <c r="T102" s="302"/>
      <c r="U102" s="302"/>
      <c r="V102" s="302"/>
      <c r="W102" s="302"/>
      <c r="X102" s="302"/>
      <c r="Y102" s="302"/>
      <c r="Z102" s="302"/>
      <c r="AA102" s="302"/>
      <c r="AB102" s="302"/>
      <c r="AC102" s="302"/>
      <c r="AD102" s="302"/>
      <c r="AE102" s="302"/>
      <c r="AF102" s="302"/>
      <c r="AG102" s="302"/>
      <c r="AH102" s="302"/>
    </row>
    <row r="103" spans="1:34" s="10" customFormat="1" ht="38.15" hidden="1" customHeight="1" thickTop="1" thickBot="1" x14ac:dyDescent="0.25">
      <c r="A103" s="22"/>
      <c r="B103" s="28"/>
      <c r="C103" s="249"/>
      <c r="D103" s="247"/>
      <c r="E103" s="272"/>
      <c r="F103" s="262"/>
      <c r="G103" s="272"/>
      <c r="H103" s="272"/>
      <c r="I103" s="247"/>
      <c r="J103" s="260" t="str">
        <f t="shared" si="4"/>
        <v/>
      </c>
      <c r="K103" s="248"/>
      <c r="L103" s="251" t="str">
        <f>IF(AND(START!$H$21="",K103&lt;&gt;"PLN",K103&lt;&gt;""),"START-H21-Fulfill",IFERROR(INDEX('KURSY|Ex.rate'!$A:$AL,IF(START!$H$21="",MATCH(START!$H$21-1,'KURSY|Ex.rate'!$A:$A,1),MATCH(START!$H$21-1,'KURSY|Ex.rate'!$A:$A,1)),MATCH($K103,'KURSY|Ex.rate'!$1:$1,0)),""))</f>
        <v/>
      </c>
      <c r="M103" s="253" t="str">
        <f t="shared" si="5"/>
        <v/>
      </c>
      <c r="N103" s="26"/>
      <c r="O103" s="16"/>
      <c r="P103" s="16"/>
      <c r="Q103" s="300"/>
      <c r="R103" s="302"/>
      <c r="S103" s="302"/>
      <c r="T103" s="302"/>
      <c r="U103" s="302"/>
      <c r="V103" s="302"/>
      <c r="W103" s="302"/>
      <c r="X103" s="302"/>
      <c r="Y103" s="302"/>
      <c r="Z103" s="302"/>
      <c r="AA103" s="302"/>
      <c r="AB103" s="302"/>
      <c r="AC103" s="302"/>
      <c r="AD103" s="302"/>
      <c r="AE103" s="302"/>
      <c r="AF103" s="302"/>
      <c r="AG103" s="302"/>
      <c r="AH103" s="302"/>
    </row>
    <row r="104" spans="1:34" s="10" customFormat="1" ht="38.15" hidden="1" customHeight="1" thickTop="1" thickBot="1" x14ac:dyDescent="0.25">
      <c r="A104" s="22"/>
      <c r="B104" s="28"/>
      <c r="C104" s="249"/>
      <c r="D104" s="247"/>
      <c r="E104" s="272"/>
      <c r="F104" s="262"/>
      <c r="G104" s="272"/>
      <c r="H104" s="272"/>
      <c r="I104" s="247"/>
      <c r="J104" s="260" t="str">
        <f t="shared" si="4"/>
        <v/>
      </c>
      <c r="K104" s="248"/>
      <c r="L104" s="251" t="str">
        <f>IF(AND(START!$H$21="",K104&lt;&gt;"PLN",K104&lt;&gt;""),"START-H21-Fulfill",IFERROR(INDEX('KURSY|Ex.rate'!$A:$AL,IF(START!$H$21="",MATCH(START!$H$21-1,'KURSY|Ex.rate'!$A:$A,1),MATCH(START!$H$21-1,'KURSY|Ex.rate'!$A:$A,1)),MATCH($K104,'KURSY|Ex.rate'!$1:$1,0)),""))</f>
        <v/>
      </c>
      <c r="M104" s="253" t="str">
        <f t="shared" si="5"/>
        <v/>
      </c>
      <c r="N104" s="26"/>
      <c r="O104" s="16"/>
      <c r="P104" s="16"/>
      <c r="Q104" s="300"/>
      <c r="R104" s="302"/>
      <c r="S104" s="302"/>
      <c r="T104" s="302"/>
      <c r="U104" s="302"/>
      <c r="V104" s="302"/>
      <c r="W104" s="302"/>
      <c r="X104" s="302"/>
      <c r="Y104" s="302"/>
      <c r="Z104" s="302"/>
      <c r="AA104" s="302"/>
      <c r="AB104" s="302"/>
      <c r="AC104" s="302"/>
      <c r="AD104" s="302"/>
      <c r="AE104" s="302"/>
      <c r="AF104" s="302"/>
      <c r="AG104" s="302"/>
      <c r="AH104" s="302"/>
    </row>
    <row r="105" spans="1:34" s="10" customFormat="1" ht="38.15" hidden="1" customHeight="1" thickTop="1" thickBot="1" x14ac:dyDescent="0.25">
      <c r="A105" s="22"/>
      <c r="B105" s="28"/>
      <c r="C105" s="249"/>
      <c r="D105" s="247"/>
      <c r="E105" s="272"/>
      <c r="F105" s="262"/>
      <c r="G105" s="272"/>
      <c r="H105" s="272"/>
      <c r="I105" s="247"/>
      <c r="J105" s="260" t="str">
        <f t="shared" si="4"/>
        <v/>
      </c>
      <c r="K105" s="248"/>
      <c r="L105" s="251" t="str">
        <f>IF(AND(START!$H$21="",K105&lt;&gt;"PLN",K105&lt;&gt;""),"START-H21-Fulfill",IFERROR(INDEX('KURSY|Ex.rate'!$A:$AL,IF(START!$H$21="",MATCH(START!$H$21-1,'KURSY|Ex.rate'!$A:$A,1),MATCH(START!$H$21-1,'KURSY|Ex.rate'!$A:$A,1)),MATCH($K105,'KURSY|Ex.rate'!$1:$1,0)),""))</f>
        <v/>
      </c>
      <c r="M105" s="253" t="str">
        <f t="shared" si="5"/>
        <v/>
      </c>
      <c r="N105" s="26"/>
      <c r="O105" s="16"/>
      <c r="P105" s="16"/>
      <c r="Q105" s="300"/>
      <c r="R105" s="302"/>
      <c r="S105" s="302"/>
      <c r="T105" s="302"/>
      <c r="U105" s="302"/>
      <c r="V105" s="302"/>
      <c r="W105" s="302"/>
      <c r="X105" s="302"/>
      <c r="Y105" s="302"/>
      <c r="Z105" s="302"/>
      <c r="AA105" s="302"/>
      <c r="AB105" s="302"/>
      <c r="AC105" s="302"/>
      <c r="AD105" s="302"/>
      <c r="AE105" s="302"/>
      <c r="AF105" s="302"/>
      <c r="AG105" s="302"/>
      <c r="AH105" s="302"/>
    </row>
    <row r="106" spans="1:34" s="10" customFormat="1" ht="38.15" hidden="1" customHeight="1" thickTop="1" thickBot="1" x14ac:dyDescent="0.25">
      <c r="A106" s="22"/>
      <c r="B106" s="28"/>
      <c r="C106" s="249"/>
      <c r="D106" s="247"/>
      <c r="E106" s="272"/>
      <c r="F106" s="262"/>
      <c r="G106" s="272"/>
      <c r="H106" s="272"/>
      <c r="I106" s="247"/>
      <c r="J106" s="260" t="str">
        <f t="shared" si="4"/>
        <v/>
      </c>
      <c r="K106" s="248"/>
      <c r="L106" s="251" t="str">
        <f>IF(AND(START!$H$21="",K106&lt;&gt;"PLN",K106&lt;&gt;""),"START-H21-Fulfill",IFERROR(INDEX('KURSY|Ex.rate'!$A:$AL,IF(START!$H$21="",MATCH(START!$H$21-1,'KURSY|Ex.rate'!$A:$A,1),MATCH(START!$H$21-1,'KURSY|Ex.rate'!$A:$A,1)),MATCH($K106,'KURSY|Ex.rate'!$1:$1,0)),""))</f>
        <v/>
      </c>
      <c r="M106" s="253" t="str">
        <f t="shared" si="5"/>
        <v/>
      </c>
      <c r="N106" s="26"/>
      <c r="O106" s="16"/>
      <c r="P106" s="16"/>
      <c r="Q106" s="300"/>
      <c r="R106" s="302"/>
      <c r="S106" s="302"/>
      <c r="T106" s="302"/>
      <c r="U106" s="302"/>
      <c r="V106" s="302"/>
      <c r="W106" s="302"/>
      <c r="X106" s="302"/>
      <c r="Y106" s="302"/>
      <c r="Z106" s="302"/>
      <c r="AA106" s="302"/>
      <c r="AB106" s="302"/>
      <c r="AC106" s="302"/>
      <c r="AD106" s="302"/>
      <c r="AE106" s="302"/>
      <c r="AF106" s="302"/>
      <c r="AG106" s="302"/>
      <c r="AH106" s="302"/>
    </row>
    <row r="107" spans="1:34" s="10" customFormat="1" ht="38.15" hidden="1" customHeight="1" thickTop="1" thickBot="1" x14ac:dyDescent="0.25">
      <c r="A107" s="22"/>
      <c r="B107" s="28"/>
      <c r="C107" s="249"/>
      <c r="D107" s="247"/>
      <c r="E107" s="272"/>
      <c r="F107" s="262"/>
      <c r="G107" s="272"/>
      <c r="H107" s="272"/>
      <c r="I107" s="247"/>
      <c r="J107" s="260" t="str">
        <f t="shared" si="4"/>
        <v/>
      </c>
      <c r="K107" s="248"/>
      <c r="L107" s="251" t="str">
        <f>IF(AND(START!$H$21="",K107&lt;&gt;"PLN",K107&lt;&gt;""),"START-H21-Fulfill",IFERROR(INDEX('KURSY|Ex.rate'!$A:$AL,IF(START!$H$21="",MATCH(START!$H$21-1,'KURSY|Ex.rate'!$A:$A,1),MATCH(START!$H$21-1,'KURSY|Ex.rate'!$A:$A,1)),MATCH($K107,'KURSY|Ex.rate'!$1:$1,0)),""))</f>
        <v/>
      </c>
      <c r="M107" s="253" t="str">
        <f t="shared" si="5"/>
        <v/>
      </c>
      <c r="N107" s="26"/>
      <c r="O107" s="16"/>
      <c r="P107" s="16"/>
      <c r="Q107" s="300"/>
      <c r="R107" s="302"/>
      <c r="S107" s="302"/>
      <c r="T107" s="302"/>
      <c r="U107" s="302"/>
      <c r="V107" s="302"/>
      <c r="W107" s="302"/>
      <c r="X107" s="302"/>
      <c r="Y107" s="302"/>
      <c r="Z107" s="302"/>
      <c r="AA107" s="302"/>
      <c r="AB107" s="302"/>
      <c r="AC107" s="302"/>
      <c r="AD107" s="302"/>
      <c r="AE107" s="302"/>
      <c r="AF107" s="302"/>
      <c r="AG107" s="302"/>
      <c r="AH107" s="302"/>
    </row>
    <row r="108" spans="1:34" s="10" customFormat="1" ht="38.15" hidden="1" customHeight="1" thickTop="1" thickBot="1" x14ac:dyDescent="0.25">
      <c r="A108" s="22"/>
      <c r="B108" s="28"/>
      <c r="C108" s="249"/>
      <c r="D108" s="247"/>
      <c r="E108" s="272"/>
      <c r="F108" s="262"/>
      <c r="G108" s="272"/>
      <c r="H108" s="272"/>
      <c r="I108" s="247"/>
      <c r="J108" s="260" t="str">
        <f t="shared" si="4"/>
        <v/>
      </c>
      <c r="K108" s="248"/>
      <c r="L108" s="251" t="str">
        <f>IF(AND(START!$H$21="",K108&lt;&gt;"PLN",K108&lt;&gt;""),"START-H21-Fulfill",IFERROR(INDEX('KURSY|Ex.rate'!$A:$AL,IF(START!$H$21="",MATCH(START!$H$21-1,'KURSY|Ex.rate'!$A:$A,1),MATCH(START!$H$21-1,'KURSY|Ex.rate'!$A:$A,1)),MATCH($K108,'KURSY|Ex.rate'!$1:$1,0)),""))</f>
        <v/>
      </c>
      <c r="M108" s="253" t="str">
        <f t="shared" si="5"/>
        <v/>
      </c>
      <c r="N108" s="26"/>
      <c r="O108" s="16"/>
      <c r="P108" s="16"/>
      <c r="Q108" s="300"/>
      <c r="R108" s="302"/>
      <c r="S108" s="302"/>
      <c r="T108" s="302"/>
      <c r="U108" s="302"/>
      <c r="V108" s="302"/>
      <c r="W108" s="302"/>
      <c r="X108" s="302"/>
      <c r="Y108" s="302"/>
      <c r="Z108" s="302"/>
      <c r="AA108" s="302"/>
      <c r="AB108" s="302"/>
      <c r="AC108" s="302"/>
      <c r="AD108" s="302"/>
      <c r="AE108" s="302"/>
      <c r="AF108" s="302"/>
      <c r="AG108" s="302"/>
      <c r="AH108" s="302"/>
    </row>
    <row r="109" spans="1:34" s="10" customFormat="1" ht="38.15" hidden="1" customHeight="1" thickTop="1" thickBot="1" x14ac:dyDescent="0.25">
      <c r="A109" s="22"/>
      <c r="B109" s="28"/>
      <c r="C109" s="249"/>
      <c r="D109" s="247"/>
      <c r="E109" s="272"/>
      <c r="F109" s="262"/>
      <c r="G109" s="272"/>
      <c r="H109" s="272"/>
      <c r="I109" s="247"/>
      <c r="J109" s="260" t="str">
        <f t="shared" si="4"/>
        <v/>
      </c>
      <c r="K109" s="248"/>
      <c r="L109" s="251" t="str">
        <f>IF(AND(START!$H$21="",K109&lt;&gt;"PLN",K109&lt;&gt;""),"START-H21-Fulfill",IFERROR(INDEX('KURSY|Ex.rate'!$A:$AL,IF(START!$H$21="",MATCH(START!$H$21-1,'KURSY|Ex.rate'!$A:$A,1),MATCH(START!$H$21-1,'KURSY|Ex.rate'!$A:$A,1)),MATCH($K109,'KURSY|Ex.rate'!$1:$1,0)),""))</f>
        <v/>
      </c>
      <c r="M109" s="253" t="str">
        <f t="shared" si="5"/>
        <v/>
      </c>
      <c r="N109" s="26"/>
      <c r="O109" s="16"/>
      <c r="P109" s="16"/>
      <c r="Q109" s="300"/>
      <c r="R109" s="302"/>
      <c r="S109" s="302"/>
      <c r="T109" s="302"/>
      <c r="U109" s="302"/>
      <c r="V109" s="302"/>
      <c r="W109" s="302"/>
      <c r="X109" s="302"/>
      <c r="Y109" s="302"/>
      <c r="Z109" s="302"/>
      <c r="AA109" s="302"/>
      <c r="AB109" s="302"/>
      <c r="AC109" s="302"/>
      <c r="AD109" s="302"/>
      <c r="AE109" s="302"/>
      <c r="AF109" s="302"/>
      <c r="AG109" s="302"/>
      <c r="AH109" s="302"/>
    </row>
    <row r="110" spans="1:34" s="10" customFormat="1" ht="38.15" hidden="1" customHeight="1" thickTop="1" thickBot="1" x14ac:dyDescent="0.25">
      <c r="A110" s="22"/>
      <c r="B110" s="28"/>
      <c r="C110" s="249"/>
      <c r="D110" s="247"/>
      <c r="E110" s="272"/>
      <c r="F110" s="262"/>
      <c r="G110" s="272"/>
      <c r="H110" s="272"/>
      <c r="I110" s="247"/>
      <c r="J110" s="260" t="str">
        <f t="shared" si="4"/>
        <v/>
      </c>
      <c r="K110" s="248"/>
      <c r="L110" s="251" t="str">
        <f>IF(AND(START!$H$21="",K110&lt;&gt;"PLN",K110&lt;&gt;""),"START-H21-Fulfill",IFERROR(INDEX('KURSY|Ex.rate'!$A:$AL,IF(START!$H$21="",MATCH(START!$H$21-1,'KURSY|Ex.rate'!$A:$A,1),MATCH(START!$H$21-1,'KURSY|Ex.rate'!$A:$A,1)),MATCH($K110,'KURSY|Ex.rate'!$1:$1,0)),""))</f>
        <v/>
      </c>
      <c r="M110" s="253" t="str">
        <f t="shared" si="5"/>
        <v/>
      </c>
      <c r="N110" s="26"/>
      <c r="O110" s="16"/>
      <c r="P110" s="16"/>
      <c r="Q110" s="300"/>
      <c r="R110" s="302"/>
      <c r="S110" s="302"/>
      <c r="T110" s="302"/>
      <c r="U110" s="302"/>
      <c r="V110" s="302"/>
      <c r="W110" s="302"/>
      <c r="X110" s="302"/>
      <c r="Y110" s="302"/>
      <c r="Z110" s="302"/>
      <c r="AA110" s="302"/>
      <c r="AB110" s="302"/>
      <c r="AC110" s="302"/>
      <c r="AD110" s="302"/>
      <c r="AE110" s="302"/>
      <c r="AF110" s="302"/>
      <c r="AG110" s="302"/>
      <c r="AH110" s="302"/>
    </row>
    <row r="111" spans="1:34" s="10" customFormat="1" ht="38.15" hidden="1" customHeight="1" thickTop="1" thickBot="1" x14ac:dyDescent="0.25">
      <c r="A111" s="22"/>
      <c r="B111" s="28"/>
      <c r="C111" s="249"/>
      <c r="D111" s="247"/>
      <c r="E111" s="272"/>
      <c r="F111" s="262"/>
      <c r="G111" s="272"/>
      <c r="H111" s="272"/>
      <c r="I111" s="247"/>
      <c r="J111" s="260" t="str">
        <f t="shared" si="4"/>
        <v/>
      </c>
      <c r="K111" s="248"/>
      <c r="L111" s="251" t="str">
        <f>IF(AND(START!$H$21="",K111&lt;&gt;"PLN",K111&lt;&gt;""),"START-H21-Fulfill",IFERROR(INDEX('KURSY|Ex.rate'!$A:$AL,IF(START!$H$21="",MATCH(START!$H$21-1,'KURSY|Ex.rate'!$A:$A,1),MATCH(START!$H$21-1,'KURSY|Ex.rate'!$A:$A,1)),MATCH($K111,'KURSY|Ex.rate'!$1:$1,0)),""))</f>
        <v/>
      </c>
      <c r="M111" s="253" t="str">
        <f t="shared" si="5"/>
        <v/>
      </c>
      <c r="N111" s="26"/>
      <c r="O111" s="16"/>
      <c r="P111" s="16"/>
      <c r="Q111" s="300"/>
      <c r="R111" s="302"/>
      <c r="S111" s="302"/>
      <c r="T111" s="302"/>
      <c r="U111" s="302"/>
      <c r="V111" s="302"/>
      <c r="W111" s="302"/>
      <c r="X111" s="302"/>
      <c r="Y111" s="302"/>
      <c r="Z111" s="302"/>
      <c r="AA111" s="302"/>
      <c r="AB111" s="302"/>
      <c r="AC111" s="302"/>
      <c r="AD111" s="302"/>
      <c r="AE111" s="302"/>
      <c r="AF111" s="302"/>
      <c r="AG111" s="302"/>
      <c r="AH111" s="302"/>
    </row>
    <row r="112" spans="1:34" s="10" customFormat="1" ht="38.15" hidden="1" customHeight="1" thickTop="1" thickBot="1" x14ac:dyDescent="0.25">
      <c r="A112" s="22"/>
      <c r="B112" s="28"/>
      <c r="C112" s="249"/>
      <c r="D112" s="247"/>
      <c r="E112" s="272"/>
      <c r="F112" s="262"/>
      <c r="G112" s="272"/>
      <c r="H112" s="272"/>
      <c r="I112" s="247"/>
      <c r="J112" s="260" t="str">
        <f t="shared" si="4"/>
        <v/>
      </c>
      <c r="K112" s="248"/>
      <c r="L112" s="251" t="str">
        <f>IF(AND(START!$H$21="",K112&lt;&gt;"PLN",K112&lt;&gt;""),"START-H21-Fulfill",IFERROR(INDEX('KURSY|Ex.rate'!$A:$AL,IF(START!$H$21="",MATCH(START!$H$21-1,'KURSY|Ex.rate'!$A:$A,1),MATCH(START!$H$21-1,'KURSY|Ex.rate'!$A:$A,1)),MATCH($K112,'KURSY|Ex.rate'!$1:$1,0)),""))</f>
        <v/>
      </c>
      <c r="M112" s="253" t="str">
        <f t="shared" si="5"/>
        <v/>
      </c>
      <c r="N112" s="26"/>
      <c r="O112" s="16"/>
      <c r="P112" s="16"/>
      <c r="Q112" s="300"/>
      <c r="R112" s="302"/>
      <c r="S112" s="302"/>
      <c r="T112" s="302"/>
      <c r="U112" s="302"/>
      <c r="V112" s="302"/>
      <c r="W112" s="302"/>
      <c r="X112" s="302"/>
      <c r="Y112" s="302"/>
      <c r="Z112" s="302"/>
      <c r="AA112" s="302"/>
      <c r="AB112" s="302"/>
      <c r="AC112" s="302"/>
      <c r="AD112" s="302"/>
      <c r="AE112" s="302"/>
      <c r="AF112" s="302"/>
      <c r="AG112" s="302"/>
      <c r="AH112" s="302"/>
    </row>
    <row r="113" spans="1:34" s="10" customFormat="1" ht="38.15" hidden="1" customHeight="1" thickTop="1" thickBot="1" x14ac:dyDescent="0.25">
      <c r="A113" s="22"/>
      <c r="B113" s="28"/>
      <c r="C113" s="249"/>
      <c r="D113" s="247"/>
      <c r="E113" s="272"/>
      <c r="F113" s="262"/>
      <c r="G113" s="272"/>
      <c r="H113" s="272"/>
      <c r="I113" s="247"/>
      <c r="J113" s="260" t="str">
        <f t="shared" si="4"/>
        <v/>
      </c>
      <c r="K113" s="248"/>
      <c r="L113" s="251" t="str">
        <f>IF(AND(START!$H$21="",K113&lt;&gt;"PLN",K113&lt;&gt;""),"START-H21-Fulfill",IFERROR(INDEX('KURSY|Ex.rate'!$A:$AL,IF(START!$H$21="",MATCH(START!$H$21-1,'KURSY|Ex.rate'!$A:$A,1),MATCH(START!$H$21-1,'KURSY|Ex.rate'!$A:$A,1)),MATCH($K113,'KURSY|Ex.rate'!$1:$1,0)),""))</f>
        <v/>
      </c>
      <c r="M113" s="253" t="str">
        <f t="shared" si="5"/>
        <v/>
      </c>
      <c r="N113" s="26"/>
      <c r="O113" s="16"/>
      <c r="P113" s="16"/>
      <c r="Q113" s="300"/>
      <c r="R113" s="302"/>
      <c r="S113" s="302"/>
      <c r="T113" s="302"/>
      <c r="U113" s="302"/>
      <c r="V113" s="302"/>
      <c r="W113" s="302"/>
      <c r="X113" s="302"/>
      <c r="Y113" s="302"/>
      <c r="Z113" s="302"/>
      <c r="AA113" s="302"/>
      <c r="AB113" s="302"/>
      <c r="AC113" s="302"/>
      <c r="AD113" s="302"/>
      <c r="AE113" s="302"/>
      <c r="AF113" s="302"/>
      <c r="AG113" s="302"/>
      <c r="AH113" s="302"/>
    </row>
    <row r="114" spans="1:34" s="10" customFormat="1" ht="38.15" hidden="1" customHeight="1" thickTop="1" thickBot="1" x14ac:dyDescent="0.25">
      <c r="A114" s="22"/>
      <c r="B114" s="28"/>
      <c r="C114" s="249"/>
      <c r="D114" s="247"/>
      <c r="E114" s="272"/>
      <c r="F114" s="262"/>
      <c r="G114" s="272"/>
      <c r="H114" s="272"/>
      <c r="I114" s="247"/>
      <c r="J114" s="260" t="str">
        <f t="shared" si="4"/>
        <v/>
      </c>
      <c r="K114" s="248"/>
      <c r="L114" s="251" t="str">
        <f>IF(AND(START!$H$21="",K114&lt;&gt;"PLN",K114&lt;&gt;""),"START-H21-Fulfill",IFERROR(INDEX('KURSY|Ex.rate'!$A:$AL,IF(START!$H$21="",MATCH(START!$H$21-1,'KURSY|Ex.rate'!$A:$A,1),MATCH(START!$H$21-1,'KURSY|Ex.rate'!$A:$A,1)),MATCH($K114,'KURSY|Ex.rate'!$1:$1,0)),""))</f>
        <v/>
      </c>
      <c r="M114" s="253" t="str">
        <f t="shared" si="5"/>
        <v/>
      </c>
      <c r="N114" s="26"/>
      <c r="O114" s="16"/>
      <c r="P114" s="16"/>
      <c r="Q114" s="300"/>
      <c r="R114" s="302"/>
      <c r="S114" s="302"/>
      <c r="T114" s="302"/>
      <c r="U114" s="302"/>
      <c r="V114" s="302"/>
      <c r="W114" s="302"/>
      <c r="X114" s="302"/>
      <c r="Y114" s="302"/>
      <c r="Z114" s="302"/>
      <c r="AA114" s="302"/>
      <c r="AB114" s="302"/>
      <c r="AC114" s="302"/>
      <c r="AD114" s="302"/>
      <c r="AE114" s="302"/>
      <c r="AF114" s="302"/>
      <c r="AG114" s="302"/>
      <c r="AH114" s="302"/>
    </row>
    <row r="115" spans="1:34" s="10" customFormat="1" ht="38.15" hidden="1" customHeight="1" thickTop="1" thickBot="1" x14ac:dyDescent="0.25">
      <c r="A115" s="22"/>
      <c r="B115" s="28"/>
      <c r="C115" s="249"/>
      <c r="D115" s="247"/>
      <c r="E115" s="272"/>
      <c r="F115" s="262"/>
      <c r="G115" s="272"/>
      <c r="H115" s="272"/>
      <c r="I115" s="247"/>
      <c r="J115" s="260" t="str">
        <f t="shared" si="4"/>
        <v/>
      </c>
      <c r="K115" s="248"/>
      <c r="L115" s="251" t="str">
        <f>IF(AND(START!$H$21="",K115&lt;&gt;"PLN",K115&lt;&gt;""),"START-H21-Fulfill",IFERROR(INDEX('KURSY|Ex.rate'!$A:$AL,IF(START!$H$21="",MATCH(START!$H$21-1,'KURSY|Ex.rate'!$A:$A,1),MATCH(START!$H$21-1,'KURSY|Ex.rate'!$A:$A,1)),MATCH($K115,'KURSY|Ex.rate'!$1:$1,0)),""))</f>
        <v/>
      </c>
      <c r="M115" s="253" t="str">
        <f t="shared" si="5"/>
        <v/>
      </c>
      <c r="N115" s="26"/>
      <c r="O115" s="16"/>
      <c r="P115" s="16"/>
      <c r="Q115" s="300"/>
      <c r="R115" s="302"/>
      <c r="S115" s="302"/>
      <c r="T115" s="302"/>
      <c r="U115" s="302"/>
      <c r="V115" s="302"/>
      <c r="W115" s="302"/>
      <c r="X115" s="302"/>
      <c r="Y115" s="302"/>
      <c r="Z115" s="302"/>
      <c r="AA115" s="302"/>
      <c r="AB115" s="302"/>
      <c r="AC115" s="302"/>
      <c r="AD115" s="302"/>
      <c r="AE115" s="302"/>
      <c r="AF115" s="302"/>
      <c r="AG115" s="302"/>
      <c r="AH115" s="302"/>
    </row>
    <row r="116" spans="1:34" s="10" customFormat="1" ht="38.15" hidden="1" customHeight="1" thickTop="1" thickBot="1" x14ac:dyDescent="0.25">
      <c r="A116" s="22"/>
      <c r="B116" s="28"/>
      <c r="C116" s="249"/>
      <c r="D116" s="247"/>
      <c r="E116" s="272"/>
      <c r="F116" s="262"/>
      <c r="G116" s="272"/>
      <c r="H116" s="272"/>
      <c r="I116" s="247"/>
      <c r="J116" s="260" t="str">
        <f t="shared" si="4"/>
        <v/>
      </c>
      <c r="K116" s="248"/>
      <c r="L116" s="251" t="str">
        <f>IF(AND(START!$H$21="",K116&lt;&gt;"PLN",K116&lt;&gt;""),"START-H21-Fulfill",IFERROR(INDEX('KURSY|Ex.rate'!$A:$AL,IF(START!$H$21="",MATCH(START!$H$21-1,'KURSY|Ex.rate'!$A:$A,1),MATCH(START!$H$21-1,'KURSY|Ex.rate'!$A:$A,1)),MATCH($K116,'KURSY|Ex.rate'!$1:$1,0)),""))</f>
        <v/>
      </c>
      <c r="M116" s="253" t="str">
        <f t="shared" si="5"/>
        <v/>
      </c>
      <c r="N116" s="26"/>
      <c r="O116" s="16"/>
      <c r="P116" s="16"/>
      <c r="Q116" s="300"/>
      <c r="R116" s="302"/>
      <c r="S116" s="302"/>
      <c r="T116" s="302"/>
      <c r="U116" s="302"/>
      <c r="V116" s="302"/>
      <c r="W116" s="302"/>
      <c r="X116" s="302"/>
      <c r="Y116" s="302"/>
      <c r="Z116" s="302"/>
      <c r="AA116" s="302"/>
      <c r="AB116" s="302"/>
      <c r="AC116" s="302"/>
      <c r="AD116" s="302"/>
      <c r="AE116" s="302"/>
      <c r="AF116" s="302"/>
      <c r="AG116" s="302"/>
      <c r="AH116" s="302"/>
    </row>
    <row r="117" spans="1:34" s="10" customFormat="1" ht="38.15" hidden="1" customHeight="1" thickTop="1" thickBot="1" x14ac:dyDescent="0.25">
      <c r="A117" s="22"/>
      <c r="B117" s="28"/>
      <c r="C117" s="273"/>
      <c r="D117" s="254"/>
      <c r="E117" s="271"/>
      <c r="F117" s="263"/>
      <c r="G117" s="271"/>
      <c r="H117" s="271"/>
      <c r="I117" s="254"/>
      <c r="J117" s="261" t="str">
        <f t="shared" si="4"/>
        <v/>
      </c>
      <c r="K117" s="256"/>
      <c r="L117" s="255" t="str">
        <f>IF(AND(START!$H$21="",K117&lt;&gt;"PLN",K117&lt;&gt;""),"START-H21-Fulfill",IFERROR(INDEX('KURSY|Ex.rate'!$A:$AL,IF(START!$H$21="",MATCH(START!$H$21-1,'KURSY|Ex.rate'!$A:$A,1),MATCH(START!$H$21-1,'KURSY|Ex.rate'!$A:$A,1)),MATCH($K117,'KURSY|Ex.rate'!$1:$1,0)),""))</f>
        <v/>
      </c>
      <c r="M117" s="257" t="str">
        <f t="shared" si="5"/>
        <v/>
      </c>
      <c r="N117" s="26"/>
      <c r="O117" s="16"/>
      <c r="P117" s="16"/>
      <c r="Q117" s="300"/>
      <c r="R117" s="302"/>
      <c r="S117" s="302"/>
      <c r="T117" s="302"/>
      <c r="U117" s="302"/>
      <c r="V117" s="302"/>
      <c r="W117" s="302"/>
      <c r="X117" s="302"/>
      <c r="Y117" s="302"/>
      <c r="Z117" s="302"/>
      <c r="AA117" s="302"/>
      <c r="AB117" s="302"/>
      <c r="AC117" s="302"/>
      <c r="AD117" s="302"/>
      <c r="AE117" s="302"/>
      <c r="AF117" s="302"/>
      <c r="AG117" s="302"/>
      <c r="AH117" s="302"/>
    </row>
    <row r="118" spans="1:34" s="10" customFormat="1" ht="38.15" hidden="1" customHeight="1" thickTop="1" thickBot="1" x14ac:dyDescent="0.25">
      <c r="A118" s="22"/>
      <c r="B118" s="28"/>
      <c r="C118" s="27"/>
      <c r="D118" s="27"/>
      <c r="E118" s="27"/>
      <c r="F118" s="27"/>
      <c r="G118" s="27"/>
      <c r="H118" s="27"/>
      <c r="I118" s="27"/>
      <c r="J118" s="27"/>
      <c r="K118" s="27"/>
      <c r="L118" s="46" t="s">
        <v>567</v>
      </c>
      <c r="M118" s="250">
        <f>SUM($M$98:$M$117)</f>
        <v>0</v>
      </c>
      <c r="N118" s="26"/>
      <c r="O118" s="16"/>
      <c r="P118" s="16"/>
      <c r="Q118" s="300"/>
      <c r="R118" s="302"/>
      <c r="S118" s="302"/>
      <c r="T118" s="302"/>
      <c r="U118" s="302"/>
      <c r="V118" s="302"/>
      <c r="W118" s="302"/>
      <c r="X118" s="302"/>
      <c r="Y118" s="302"/>
      <c r="Z118" s="302"/>
      <c r="AA118" s="302"/>
      <c r="AB118" s="302"/>
      <c r="AC118" s="302"/>
      <c r="AD118" s="302"/>
      <c r="AE118" s="302"/>
      <c r="AF118" s="302"/>
      <c r="AG118" s="302"/>
      <c r="AH118" s="302"/>
    </row>
    <row r="119" spans="1:34" s="10" customFormat="1" ht="35.200000000000003" hidden="1" customHeight="1" thickTop="1" thickBot="1" x14ac:dyDescent="0.25">
      <c r="A119" s="22"/>
      <c r="B119" s="28"/>
      <c r="C119" s="27"/>
      <c r="D119" s="27"/>
      <c r="E119" s="361"/>
      <c r="F119" s="361"/>
      <c r="G119" s="47"/>
      <c r="H119" s="47"/>
      <c r="I119" s="29"/>
      <c r="J119" s="29"/>
      <c r="K119" s="27"/>
      <c r="L119" s="46" t="s">
        <v>566</v>
      </c>
      <c r="M119" s="45">
        <f>SUM(SUMIFS($M$98:$M$117,$F$98:$F$117,{"gotówka/ cash";"karta prywatna/ private card"}))</f>
        <v>0</v>
      </c>
      <c r="N119" s="26"/>
      <c r="O119" s="16"/>
      <c r="P119" s="16"/>
      <c r="Q119" s="300"/>
      <c r="R119" s="302"/>
      <c r="S119" s="302"/>
      <c r="T119" s="302"/>
      <c r="U119" s="302"/>
      <c r="V119" s="302"/>
      <c r="W119" s="302"/>
      <c r="X119" s="302"/>
      <c r="Y119" s="302"/>
      <c r="Z119" s="302"/>
      <c r="AA119" s="302"/>
      <c r="AB119" s="302"/>
      <c r="AC119" s="302"/>
      <c r="AD119" s="302"/>
      <c r="AE119" s="302"/>
      <c r="AF119" s="302"/>
      <c r="AG119" s="302"/>
      <c r="AH119" s="302"/>
    </row>
    <row r="120" spans="1:34" s="10" customFormat="1" ht="10" hidden="1" customHeight="1" thickTop="1" thickBot="1" x14ac:dyDescent="0.25">
      <c r="A120" s="22"/>
      <c r="B120" s="28"/>
      <c r="C120" s="27"/>
      <c r="D120" s="27"/>
      <c r="E120" s="27"/>
      <c r="F120" s="27"/>
      <c r="G120" s="27"/>
      <c r="H120" s="27"/>
      <c r="I120" s="27"/>
      <c r="J120" s="27"/>
      <c r="K120" s="27"/>
      <c r="L120" s="27"/>
      <c r="M120" s="27"/>
      <c r="N120" s="26"/>
      <c r="O120" s="16"/>
      <c r="P120" s="16"/>
      <c r="Q120" s="300"/>
      <c r="R120" s="302"/>
      <c r="S120" s="302"/>
      <c r="T120" s="302"/>
      <c r="U120" s="302"/>
      <c r="V120" s="302"/>
      <c r="W120" s="302"/>
      <c r="X120" s="302"/>
      <c r="Y120" s="302"/>
      <c r="Z120" s="302"/>
      <c r="AA120" s="302"/>
      <c r="AB120" s="302"/>
      <c r="AC120" s="302"/>
      <c r="AD120" s="302"/>
      <c r="AE120" s="302"/>
      <c r="AF120" s="302"/>
      <c r="AG120" s="302"/>
      <c r="AH120" s="302"/>
    </row>
    <row r="121" spans="1:34" s="33" customFormat="1" ht="35.200000000000003" customHeight="1" thickTop="1" thickBot="1" x14ac:dyDescent="0.25">
      <c r="A121" s="38"/>
      <c r="B121" s="37"/>
      <c r="C121" s="360" t="s">
        <v>579</v>
      </c>
      <c r="D121" s="360"/>
      <c r="E121" s="360"/>
      <c r="F121" s="360"/>
      <c r="G121" s="360"/>
      <c r="H121" s="59"/>
      <c r="I121" s="59"/>
      <c r="J121" s="36"/>
      <c r="K121" s="36"/>
      <c r="L121" s="36"/>
      <c r="M121" s="36"/>
      <c r="N121" s="35"/>
      <c r="O121" s="34"/>
      <c r="P121" s="34"/>
      <c r="Q121" s="300"/>
      <c r="R121" s="312"/>
      <c r="S121" s="312"/>
      <c r="T121" s="312"/>
      <c r="U121" s="312"/>
      <c r="V121" s="312"/>
      <c r="W121" s="312"/>
      <c r="X121" s="312"/>
      <c r="Y121" s="312"/>
      <c r="Z121" s="312"/>
      <c r="AA121" s="312"/>
      <c r="AB121" s="312"/>
      <c r="AC121" s="312"/>
      <c r="AD121" s="312"/>
      <c r="AE121" s="312"/>
      <c r="AF121" s="312"/>
      <c r="AG121" s="312"/>
      <c r="AH121" s="312"/>
    </row>
    <row r="122" spans="1:34" s="10" customFormat="1" ht="10" hidden="1" customHeight="1" thickTop="1" thickBot="1" x14ac:dyDescent="0.25">
      <c r="A122" s="22"/>
      <c r="B122" s="58"/>
      <c r="C122" s="27"/>
      <c r="D122" s="27"/>
      <c r="E122" s="27"/>
      <c r="F122" s="27"/>
      <c r="G122" s="27"/>
      <c r="H122" s="27"/>
      <c r="I122" s="27"/>
      <c r="J122" s="27"/>
      <c r="K122" s="27"/>
      <c r="L122" s="27"/>
      <c r="M122" s="27"/>
      <c r="N122" s="57"/>
      <c r="O122" s="16"/>
      <c r="P122" s="16"/>
      <c r="Q122" s="300"/>
      <c r="R122" s="302"/>
      <c r="S122" s="302"/>
      <c r="T122" s="302"/>
      <c r="U122" s="302"/>
      <c r="V122" s="302"/>
      <c r="W122" s="302"/>
      <c r="X122" s="302"/>
      <c r="Y122" s="302"/>
      <c r="Z122" s="302"/>
      <c r="AA122" s="302"/>
      <c r="AB122" s="302"/>
      <c r="AC122" s="302"/>
      <c r="AD122" s="302"/>
      <c r="AE122" s="302"/>
      <c r="AF122" s="302"/>
      <c r="AG122" s="302"/>
      <c r="AH122" s="302"/>
    </row>
    <row r="123" spans="1:34" s="10" customFormat="1" ht="29.95" hidden="1" customHeight="1" thickTop="1" thickBot="1" x14ac:dyDescent="0.25">
      <c r="A123" s="22"/>
      <c r="B123" s="56"/>
      <c r="C123" s="242" t="s">
        <v>578</v>
      </c>
      <c r="D123" s="243" t="s">
        <v>577</v>
      </c>
      <c r="E123" s="243" t="s">
        <v>576</v>
      </c>
      <c r="F123" s="244" t="s">
        <v>575</v>
      </c>
      <c r="G123" s="245" t="s">
        <v>574</v>
      </c>
      <c r="H123" s="245" t="s">
        <v>573</v>
      </c>
      <c r="I123" s="245" t="s">
        <v>572</v>
      </c>
      <c r="J123" s="245" t="s">
        <v>571</v>
      </c>
      <c r="K123" s="245" t="s">
        <v>232</v>
      </c>
      <c r="L123" s="245" t="s">
        <v>570</v>
      </c>
      <c r="M123" s="246" t="s">
        <v>569</v>
      </c>
      <c r="N123" s="55"/>
      <c r="O123" s="54"/>
      <c r="P123" s="54"/>
      <c r="Q123" s="319"/>
      <c r="R123" s="301"/>
      <c r="S123" s="302"/>
      <c r="T123" s="302"/>
      <c r="U123" s="302"/>
      <c r="V123" s="302"/>
      <c r="W123" s="302"/>
      <c r="X123" s="302"/>
      <c r="Y123" s="302"/>
      <c r="Z123" s="302"/>
      <c r="AA123" s="302"/>
      <c r="AB123" s="302"/>
      <c r="AC123" s="302"/>
      <c r="AD123" s="302" t="s">
        <v>568</v>
      </c>
      <c r="AE123" s="302"/>
      <c r="AF123" s="302"/>
      <c r="AG123" s="302"/>
      <c r="AH123" s="302"/>
    </row>
    <row r="124" spans="1:34" s="10" customFormat="1" ht="38.15" hidden="1" customHeight="1" thickTop="1" thickBot="1" x14ac:dyDescent="0.25">
      <c r="A124" s="22"/>
      <c r="B124" s="53"/>
      <c r="C124" s="249"/>
      <c r="D124" s="247"/>
      <c r="E124" s="272"/>
      <c r="F124" s="262"/>
      <c r="G124" s="272"/>
      <c r="H124" s="272"/>
      <c r="I124" s="247"/>
      <c r="J124" s="260" t="str">
        <f t="shared" ref="J124:J163" si="6">IF($H124+$I124=0,"",$H124+$I124)</f>
        <v/>
      </c>
      <c r="K124" s="248"/>
      <c r="L124" s="251" t="str">
        <f>IF(AND(START!$H$21="",K124&lt;&gt;"PLN",K124&lt;&gt;""),"START-H21-Fulfill",IFERROR(INDEX('KURSY|Ex.rate'!$A:$AL,IF(START!$H$21="",MATCH(START!$H$21-1,'KURSY|Ex.rate'!$A:$A,1),MATCH(START!$H$21-1,'KURSY|Ex.rate'!$A:$A,1)),MATCH($K124,'KURSY|Ex.rate'!$1:$1,0)),""))</f>
        <v/>
      </c>
      <c r="M124" s="253" t="str">
        <f>IFERROR(IF(K124&lt;&gt;"PLN",$J124*$L124,J124),"")</f>
        <v/>
      </c>
      <c r="N124" s="52"/>
      <c r="O124" s="51"/>
      <c r="P124" s="51"/>
      <c r="Q124" s="314"/>
      <c r="R124" s="301"/>
      <c r="S124" s="302"/>
      <c r="T124" s="302"/>
      <c r="U124" s="302"/>
      <c r="V124" s="302"/>
      <c r="W124" s="302"/>
      <c r="X124" s="302"/>
      <c r="Y124" s="302"/>
      <c r="Z124" s="302"/>
      <c r="AA124" s="302"/>
      <c r="AB124" s="302"/>
      <c r="AC124" s="302"/>
      <c r="AD124" s="302"/>
      <c r="AE124" s="302"/>
      <c r="AF124" s="302"/>
      <c r="AG124" s="302"/>
      <c r="AH124" s="302"/>
    </row>
    <row r="125" spans="1:34" s="10" customFormat="1" ht="38.15" hidden="1" customHeight="1" thickTop="1" thickBot="1" x14ac:dyDescent="0.25">
      <c r="A125" s="22"/>
      <c r="B125" s="44"/>
      <c r="C125" s="249"/>
      <c r="D125" s="247"/>
      <c r="E125" s="272"/>
      <c r="F125" s="262"/>
      <c r="G125" s="272"/>
      <c r="H125" s="272"/>
      <c r="I125" s="247"/>
      <c r="J125" s="260" t="str">
        <f t="shared" si="6"/>
        <v/>
      </c>
      <c r="K125" s="248"/>
      <c r="L125" s="251" t="str">
        <f>IF(AND(START!$H$21="",K125&lt;&gt;"PLN",K125&lt;&gt;""),"START-H21-Fulfill",IFERROR(INDEX('KURSY|Ex.rate'!$A:$AL,IF(START!$H$21="",MATCH(START!$H$21-1,'KURSY|Ex.rate'!$A:$A,1),MATCH(START!$H$21-1,'KURSY|Ex.rate'!$A:$A,1)),MATCH($K125,'KURSY|Ex.rate'!$1:$1,0)),""))</f>
        <v/>
      </c>
      <c r="M125" s="253" t="str">
        <f t="shared" ref="M125:M163" si="7">IFERROR(IF(K125&lt;&gt;"PLN",$J125*$L125,J125),"")</f>
        <v/>
      </c>
      <c r="N125" s="40"/>
      <c r="O125" s="39"/>
      <c r="P125" s="39"/>
      <c r="Q125" s="315"/>
      <c r="R125" s="301"/>
      <c r="S125" s="302"/>
      <c r="T125" s="302"/>
      <c r="U125" s="302"/>
      <c r="V125" s="302"/>
      <c r="W125" s="302"/>
      <c r="X125" s="302"/>
      <c r="Y125" s="302"/>
      <c r="Z125" s="302"/>
      <c r="AA125" s="302"/>
      <c r="AB125" s="302"/>
      <c r="AC125" s="302"/>
      <c r="AD125" s="302"/>
      <c r="AE125" s="302"/>
      <c r="AF125" s="302"/>
      <c r="AG125" s="302"/>
      <c r="AH125" s="302"/>
    </row>
    <row r="126" spans="1:34" s="10" customFormat="1" ht="38.15" hidden="1" customHeight="1" thickTop="1" thickBot="1" x14ac:dyDescent="0.25">
      <c r="A126" s="22"/>
      <c r="B126" s="44"/>
      <c r="C126" s="249"/>
      <c r="D126" s="247"/>
      <c r="E126" s="272"/>
      <c r="F126" s="262"/>
      <c r="G126" s="272"/>
      <c r="H126" s="272"/>
      <c r="I126" s="247"/>
      <c r="J126" s="260" t="str">
        <f t="shared" si="6"/>
        <v/>
      </c>
      <c r="K126" s="248"/>
      <c r="L126" s="251" t="str">
        <f>IF(AND(START!$H$21="",K126&lt;&gt;"PLN",K126&lt;&gt;""),"START-H21-Fulfill",IFERROR(INDEX('KURSY|Ex.rate'!$A:$AL,IF(START!$H$21="",MATCH(START!$H$21-1,'KURSY|Ex.rate'!$A:$A,1),MATCH(START!$H$21-1,'KURSY|Ex.rate'!$A:$A,1)),MATCH($K126,'KURSY|Ex.rate'!$1:$1,0)),""))</f>
        <v/>
      </c>
      <c r="M126" s="253" t="str">
        <f t="shared" si="7"/>
        <v/>
      </c>
      <c r="N126" s="40"/>
      <c r="O126" s="39"/>
      <c r="P126" s="39"/>
      <c r="Q126" s="315"/>
      <c r="R126" s="301"/>
      <c r="S126" s="302"/>
      <c r="T126" s="302"/>
      <c r="U126" s="302"/>
      <c r="V126" s="302"/>
      <c r="W126" s="302"/>
      <c r="X126" s="302"/>
      <c r="Y126" s="302"/>
      <c r="Z126" s="302"/>
      <c r="AA126" s="302"/>
      <c r="AB126" s="302"/>
      <c r="AC126" s="302"/>
      <c r="AD126" s="302"/>
      <c r="AE126" s="302"/>
      <c r="AF126" s="302"/>
      <c r="AG126" s="302"/>
      <c r="AH126" s="302"/>
    </row>
    <row r="127" spans="1:34" s="10" customFormat="1" ht="38.15" hidden="1" customHeight="1" thickTop="1" thickBot="1" x14ac:dyDescent="0.25">
      <c r="A127" s="22"/>
      <c r="B127" s="44"/>
      <c r="C127" s="249"/>
      <c r="D127" s="247"/>
      <c r="E127" s="272"/>
      <c r="F127" s="262"/>
      <c r="G127" s="272"/>
      <c r="H127" s="272"/>
      <c r="I127" s="247"/>
      <c r="J127" s="260" t="str">
        <f t="shared" si="6"/>
        <v/>
      </c>
      <c r="K127" s="248"/>
      <c r="L127" s="251" t="str">
        <f>IF(AND(START!$H$21="",K127&lt;&gt;"PLN",K127&lt;&gt;""),"START-H21-Fulfill",IFERROR(INDEX('KURSY|Ex.rate'!$A:$AL,IF(START!$H$21="",MATCH(START!$H$21-1,'KURSY|Ex.rate'!$A:$A,1),MATCH(START!$H$21-1,'KURSY|Ex.rate'!$A:$A,1)),MATCH($K127,'KURSY|Ex.rate'!$1:$1,0)),""))</f>
        <v/>
      </c>
      <c r="M127" s="253" t="str">
        <f t="shared" si="7"/>
        <v/>
      </c>
      <c r="N127" s="40"/>
      <c r="O127" s="39"/>
      <c r="P127" s="39"/>
      <c r="Q127" s="315"/>
      <c r="R127" s="301"/>
      <c r="S127" s="302"/>
      <c r="T127" s="302"/>
      <c r="U127" s="302"/>
      <c r="V127" s="302"/>
      <c r="W127" s="302"/>
      <c r="X127" s="302"/>
      <c r="Y127" s="302"/>
      <c r="Z127" s="302"/>
      <c r="AA127" s="302"/>
      <c r="AB127" s="302"/>
      <c r="AC127" s="302"/>
      <c r="AD127" s="302"/>
      <c r="AE127" s="302"/>
      <c r="AF127" s="302"/>
      <c r="AG127" s="302"/>
      <c r="AH127" s="302"/>
    </row>
    <row r="128" spans="1:34" s="10" customFormat="1" ht="38.15" hidden="1" customHeight="1" thickTop="1" thickBot="1" x14ac:dyDescent="0.25">
      <c r="A128" s="22"/>
      <c r="B128" s="44"/>
      <c r="C128" s="249"/>
      <c r="D128" s="247"/>
      <c r="E128" s="272"/>
      <c r="F128" s="262"/>
      <c r="G128" s="272"/>
      <c r="H128" s="272"/>
      <c r="I128" s="247"/>
      <c r="J128" s="260" t="str">
        <f t="shared" si="6"/>
        <v/>
      </c>
      <c r="K128" s="248"/>
      <c r="L128" s="251" t="str">
        <f>IF(AND(START!$H$21="",K128&lt;&gt;"PLN",K128&lt;&gt;""),"START-H21-Fulfill",IFERROR(INDEX('KURSY|Ex.rate'!$A:$AL,IF(START!$H$21="",MATCH(START!$H$21-1,'KURSY|Ex.rate'!$A:$A,1),MATCH(START!$H$21-1,'KURSY|Ex.rate'!$A:$A,1)),MATCH($K128,'KURSY|Ex.rate'!$1:$1,0)),""))</f>
        <v/>
      </c>
      <c r="M128" s="253" t="str">
        <f t="shared" si="7"/>
        <v/>
      </c>
      <c r="N128" s="40"/>
      <c r="O128" s="39"/>
      <c r="P128" s="39"/>
      <c r="Q128" s="315"/>
      <c r="R128" s="301"/>
      <c r="S128" s="302"/>
      <c r="T128" s="302"/>
      <c r="U128" s="302"/>
      <c r="V128" s="302"/>
      <c r="W128" s="302"/>
      <c r="X128" s="302"/>
      <c r="Y128" s="302"/>
      <c r="Z128" s="302"/>
      <c r="AA128" s="302"/>
      <c r="AB128" s="302"/>
      <c r="AC128" s="302"/>
      <c r="AD128" s="302"/>
      <c r="AE128" s="302"/>
      <c r="AF128" s="302"/>
      <c r="AG128" s="302"/>
      <c r="AH128" s="302"/>
    </row>
    <row r="129" spans="1:34" s="10" customFormat="1" ht="38.15" hidden="1" customHeight="1" thickTop="1" thickBot="1" x14ac:dyDescent="0.25">
      <c r="A129" s="22"/>
      <c r="B129" s="44"/>
      <c r="C129" s="249"/>
      <c r="D129" s="247"/>
      <c r="E129" s="272"/>
      <c r="F129" s="262"/>
      <c r="G129" s="272"/>
      <c r="H129" s="272"/>
      <c r="I129" s="247"/>
      <c r="J129" s="260" t="str">
        <f t="shared" si="6"/>
        <v/>
      </c>
      <c r="K129" s="248"/>
      <c r="L129" s="251" t="str">
        <f>IF(AND(START!$H$21="",K129&lt;&gt;"PLN",K129&lt;&gt;""),"START-H21-Fulfill",IFERROR(INDEX('KURSY|Ex.rate'!$A:$AL,IF(START!$H$21="",MATCH(START!$H$21-1,'KURSY|Ex.rate'!$A:$A,1),MATCH(START!$H$21-1,'KURSY|Ex.rate'!$A:$A,1)),MATCH($K129,'KURSY|Ex.rate'!$1:$1,0)),""))</f>
        <v/>
      </c>
      <c r="M129" s="253" t="str">
        <f t="shared" si="7"/>
        <v/>
      </c>
      <c r="N129" s="40"/>
      <c r="O129" s="39"/>
      <c r="P129" s="39"/>
      <c r="Q129" s="315"/>
      <c r="R129" s="301"/>
      <c r="S129" s="302"/>
      <c r="T129" s="302"/>
      <c r="U129" s="302"/>
      <c r="V129" s="302"/>
      <c r="W129" s="302"/>
      <c r="X129" s="302"/>
      <c r="Y129" s="302"/>
      <c r="Z129" s="302"/>
      <c r="AA129" s="302"/>
      <c r="AB129" s="302"/>
      <c r="AC129" s="302"/>
      <c r="AD129" s="302"/>
      <c r="AE129" s="302"/>
      <c r="AF129" s="302"/>
      <c r="AG129" s="302"/>
      <c r="AH129" s="302"/>
    </row>
    <row r="130" spans="1:34" s="10" customFormat="1" ht="38.15" hidden="1" customHeight="1" thickTop="1" thickBot="1" x14ac:dyDescent="0.25">
      <c r="A130" s="22"/>
      <c r="B130" s="44"/>
      <c r="C130" s="249"/>
      <c r="D130" s="247"/>
      <c r="E130" s="272"/>
      <c r="F130" s="262"/>
      <c r="G130" s="272"/>
      <c r="H130" s="272"/>
      <c r="I130" s="247"/>
      <c r="J130" s="260" t="str">
        <f t="shared" si="6"/>
        <v/>
      </c>
      <c r="K130" s="248"/>
      <c r="L130" s="251" t="str">
        <f>IF(AND(START!$H$21="",K130&lt;&gt;"PLN",K130&lt;&gt;""),"START-H21-Fulfill",IFERROR(INDEX('KURSY|Ex.rate'!$A:$AL,IF(START!$H$21="",MATCH(START!$H$21-1,'KURSY|Ex.rate'!$A:$A,1),MATCH(START!$H$21-1,'KURSY|Ex.rate'!$A:$A,1)),MATCH($K130,'KURSY|Ex.rate'!$1:$1,0)),""))</f>
        <v/>
      </c>
      <c r="M130" s="253" t="str">
        <f t="shared" si="7"/>
        <v/>
      </c>
      <c r="N130" s="40"/>
      <c r="O130" s="39"/>
      <c r="P130" s="39"/>
      <c r="Q130" s="315"/>
      <c r="R130" s="301"/>
      <c r="S130" s="302"/>
      <c r="T130" s="302"/>
      <c r="U130" s="302"/>
      <c r="V130" s="302"/>
      <c r="W130" s="302"/>
      <c r="X130" s="302"/>
      <c r="Y130" s="302"/>
      <c r="Z130" s="302"/>
      <c r="AA130" s="302"/>
      <c r="AB130" s="302"/>
      <c r="AC130" s="302"/>
      <c r="AD130" s="302"/>
      <c r="AE130" s="302"/>
      <c r="AF130" s="302"/>
      <c r="AG130" s="302"/>
      <c r="AH130" s="302"/>
    </row>
    <row r="131" spans="1:34" s="10" customFormat="1" ht="38.15" hidden="1" customHeight="1" thickTop="1" thickBot="1" x14ac:dyDescent="0.25">
      <c r="A131" s="22"/>
      <c r="B131" s="44"/>
      <c r="C131" s="249"/>
      <c r="D131" s="247"/>
      <c r="E131" s="272"/>
      <c r="F131" s="262"/>
      <c r="G131" s="272"/>
      <c r="H131" s="272"/>
      <c r="I131" s="247"/>
      <c r="J131" s="260" t="str">
        <f t="shared" si="6"/>
        <v/>
      </c>
      <c r="K131" s="248"/>
      <c r="L131" s="251" t="str">
        <f>IF(AND(START!$H$21="",K131&lt;&gt;"PLN",K131&lt;&gt;""),"START-H21-Fulfill",IFERROR(INDEX('KURSY|Ex.rate'!$A:$AL,IF(START!$H$21="",MATCH(START!$H$21-1,'KURSY|Ex.rate'!$A:$A,1),MATCH(START!$H$21-1,'KURSY|Ex.rate'!$A:$A,1)),MATCH($K131,'KURSY|Ex.rate'!$1:$1,0)),""))</f>
        <v/>
      </c>
      <c r="M131" s="253" t="str">
        <f t="shared" si="7"/>
        <v/>
      </c>
      <c r="N131" s="40"/>
      <c r="O131" s="39"/>
      <c r="P131" s="39"/>
      <c r="Q131" s="315"/>
      <c r="R131" s="301"/>
      <c r="S131" s="302"/>
      <c r="T131" s="302"/>
      <c r="U131" s="302"/>
      <c r="V131" s="302"/>
      <c r="W131" s="302"/>
      <c r="X131" s="302"/>
      <c r="Y131" s="302"/>
      <c r="Z131" s="302"/>
      <c r="AA131" s="302"/>
      <c r="AB131" s="302"/>
      <c r="AC131" s="302"/>
      <c r="AD131" s="302"/>
      <c r="AE131" s="302"/>
      <c r="AF131" s="302"/>
      <c r="AG131" s="302"/>
      <c r="AH131" s="302"/>
    </row>
    <row r="132" spans="1:34" s="10" customFormat="1" ht="38.15" hidden="1" customHeight="1" thickTop="1" thickBot="1" x14ac:dyDescent="0.25">
      <c r="A132" s="22"/>
      <c r="B132" s="44"/>
      <c r="C132" s="249"/>
      <c r="D132" s="247"/>
      <c r="E132" s="272"/>
      <c r="F132" s="262"/>
      <c r="G132" s="272"/>
      <c r="H132" s="272"/>
      <c r="I132" s="247"/>
      <c r="J132" s="260" t="str">
        <f t="shared" si="6"/>
        <v/>
      </c>
      <c r="K132" s="248"/>
      <c r="L132" s="251" t="str">
        <f>IF(AND(START!$H$21="",K132&lt;&gt;"PLN",K132&lt;&gt;""),"START-H21-Fulfill",IFERROR(INDEX('KURSY|Ex.rate'!$A:$AL,IF(START!$H$21="",MATCH(START!$H$21-1,'KURSY|Ex.rate'!$A:$A,1),MATCH(START!$H$21-1,'KURSY|Ex.rate'!$A:$A,1)),MATCH($K132,'KURSY|Ex.rate'!$1:$1,0)),""))</f>
        <v/>
      </c>
      <c r="M132" s="253" t="str">
        <f t="shared" si="7"/>
        <v/>
      </c>
      <c r="N132" s="40"/>
      <c r="O132" s="39"/>
      <c r="P132" s="39"/>
      <c r="Q132" s="315"/>
      <c r="R132" s="301"/>
      <c r="S132" s="302"/>
      <c r="T132" s="302"/>
      <c r="U132" s="302"/>
      <c r="V132" s="302"/>
      <c r="W132" s="302"/>
      <c r="X132" s="302"/>
      <c r="Y132" s="302"/>
      <c r="Z132" s="302"/>
      <c r="AA132" s="302"/>
      <c r="AB132" s="302"/>
      <c r="AC132" s="302"/>
      <c r="AD132" s="302"/>
      <c r="AE132" s="302"/>
      <c r="AF132" s="302"/>
      <c r="AG132" s="302"/>
      <c r="AH132" s="302"/>
    </row>
    <row r="133" spans="1:34" s="10" customFormat="1" ht="38.15" hidden="1" customHeight="1" thickTop="1" thickBot="1" x14ac:dyDescent="0.25">
      <c r="A133" s="22"/>
      <c r="B133" s="44"/>
      <c r="C133" s="249"/>
      <c r="D133" s="247"/>
      <c r="E133" s="272"/>
      <c r="F133" s="262"/>
      <c r="G133" s="272"/>
      <c r="H133" s="272"/>
      <c r="I133" s="247"/>
      <c r="J133" s="260" t="str">
        <f t="shared" si="6"/>
        <v/>
      </c>
      <c r="K133" s="248"/>
      <c r="L133" s="251" t="str">
        <f>IF(AND(START!$H$21="",K133&lt;&gt;"PLN",K133&lt;&gt;""),"START-H21-Fulfill",IFERROR(INDEX('KURSY|Ex.rate'!$A:$AL,IF(START!$H$21="",MATCH(START!$H$21-1,'KURSY|Ex.rate'!$A:$A,1),MATCH(START!$H$21-1,'KURSY|Ex.rate'!$A:$A,1)),MATCH($K133,'KURSY|Ex.rate'!$1:$1,0)),""))</f>
        <v/>
      </c>
      <c r="M133" s="253" t="str">
        <f t="shared" si="7"/>
        <v/>
      </c>
      <c r="N133" s="40"/>
      <c r="O133" s="39"/>
      <c r="P133" s="39"/>
      <c r="Q133" s="315"/>
      <c r="R133" s="301"/>
      <c r="S133" s="302"/>
      <c r="T133" s="302"/>
      <c r="U133" s="302"/>
      <c r="V133" s="302"/>
      <c r="W133" s="302"/>
      <c r="X133" s="302"/>
      <c r="Y133" s="302"/>
      <c r="Z133" s="302"/>
      <c r="AA133" s="302"/>
      <c r="AB133" s="302"/>
      <c r="AC133" s="302"/>
      <c r="AD133" s="302"/>
      <c r="AE133" s="302"/>
      <c r="AF133" s="302"/>
      <c r="AG133" s="302"/>
      <c r="AH133" s="302"/>
    </row>
    <row r="134" spans="1:34" s="10" customFormat="1" ht="38.15" hidden="1" customHeight="1" thickTop="1" thickBot="1" x14ac:dyDescent="0.25">
      <c r="A134" s="22"/>
      <c r="B134" s="44"/>
      <c r="C134" s="249"/>
      <c r="D134" s="247"/>
      <c r="E134" s="272"/>
      <c r="F134" s="262"/>
      <c r="G134" s="272"/>
      <c r="H134" s="272"/>
      <c r="I134" s="247"/>
      <c r="J134" s="260" t="str">
        <f t="shared" si="6"/>
        <v/>
      </c>
      <c r="K134" s="248"/>
      <c r="L134" s="251" t="str">
        <f>IF(AND(START!$H$21="",K134&lt;&gt;"PLN",K134&lt;&gt;""),"START-H21-Fulfill",IFERROR(INDEX('KURSY|Ex.rate'!$A:$AL,IF(START!$H$21="",MATCH(START!$H$21-1,'KURSY|Ex.rate'!$A:$A,1),MATCH(START!$H$21-1,'KURSY|Ex.rate'!$A:$A,1)),MATCH($K134,'KURSY|Ex.rate'!$1:$1,0)),""))</f>
        <v/>
      </c>
      <c r="M134" s="253" t="str">
        <f t="shared" si="7"/>
        <v/>
      </c>
      <c r="N134" s="40"/>
      <c r="O134" s="39"/>
      <c r="P134" s="39"/>
      <c r="Q134" s="315"/>
      <c r="R134" s="301"/>
      <c r="S134" s="302"/>
      <c r="T134" s="302"/>
      <c r="U134" s="302"/>
      <c r="V134" s="302"/>
      <c r="W134" s="302"/>
      <c r="X134" s="302"/>
      <c r="Y134" s="302"/>
      <c r="Z134" s="302"/>
      <c r="AA134" s="302"/>
      <c r="AB134" s="302"/>
      <c r="AC134" s="302"/>
      <c r="AD134" s="302"/>
      <c r="AE134" s="302"/>
      <c r="AF134" s="302"/>
      <c r="AG134" s="302"/>
      <c r="AH134" s="302"/>
    </row>
    <row r="135" spans="1:34" s="10" customFormat="1" ht="38.15" hidden="1" customHeight="1" thickTop="1" thickBot="1" x14ac:dyDescent="0.25">
      <c r="A135" s="22"/>
      <c r="B135" s="44"/>
      <c r="C135" s="249"/>
      <c r="D135" s="247"/>
      <c r="E135" s="272"/>
      <c r="F135" s="262"/>
      <c r="G135" s="272"/>
      <c r="H135" s="272"/>
      <c r="I135" s="247"/>
      <c r="J135" s="260" t="str">
        <f t="shared" si="6"/>
        <v/>
      </c>
      <c r="K135" s="248"/>
      <c r="L135" s="251" t="str">
        <f>IF(AND(START!$H$21="",K135&lt;&gt;"PLN",K135&lt;&gt;""),"START-H21-Fulfill",IFERROR(INDEX('KURSY|Ex.rate'!$A:$AL,IF(START!$H$21="",MATCH(START!$H$21-1,'KURSY|Ex.rate'!$A:$A,1),MATCH(START!$H$21-1,'KURSY|Ex.rate'!$A:$A,1)),MATCH($K135,'KURSY|Ex.rate'!$1:$1,0)),""))</f>
        <v/>
      </c>
      <c r="M135" s="253" t="str">
        <f t="shared" si="7"/>
        <v/>
      </c>
      <c r="N135" s="40"/>
      <c r="O135" s="39"/>
      <c r="P135" s="39"/>
      <c r="Q135" s="315"/>
      <c r="R135" s="301"/>
      <c r="S135" s="302"/>
      <c r="T135" s="302"/>
      <c r="U135" s="302"/>
      <c r="V135" s="302"/>
      <c r="W135" s="302"/>
      <c r="X135" s="302"/>
      <c r="Y135" s="302"/>
      <c r="Z135" s="302"/>
      <c r="AA135" s="302"/>
      <c r="AB135" s="302"/>
      <c r="AC135" s="302"/>
      <c r="AD135" s="302"/>
      <c r="AE135" s="302"/>
      <c r="AF135" s="302"/>
      <c r="AG135" s="302"/>
      <c r="AH135" s="302"/>
    </row>
    <row r="136" spans="1:34" s="10" customFormat="1" ht="38.15" hidden="1" customHeight="1" thickTop="1" thickBot="1" x14ac:dyDescent="0.25">
      <c r="A136" s="22"/>
      <c r="B136" s="44"/>
      <c r="C136" s="249"/>
      <c r="D136" s="247"/>
      <c r="E136" s="272"/>
      <c r="F136" s="262"/>
      <c r="G136" s="272"/>
      <c r="H136" s="272"/>
      <c r="I136" s="247"/>
      <c r="J136" s="260" t="str">
        <f t="shared" si="6"/>
        <v/>
      </c>
      <c r="K136" s="248"/>
      <c r="L136" s="251" t="str">
        <f>IF(AND(START!$H$21="",K136&lt;&gt;"PLN",K136&lt;&gt;""),"START-H21-Fulfill",IFERROR(INDEX('KURSY|Ex.rate'!$A:$AL,IF(START!$H$21="",MATCH(START!$H$21-1,'KURSY|Ex.rate'!$A:$A,1),MATCH(START!$H$21-1,'KURSY|Ex.rate'!$A:$A,1)),MATCH($K136,'KURSY|Ex.rate'!$1:$1,0)),""))</f>
        <v/>
      </c>
      <c r="M136" s="253" t="str">
        <f t="shared" si="7"/>
        <v/>
      </c>
      <c r="N136" s="40"/>
      <c r="O136" s="39"/>
      <c r="P136" s="39"/>
      <c r="Q136" s="315"/>
      <c r="R136" s="301"/>
      <c r="S136" s="302"/>
      <c r="T136" s="302"/>
      <c r="U136" s="302"/>
      <c r="V136" s="302"/>
      <c r="W136" s="302"/>
      <c r="X136" s="302"/>
      <c r="Y136" s="302"/>
      <c r="Z136" s="302"/>
      <c r="AA136" s="302"/>
      <c r="AB136" s="302"/>
      <c r="AC136" s="302"/>
      <c r="AD136" s="302"/>
      <c r="AE136" s="302"/>
      <c r="AF136" s="302"/>
      <c r="AG136" s="302"/>
      <c r="AH136" s="302"/>
    </row>
    <row r="137" spans="1:34" s="10" customFormat="1" ht="38.15" hidden="1" customHeight="1" thickTop="1" thickBot="1" x14ac:dyDescent="0.25">
      <c r="A137" s="22"/>
      <c r="B137" s="44"/>
      <c r="C137" s="249"/>
      <c r="D137" s="247"/>
      <c r="E137" s="272"/>
      <c r="F137" s="262"/>
      <c r="G137" s="272"/>
      <c r="H137" s="272"/>
      <c r="I137" s="247"/>
      <c r="J137" s="260" t="str">
        <f t="shared" si="6"/>
        <v/>
      </c>
      <c r="K137" s="248"/>
      <c r="L137" s="251" t="str">
        <f>IF(AND(START!$H$21="",K137&lt;&gt;"PLN",K137&lt;&gt;""),"START-H21-Fulfill",IFERROR(INDEX('KURSY|Ex.rate'!$A:$AL,IF(START!$H$21="",MATCH(START!$H$21-1,'KURSY|Ex.rate'!$A:$A,1),MATCH(START!$H$21-1,'KURSY|Ex.rate'!$A:$A,1)),MATCH($K137,'KURSY|Ex.rate'!$1:$1,0)),""))</f>
        <v/>
      </c>
      <c r="M137" s="253" t="str">
        <f t="shared" si="7"/>
        <v/>
      </c>
      <c r="N137" s="40"/>
      <c r="O137" s="39"/>
      <c r="P137" s="39"/>
      <c r="Q137" s="315"/>
      <c r="R137" s="301"/>
      <c r="S137" s="302"/>
      <c r="T137" s="302"/>
      <c r="U137" s="302"/>
      <c r="V137" s="302"/>
      <c r="W137" s="302"/>
      <c r="X137" s="302"/>
      <c r="Y137" s="302"/>
      <c r="Z137" s="302"/>
      <c r="AA137" s="302"/>
      <c r="AB137" s="302"/>
      <c r="AC137" s="302"/>
      <c r="AD137" s="302"/>
      <c r="AE137" s="302"/>
      <c r="AF137" s="302"/>
      <c r="AG137" s="302"/>
      <c r="AH137" s="302"/>
    </row>
    <row r="138" spans="1:34" s="10" customFormat="1" ht="38.15" hidden="1" customHeight="1" thickTop="1" thickBot="1" x14ac:dyDescent="0.25">
      <c r="A138" s="22"/>
      <c r="B138" s="44"/>
      <c r="C138" s="249"/>
      <c r="D138" s="247"/>
      <c r="E138" s="272"/>
      <c r="F138" s="262"/>
      <c r="G138" s="272"/>
      <c r="H138" s="272"/>
      <c r="I138" s="247"/>
      <c r="J138" s="260" t="str">
        <f t="shared" si="6"/>
        <v/>
      </c>
      <c r="K138" s="248"/>
      <c r="L138" s="251" t="str">
        <f>IF(AND(START!$H$21="",K138&lt;&gt;"PLN",K138&lt;&gt;""),"START-H21-Fulfill",IFERROR(INDEX('KURSY|Ex.rate'!$A:$AL,IF(START!$H$21="",MATCH(START!$H$21-1,'KURSY|Ex.rate'!$A:$A,1),MATCH(START!$H$21-1,'KURSY|Ex.rate'!$A:$A,1)),MATCH($K138,'KURSY|Ex.rate'!$1:$1,0)),""))</f>
        <v/>
      </c>
      <c r="M138" s="253" t="str">
        <f t="shared" si="7"/>
        <v/>
      </c>
      <c r="N138" s="40"/>
      <c r="O138" s="39"/>
      <c r="P138" s="39"/>
      <c r="Q138" s="315"/>
      <c r="R138" s="301"/>
      <c r="S138" s="302"/>
      <c r="T138" s="302"/>
      <c r="U138" s="302"/>
      <c r="V138" s="302"/>
      <c r="W138" s="302"/>
      <c r="X138" s="302"/>
      <c r="Y138" s="302"/>
      <c r="Z138" s="302"/>
      <c r="AA138" s="302"/>
      <c r="AB138" s="302"/>
      <c r="AC138" s="302"/>
      <c r="AD138" s="302"/>
      <c r="AE138" s="302"/>
      <c r="AF138" s="302"/>
      <c r="AG138" s="302"/>
      <c r="AH138" s="302"/>
    </row>
    <row r="139" spans="1:34" s="10" customFormat="1" ht="38.15" hidden="1" customHeight="1" thickTop="1" thickBot="1" x14ac:dyDescent="0.25">
      <c r="A139" s="22"/>
      <c r="B139" s="44"/>
      <c r="C139" s="249"/>
      <c r="D139" s="247"/>
      <c r="E139" s="272"/>
      <c r="F139" s="262"/>
      <c r="G139" s="272"/>
      <c r="H139" s="272"/>
      <c r="I139" s="247"/>
      <c r="J139" s="260" t="str">
        <f t="shared" si="6"/>
        <v/>
      </c>
      <c r="K139" s="248"/>
      <c r="L139" s="251" t="str">
        <f>IF(AND(START!$H$21="",K139&lt;&gt;"PLN",K139&lt;&gt;""),"START-H21-Fulfill",IFERROR(INDEX('KURSY|Ex.rate'!$A:$AL,IF(START!$H$21="",MATCH(START!$H$21-1,'KURSY|Ex.rate'!$A:$A,1),MATCH(START!$H$21-1,'KURSY|Ex.rate'!$A:$A,1)),MATCH($K139,'KURSY|Ex.rate'!$1:$1,0)),""))</f>
        <v/>
      </c>
      <c r="M139" s="253" t="str">
        <f t="shared" si="7"/>
        <v/>
      </c>
      <c r="N139" s="40"/>
      <c r="O139" s="39"/>
      <c r="P139" s="39"/>
      <c r="Q139" s="315"/>
      <c r="R139" s="301"/>
      <c r="S139" s="302"/>
      <c r="T139" s="302"/>
      <c r="U139" s="302"/>
      <c r="V139" s="302"/>
      <c r="W139" s="302"/>
      <c r="X139" s="302"/>
      <c r="Y139" s="302"/>
      <c r="Z139" s="302"/>
      <c r="AA139" s="302"/>
      <c r="AB139" s="302"/>
      <c r="AC139" s="302"/>
      <c r="AD139" s="302"/>
      <c r="AE139" s="302"/>
      <c r="AF139" s="302"/>
      <c r="AG139" s="302"/>
      <c r="AH139" s="302"/>
    </row>
    <row r="140" spans="1:34" s="10" customFormat="1" ht="38.15" hidden="1" customHeight="1" thickTop="1" thickBot="1" x14ac:dyDescent="0.25">
      <c r="A140" s="22"/>
      <c r="B140" s="44"/>
      <c r="C140" s="249"/>
      <c r="D140" s="247"/>
      <c r="E140" s="272"/>
      <c r="F140" s="262"/>
      <c r="G140" s="272"/>
      <c r="H140" s="272"/>
      <c r="I140" s="247"/>
      <c r="J140" s="260" t="str">
        <f t="shared" si="6"/>
        <v/>
      </c>
      <c r="K140" s="248"/>
      <c r="L140" s="251" t="str">
        <f>IF(AND(START!$H$21="",K140&lt;&gt;"PLN",K140&lt;&gt;""),"START-H21-Fulfill",IFERROR(INDEX('KURSY|Ex.rate'!$A:$AL,IF(START!$H$21="",MATCH(START!$H$21-1,'KURSY|Ex.rate'!$A:$A,1),MATCH(START!$H$21-1,'KURSY|Ex.rate'!$A:$A,1)),MATCH($K140,'KURSY|Ex.rate'!$1:$1,0)),""))</f>
        <v/>
      </c>
      <c r="M140" s="253" t="str">
        <f t="shared" si="7"/>
        <v/>
      </c>
      <c r="N140" s="40"/>
      <c r="O140" s="39"/>
      <c r="P140" s="39"/>
      <c r="Q140" s="315"/>
      <c r="R140" s="301"/>
      <c r="S140" s="302"/>
      <c r="T140" s="302"/>
      <c r="U140" s="302"/>
      <c r="V140" s="302"/>
      <c r="W140" s="302"/>
      <c r="X140" s="302"/>
      <c r="Y140" s="302"/>
      <c r="Z140" s="302"/>
      <c r="AA140" s="302"/>
      <c r="AB140" s="302"/>
      <c r="AC140" s="302"/>
      <c r="AD140" s="302"/>
      <c r="AE140" s="302"/>
      <c r="AF140" s="302"/>
      <c r="AG140" s="302"/>
      <c r="AH140" s="302"/>
    </row>
    <row r="141" spans="1:34" s="10" customFormat="1" ht="38.15" hidden="1" customHeight="1" thickTop="1" thickBot="1" x14ac:dyDescent="0.25">
      <c r="A141" s="22"/>
      <c r="B141" s="44"/>
      <c r="C141" s="249"/>
      <c r="D141" s="247"/>
      <c r="E141" s="272"/>
      <c r="F141" s="262"/>
      <c r="G141" s="272"/>
      <c r="H141" s="272"/>
      <c r="I141" s="247"/>
      <c r="J141" s="260" t="str">
        <f t="shared" si="6"/>
        <v/>
      </c>
      <c r="K141" s="248"/>
      <c r="L141" s="251" t="str">
        <f>IF(AND(START!$H$21="",K141&lt;&gt;"PLN",K141&lt;&gt;""),"START-H21-Fulfill",IFERROR(INDEX('KURSY|Ex.rate'!$A:$AL,IF(START!$H$21="",MATCH(START!$H$21-1,'KURSY|Ex.rate'!$A:$A,1),MATCH(START!$H$21-1,'KURSY|Ex.rate'!$A:$A,1)),MATCH($K141,'KURSY|Ex.rate'!$1:$1,0)),""))</f>
        <v/>
      </c>
      <c r="M141" s="253" t="str">
        <f t="shared" si="7"/>
        <v/>
      </c>
      <c r="N141" s="40"/>
      <c r="O141" s="39"/>
      <c r="P141" s="39"/>
      <c r="Q141" s="315"/>
      <c r="R141" s="301"/>
      <c r="S141" s="302"/>
      <c r="T141" s="302"/>
      <c r="U141" s="302"/>
      <c r="V141" s="302"/>
      <c r="W141" s="302"/>
      <c r="X141" s="302"/>
      <c r="Y141" s="302"/>
      <c r="Z141" s="302"/>
      <c r="AA141" s="302"/>
      <c r="AB141" s="302"/>
      <c r="AC141" s="302"/>
      <c r="AD141" s="302"/>
      <c r="AE141" s="302"/>
      <c r="AF141" s="302"/>
      <c r="AG141" s="302"/>
      <c r="AH141" s="302"/>
    </row>
    <row r="142" spans="1:34" s="10" customFormat="1" ht="38.15" hidden="1" customHeight="1" thickTop="1" thickBot="1" x14ac:dyDescent="0.25">
      <c r="A142" s="22"/>
      <c r="B142" s="44"/>
      <c r="C142" s="249"/>
      <c r="D142" s="247"/>
      <c r="E142" s="272"/>
      <c r="F142" s="262"/>
      <c r="G142" s="272"/>
      <c r="H142" s="272"/>
      <c r="I142" s="247"/>
      <c r="J142" s="260" t="str">
        <f t="shared" si="6"/>
        <v/>
      </c>
      <c r="K142" s="248"/>
      <c r="L142" s="251" t="str">
        <f>IF(AND(START!$H$21="",K142&lt;&gt;"PLN",K142&lt;&gt;""),"START-H21-Fulfill",IFERROR(INDEX('KURSY|Ex.rate'!$A:$AL,IF(START!$H$21="",MATCH(START!$H$21-1,'KURSY|Ex.rate'!$A:$A,1),MATCH(START!$H$21-1,'KURSY|Ex.rate'!$A:$A,1)),MATCH($K142,'KURSY|Ex.rate'!$1:$1,0)),""))</f>
        <v/>
      </c>
      <c r="M142" s="253" t="str">
        <f t="shared" si="7"/>
        <v/>
      </c>
      <c r="N142" s="40"/>
      <c r="O142" s="39"/>
      <c r="P142" s="39"/>
      <c r="Q142" s="315"/>
      <c r="R142" s="301"/>
      <c r="S142" s="302"/>
      <c r="T142" s="302"/>
      <c r="U142" s="302"/>
      <c r="V142" s="302"/>
      <c r="W142" s="302"/>
      <c r="X142" s="302"/>
      <c r="Y142" s="302"/>
      <c r="Z142" s="302"/>
      <c r="AA142" s="302"/>
      <c r="AB142" s="302"/>
      <c r="AC142" s="302"/>
      <c r="AD142" s="302"/>
      <c r="AE142" s="302"/>
      <c r="AF142" s="302"/>
      <c r="AG142" s="302"/>
      <c r="AH142" s="302"/>
    </row>
    <row r="143" spans="1:34" s="10" customFormat="1" ht="38.15" hidden="1" customHeight="1" thickTop="1" thickBot="1" x14ac:dyDescent="0.25">
      <c r="A143" s="22"/>
      <c r="B143" s="44"/>
      <c r="C143" s="249"/>
      <c r="D143" s="247"/>
      <c r="E143" s="272"/>
      <c r="F143" s="262"/>
      <c r="G143" s="272"/>
      <c r="H143" s="272"/>
      <c r="I143" s="247"/>
      <c r="J143" s="260" t="str">
        <f t="shared" si="6"/>
        <v/>
      </c>
      <c r="K143" s="248"/>
      <c r="L143" s="251" t="str">
        <f>IF(AND(START!$H$21="",K143&lt;&gt;"PLN",K143&lt;&gt;""),"START-H21-Fulfill",IFERROR(INDEX('KURSY|Ex.rate'!$A:$AL,IF(START!$H$21="",MATCH(START!$H$21-1,'KURSY|Ex.rate'!$A:$A,1),MATCH(START!$H$21-1,'KURSY|Ex.rate'!$A:$A,1)),MATCH($K143,'KURSY|Ex.rate'!$1:$1,0)),""))</f>
        <v/>
      </c>
      <c r="M143" s="253" t="str">
        <f t="shared" si="7"/>
        <v/>
      </c>
      <c r="N143" s="40"/>
      <c r="O143" s="39"/>
      <c r="P143" s="39"/>
      <c r="Q143" s="315"/>
      <c r="R143" s="301"/>
      <c r="S143" s="302"/>
      <c r="T143" s="302"/>
      <c r="U143" s="302"/>
      <c r="V143" s="302"/>
      <c r="W143" s="302"/>
      <c r="X143" s="302"/>
      <c r="Y143" s="302"/>
      <c r="Z143" s="302"/>
      <c r="AA143" s="302"/>
      <c r="AB143" s="302"/>
      <c r="AC143" s="302"/>
      <c r="AD143" s="302"/>
      <c r="AE143" s="302"/>
      <c r="AF143" s="302"/>
      <c r="AG143" s="302"/>
      <c r="AH143" s="302"/>
    </row>
    <row r="144" spans="1:34" s="10" customFormat="1" ht="38.15" hidden="1" customHeight="1" thickTop="1" thickBot="1" x14ac:dyDescent="0.25">
      <c r="A144" s="22"/>
      <c r="B144" s="44"/>
      <c r="C144" s="249"/>
      <c r="D144" s="247"/>
      <c r="E144" s="272"/>
      <c r="F144" s="262"/>
      <c r="G144" s="272"/>
      <c r="H144" s="272"/>
      <c r="I144" s="247"/>
      <c r="J144" s="260" t="str">
        <f t="shared" si="6"/>
        <v/>
      </c>
      <c r="K144" s="248"/>
      <c r="L144" s="251" t="str">
        <f>IF(AND(START!$H$21="",K144&lt;&gt;"PLN",K144&lt;&gt;""),"START-H21-Fulfill",IFERROR(INDEX('KURSY|Ex.rate'!$A:$AL,IF(START!$H$21="",MATCH(START!$H$21-1,'KURSY|Ex.rate'!$A:$A,1),MATCH(START!$H$21-1,'KURSY|Ex.rate'!$A:$A,1)),MATCH($K144,'KURSY|Ex.rate'!$1:$1,0)),""))</f>
        <v/>
      </c>
      <c r="M144" s="253" t="str">
        <f t="shared" si="7"/>
        <v/>
      </c>
      <c r="N144" s="40"/>
      <c r="O144" s="39"/>
      <c r="P144" s="39"/>
      <c r="Q144" s="315"/>
      <c r="R144" s="301"/>
      <c r="S144" s="302"/>
      <c r="T144" s="302"/>
      <c r="U144" s="302"/>
      <c r="V144" s="302"/>
      <c r="W144" s="302"/>
      <c r="X144" s="302"/>
      <c r="Y144" s="302"/>
      <c r="Z144" s="302"/>
      <c r="AA144" s="302"/>
      <c r="AB144" s="302"/>
      <c r="AC144" s="302"/>
      <c r="AD144" s="302"/>
      <c r="AE144" s="302"/>
      <c r="AF144" s="302"/>
      <c r="AG144" s="302"/>
      <c r="AH144" s="302"/>
    </row>
    <row r="145" spans="1:34" s="10" customFormat="1" ht="38.15" hidden="1" customHeight="1" thickTop="1" thickBot="1" x14ac:dyDescent="0.25">
      <c r="A145" s="22"/>
      <c r="B145" s="44"/>
      <c r="C145" s="249"/>
      <c r="D145" s="247"/>
      <c r="E145" s="272"/>
      <c r="F145" s="262"/>
      <c r="G145" s="272"/>
      <c r="H145" s="272"/>
      <c r="I145" s="247"/>
      <c r="J145" s="260" t="str">
        <f t="shared" si="6"/>
        <v/>
      </c>
      <c r="K145" s="248"/>
      <c r="L145" s="251" t="str">
        <f>IF(AND(START!$H$21="",K145&lt;&gt;"PLN",K145&lt;&gt;""),"START-H21-Fulfill",IFERROR(INDEX('KURSY|Ex.rate'!$A:$AL,IF(START!$H$21="",MATCH(START!$H$21-1,'KURSY|Ex.rate'!$A:$A,1),MATCH(START!$H$21-1,'KURSY|Ex.rate'!$A:$A,1)),MATCH($K145,'KURSY|Ex.rate'!$1:$1,0)),""))</f>
        <v/>
      </c>
      <c r="M145" s="253" t="str">
        <f t="shared" si="7"/>
        <v/>
      </c>
      <c r="N145" s="40"/>
      <c r="O145" s="39"/>
      <c r="P145" s="39"/>
      <c r="Q145" s="315"/>
      <c r="R145" s="301"/>
      <c r="S145" s="302"/>
      <c r="T145" s="302"/>
      <c r="U145" s="302"/>
      <c r="V145" s="302"/>
      <c r="W145" s="302"/>
      <c r="X145" s="302"/>
      <c r="Y145" s="302"/>
      <c r="Z145" s="302"/>
      <c r="AA145" s="302"/>
      <c r="AB145" s="302"/>
      <c r="AC145" s="302"/>
      <c r="AD145" s="302"/>
      <c r="AE145" s="302"/>
      <c r="AF145" s="302"/>
      <c r="AG145" s="302"/>
      <c r="AH145" s="302"/>
    </row>
    <row r="146" spans="1:34" s="10" customFormat="1" ht="38.15" hidden="1" customHeight="1" thickTop="1" thickBot="1" x14ac:dyDescent="0.25">
      <c r="A146" s="22"/>
      <c r="B146" s="44"/>
      <c r="C146" s="249"/>
      <c r="D146" s="247"/>
      <c r="E146" s="272"/>
      <c r="F146" s="262"/>
      <c r="G146" s="272"/>
      <c r="H146" s="272"/>
      <c r="I146" s="247"/>
      <c r="J146" s="260" t="str">
        <f t="shared" si="6"/>
        <v/>
      </c>
      <c r="K146" s="248"/>
      <c r="L146" s="251" t="str">
        <f>IF(AND(START!$H$21="",K146&lt;&gt;"PLN",K146&lt;&gt;""),"START-H21-Fulfill",IFERROR(INDEX('KURSY|Ex.rate'!$A:$AL,IF(START!$H$21="",MATCH(START!$H$21-1,'KURSY|Ex.rate'!$A:$A,1),MATCH(START!$H$21-1,'KURSY|Ex.rate'!$A:$A,1)),MATCH($K146,'KURSY|Ex.rate'!$1:$1,0)),""))</f>
        <v/>
      </c>
      <c r="M146" s="253" t="str">
        <f t="shared" si="7"/>
        <v/>
      </c>
      <c r="N146" s="40"/>
      <c r="O146" s="39"/>
      <c r="P146" s="39"/>
      <c r="Q146" s="315"/>
      <c r="R146" s="301"/>
      <c r="S146" s="302"/>
      <c r="T146" s="302"/>
      <c r="U146" s="302"/>
      <c r="V146" s="302"/>
      <c r="W146" s="302"/>
      <c r="X146" s="302"/>
      <c r="Y146" s="302"/>
      <c r="Z146" s="302"/>
      <c r="AA146" s="302"/>
      <c r="AB146" s="302"/>
      <c r="AC146" s="302"/>
      <c r="AD146" s="302"/>
      <c r="AE146" s="302"/>
      <c r="AF146" s="302"/>
      <c r="AG146" s="302"/>
      <c r="AH146" s="302"/>
    </row>
    <row r="147" spans="1:34" s="10" customFormat="1" ht="38.15" hidden="1" customHeight="1" thickTop="1" thickBot="1" x14ac:dyDescent="0.25">
      <c r="A147" s="22"/>
      <c r="B147" s="44"/>
      <c r="C147" s="249"/>
      <c r="D147" s="247"/>
      <c r="E147" s="272"/>
      <c r="F147" s="262"/>
      <c r="G147" s="272"/>
      <c r="H147" s="272"/>
      <c r="I147" s="247"/>
      <c r="J147" s="260" t="str">
        <f t="shared" si="6"/>
        <v/>
      </c>
      <c r="K147" s="248"/>
      <c r="L147" s="251" t="str">
        <f>IF(AND(START!$H$21="",K147&lt;&gt;"PLN",K147&lt;&gt;""),"START-H21-Fulfill",IFERROR(INDEX('KURSY|Ex.rate'!$A:$AL,IF(START!$H$21="",MATCH(START!$H$21-1,'KURSY|Ex.rate'!$A:$A,1),MATCH(START!$H$21-1,'KURSY|Ex.rate'!$A:$A,1)),MATCH($K147,'KURSY|Ex.rate'!$1:$1,0)),""))</f>
        <v/>
      </c>
      <c r="M147" s="253" t="str">
        <f t="shared" si="7"/>
        <v/>
      </c>
      <c r="N147" s="40"/>
      <c r="O147" s="39"/>
      <c r="P147" s="39"/>
      <c r="Q147" s="315"/>
      <c r="R147" s="301"/>
      <c r="S147" s="302"/>
      <c r="T147" s="302"/>
      <c r="U147" s="302"/>
      <c r="V147" s="302"/>
      <c r="W147" s="302"/>
      <c r="X147" s="302"/>
      <c r="Y147" s="302"/>
      <c r="Z147" s="302"/>
      <c r="AA147" s="302"/>
      <c r="AB147" s="302"/>
      <c r="AC147" s="302"/>
      <c r="AD147" s="302"/>
      <c r="AE147" s="302"/>
      <c r="AF147" s="302"/>
      <c r="AG147" s="302"/>
      <c r="AH147" s="302"/>
    </row>
    <row r="148" spans="1:34" s="10" customFormat="1" ht="38.15" hidden="1" customHeight="1" thickTop="1" thickBot="1" x14ac:dyDescent="0.25">
      <c r="A148" s="22"/>
      <c r="B148" s="44"/>
      <c r="C148" s="249"/>
      <c r="D148" s="247"/>
      <c r="E148" s="272"/>
      <c r="F148" s="262"/>
      <c r="G148" s="272"/>
      <c r="H148" s="272"/>
      <c r="I148" s="247"/>
      <c r="J148" s="260" t="str">
        <f t="shared" si="6"/>
        <v/>
      </c>
      <c r="K148" s="248"/>
      <c r="L148" s="251" t="str">
        <f>IF(AND(START!$H$21="",K148&lt;&gt;"PLN",K148&lt;&gt;""),"START-H21-Fulfill",IFERROR(INDEX('KURSY|Ex.rate'!$A:$AL,IF(START!$H$21="",MATCH(START!$H$21-1,'KURSY|Ex.rate'!$A:$A,1),MATCH(START!$H$21-1,'KURSY|Ex.rate'!$A:$A,1)),MATCH($K148,'KURSY|Ex.rate'!$1:$1,0)),""))</f>
        <v/>
      </c>
      <c r="M148" s="253" t="str">
        <f t="shared" si="7"/>
        <v/>
      </c>
      <c r="N148" s="40"/>
      <c r="O148" s="39"/>
      <c r="P148" s="39"/>
      <c r="Q148" s="315"/>
      <c r="R148" s="301"/>
      <c r="S148" s="302"/>
      <c r="T148" s="302"/>
      <c r="U148" s="302"/>
      <c r="V148" s="302"/>
      <c r="W148" s="302"/>
      <c r="X148" s="302"/>
      <c r="Y148" s="302"/>
      <c r="Z148" s="302"/>
      <c r="AA148" s="302"/>
      <c r="AB148" s="302"/>
      <c r="AC148" s="302"/>
      <c r="AD148" s="302"/>
      <c r="AE148" s="302"/>
      <c r="AF148" s="302"/>
      <c r="AG148" s="302"/>
      <c r="AH148" s="302"/>
    </row>
    <row r="149" spans="1:34" s="10" customFormat="1" ht="38.15" hidden="1" customHeight="1" thickTop="1" thickBot="1" x14ac:dyDescent="0.25">
      <c r="A149" s="22"/>
      <c r="B149" s="44"/>
      <c r="C149" s="249"/>
      <c r="D149" s="247"/>
      <c r="E149" s="272"/>
      <c r="F149" s="262"/>
      <c r="G149" s="272"/>
      <c r="H149" s="272"/>
      <c r="I149" s="247"/>
      <c r="J149" s="260" t="str">
        <f t="shared" si="6"/>
        <v/>
      </c>
      <c r="K149" s="248"/>
      <c r="L149" s="251" t="str">
        <f>IF(AND(START!$H$21="",K149&lt;&gt;"PLN",K149&lt;&gt;""),"START-H21-Fulfill",IFERROR(INDEX('KURSY|Ex.rate'!$A:$AL,IF(START!$H$21="",MATCH(START!$H$21-1,'KURSY|Ex.rate'!$A:$A,1),MATCH(START!$H$21-1,'KURSY|Ex.rate'!$A:$A,1)),MATCH($K149,'KURSY|Ex.rate'!$1:$1,0)),""))</f>
        <v/>
      </c>
      <c r="M149" s="253" t="str">
        <f t="shared" si="7"/>
        <v/>
      </c>
      <c r="N149" s="40"/>
      <c r="O149" s="39"/>
      <c r="P149" s="39"/>
      <c r="Q149" s="315"/>
      <c r="R149" s="301"/>
      <c r="S149" s="302"/>
      <c r="T149" s="302"/>
      <c r="U149" s="302"/>
      <c r="V149" s="302"/>
      <c r="W149" s="302"/>
      <c r="X149" s="302"/>
      <c r="Y149" s="302"/>
      <c r="Z149" s="302"/>
      <c r="AA149" s="302"/>
      <c r="AB149" s="302"/>
      <c r="AC149" s="302"/>
      <c r="AD149" s="302"/>
      <c r="AE149" s="302"/>
      <c r="AF149" s="302"/>
      <c r="AG149" s="302"/>
      <c r="AH149" s="302"/>
    </row>
    <row r="150" spans="1:34" s="10" customFormat="1" ht="38.15" hidden="1" customHeight="1" thickTop="1" thickBot="1" x14ac:dyDescent="0.25">
      <c r="A150" s="22"/>
      <c r="B150" s="44"/>
      <c r="C150" s="249"/>
      <c r="D150" s="247"/>
      <c r="E150" s="272"/>
      <c r="F150" s="262"/>
      <c r="G150" s="272"/>
      <c r="H150" s="272"/>
      <c r="I150" s="247"/>
      <c r="J150" s="260" t="str">
        <f t="shared" si="6"/>
        <v/>
      </c>
      <c r="K150" s="248"/>
      <c r="L150" s="251" t="str">
        <f>IF(AND(START!$H$21="",K150&lt;&gt;"PLN",K150&lt;&gt;""),"START-H21-Fulfill",IFERROR(INDEX('KURSY|Ex.rate'!$A:$AL,IF(START!$H$21="",MATCH(START!$H$21-1,'KURSY|Ex.rate'!$A:$A,1),MATCH(START!$H$21-1,'KURSY|Ex.rate'!$A:$A,1)),MATCH($K150,'KURSY|Ex.rate'!$1:$1,0)),""))</f>
        <v/>
      </c>
      <c r="M150" s="253" t="str">
        <f t="shared" si="7"/>
        <v/>
      </c>
      <c r="N150" s="40"/>
      <c r="O150" s="39"/>
      <c r="P150" s="39"/>
      <c r="Q150" s="315"/>
      <c r="R150" s="301"/>
      <c r="S150" s="302"/>
      <c r="T150" s="302"/>
      <c r="U150" s="302"/>
      <c r="V150" s="302"/>
      <c r="W150" s="302"/>
      <c r="X150" s="302"/>
      <c r="Y150" s="302"/>
      <c r="Z150" s="302"/>
      <c r="AA150" s="302"/>
      <c r="AB150" s="302"/>
      <c r="AC150" s="302"/>
      <c r="AD150" s="302"/>
      <c r="AE150" s="302"/>
      <c r="AF150" s="302"/>
      <c r="AG150" s="302"/>
      <c r="AH150" s="302"/>
    </row>
    <row r="151" spans="1:34" s="10" customFormat="1" ht="38.15" hidden="1" customHeight="1" thickTop="1" thickBot="1" x14ac:dyDescent="0.25">
      <c r="A151" s="22"/>
      <c r="B151" s="44"/>
      <c r="C151" s="249"/>
      <c r="D151" s="247"/>
      <c r="E151" s="272"/>
      <c r="F151" s="262"/>
      <c r="G151" s="272"/>
      <c r="H151" s="272"/>
      <c r="I151" s="247"/>
      <c r="J151" s="260" t="str">
        <f t="shared" si="6"/>
        <v/>
      </c>
      <c r="K151" s="248"/>
      <c r="L151" s="251" t="str">
        <f>IF(AND(START!$H$21="",K151&lt;&gt;"PLN",K151&lt;&gt;""),"START-H21-Fulfill",IFERROR(INDEX('KURSY|Ex.rate'!$A:$AL,IF(START!$H$21="",MATCH(START!$H$21-1,'KURSY|Ex.rate'!$A:$A,1),MATCH(START!$H$21-1,'KURSY|Ex.rate'!$A:$A,1)),MATCH($K151,'KURSY|Ex.rate'!$1:$1,0)),""))</f>
        <v/>
      </c>
      <c r="M151" s="253" t="str">
        <f t="shared" si="7"/>
        <v/>
      </c>
      <c r="N151" s="40"/>
      <c r="O151" s="39"/>
      <c r="P151" s="39"/>
      <c r="Q151" s="315"/>
      <c r="R151" s="301"/>
      <c r="S151" s="302"/>
      <c r="T151" s="302"/>
      <c r="U151" s="302"/>
      <c r="V151" s="302"/>
      <c r="W151" s="302"/>
      <c r="X151" s="302"/>
      <c r="Y151" s="302"/>
      <c r="Z151" s="302"/>
      <c r="AA151" s="302"/>
      <c r="AB151" s="302"/>
      <c r="AC151" s="302"/>
      <c r="AD151" s="302"/>
      <c r="AE151" s="302"/>
      <c r="AF151" s="302"/>
      <c r="AG151" s="302"/>
      <c r="AH151" s="302"/>
    </row>
    <row r="152" spans="1:34" s="10" customFormat="1" ht="38.15" hidden="1" customHeight="1" thickTop="1" thickBot="1" x14ac:dyDescent="0.25">
      <c r="A152" s="22"/>
      <c r="B152" s="44"/>
      <c r="C152" s="249"/>
      <c r="D152" s="247"/>
      <c r="E152" s="272"/>
      <c r="F152" s="262"/>
      <c r="G152" s="272"/>
      <c r="H152" s="272"/>
      <c r="I152" s="247"/>
      <c r="J152" s="260" t="str">
        <f t="shared" si="6"/>
        <v/>
      </c>
      <c r="K152" s="248"/>
      <c r="L152" s="251" t="str">
        <f>IF(AND(START!$H$21="",K152&lt;&gt;"PLN",K152&lt;&gt;""),"START-H21-Fulfill",IFERROR(INDEX('KURSY|Ex.rate'!$A:$AL,IF(START!$H$21="",MATCH(START!$H$21-1,'KURSY|Ex.rate'!$A:$A,1),MATCH(START!$H$21-1,'KURSY|Ex.rate'!$A:$A,1)),MATCH($K152,'KURSY|Ex.rate'!$1:$1,0)),""))</f>
        <v/>
      </c>
      <c r="M152" s="253" t="str">
        <f t="shared" si="7"/>
        <v/>
      </c>
      <c r="N152" s="40"/>
      <c r="O152" s="39"/>
      <c r="P152" s="39"/>
      <c r="Q152" s="315"/>
      <c r="R152" s="301"/>
      <c r="S152" s="302"/>
      <c r="T152" s="302"/>
      <c r="U152" s="302"/>
      <c r="V152" s="302"/>
      <c r="W152" s="302"/>
      <c r="X152" s="302"/>
      <c r="Y152" s="302"/>
      <c r="Z152" s="302"/>
      <c r="AA152" s="302"/>
      <c r="AB152" s="302"/>
      <c r="AC152" s="302"/>
      <c r="AD152" s="302"/>
      <c r="AE152" s="302"/>
      <c r="AF152" s="302"/>
      <c r="AG152" s="302"/>
      <c r="AH152" s="302"/>
    </row>
    <row r="153" spans="1:34" s="10" customFormat="1" ht="38.15" hidden="1" customHeight="1" thickTop="1" thickBot="1" x14ac:dyDescent="0.25">
      <c r="A153" s="22"/>
      <c r="B153" s="44"/>
      <c r="C153" s="249"/>
      <c r="D153" s="247"/>
      <c r="E153" s="272"/>
      <c r="F153" s="262"/>
      <c r="G153" s="272"/>
      <c r="H153" s="272"/>
      <c r="I153" s="247"/>
      <c r="J153" s="260" t="str">
        <f t="shared" si="6"/>
        <v/>
      </c>
      <c r="K153" s="248"/>
      <c r="L153" s="251" t="str">
        <f>IF(AND(START!$H$21="",K153&lt;&gt;"PLN",K153&lt;&gt;""),"START-H21-Fulfill",IFERROR(INDEX('KURSY|Ex.rate'!$A:$AL,IF(START!$H$21="",MATCH(START!$H$21-1,'KURSY|Ex.rate'!$A:$A,1),MATCH(START!$H$21-1,'KURSY|Ex.rate'!$A:$A,1)),MATCH($K153,'KURSY|Ex.rate'!$1:$1,0)),""))</f>
        <v/>
      </c>
      <c r="M153" s="253" t="str">
        <f t="shared" si="7"/>
        <v/>
      </c>
      <c r="N153" s="40"/>
      <c r="O153" s="39"/>
      <c r="P153" s="39"/>
      <c r="Q153" s="315"/>
      <c r="R153" s="301"/>
      <c r="S153" s="302"/>
      <c r="T153" s="302"/>
      <c r="U153" s="302"/>
      <c r="V153" s="302"/>
      <c r="W153" s="302"/>
      <c r="X153" s="302"/>
      <c r="Y153" s="302"/>
      <c r="Z153" s="302"/>
      <c r="AA153" s="302"/>
      <c r="AB153" s="302"/>
      <c r="AC153" s="302"/>
      <c r="AD153" s="302"/>
      <c r="AE153" s="302"/>
      <c r="AF153" s="302"/>
      <c r="AG153" s="302"/>
      <c r="AH153" s="302"/>
    </row>
    <row r="154" spans="1:34" s="10" customFormat="1" ht="38.15" hidden="1" customHeight="1" thickTop="1" thickBot="1" x14ac:dyDescent="0.25">
      <c r="A154" s="22"/>
      <c r="B154" s="44"/>
      <c r="C154" s="249"/>
      <c r="D154" s="247"/>
      <c r="E154" s="272"/>
      <c r="F154" s="262"/>
      <c r="G154" s="272"/>
      <c r="H154" s="272"/>
      <c r="I154" s="247"/>
      <c r="J154" s="260" t="str">
        <f t="shared" si="6"/>
        <v/>
      </c>
      <c r="K154" s="248"/>
      <c r="L154" s="251" t="str">
        <f>IF(AND(START!$H$21="",K154&lt;&gt;"PLN",K154&lt;&gt;""),"START-H21-Fulfill",IFERROR(INDEX('KURSY|Ex.rate'!$A:$AL,IF(START!$H$21="",MATCH(START!$H$21-1,'KURSY|Ex.rate'!$A:$A,1),MATCH(START!$H$21-1,'KURSY|Ex.rate'!$A:$A,1)),MATCH($K154,'KURSY|Ex.rate'!$1:$1,0)),""))</f>
        <v/>
      </c>
      <c r="M154" s="253" t="str">
        <f t="shared" si="7"/>
        <v/>
      </c>
      <c r="N154" s="40"/>
      <c r="O154" s="39"/>
      <c r="P154" s="39"/>
      <c r="Q154" s="315"/>
      <c r="R154" s="301"/>
      <c r="S154" s="302"/>
      <c r="T154" s="302"/>
      <c r="U154" s="302"/>
      <c r="V154" s="302"/>
      <c r="W154" s="302"/>
      <c r="X154" s="302"/>
      <c r="Y154" s="302"/>
      <c r="Z154" s="302"/>
      <c r="AA154" s="302"/>
      <c r="AB154" s="302"/>
      <c r="AC154" s="302"/>
      <c r="AD154" s="302"/>
      <c r="AE154" s="302"/>
      <c r="AF154" s="302"/>
      <c r="AG154" s="302"/>
      <c r="AH154" s="302"/>
    </row>
    <row r="155" spans="1:34" s="10" customFormat="1" ht="38.15" hidden="1" customHeight="1" thickTop="1" thickBot="1" x14ac:dyDescent="0.25">
      <c r="A155" s="22"/>
      <c r="B155" s="44"/>
      <c r="C155" s="249"/>
      <c r="D155" s="247"/>
      <c r="E155" s="272"/>
      <c r="F155" s="262"/>
      <c r="G155" s="272"/>
      <c r="H155" s="272"/>
      <c r="I155" s="247"/>
      <c r="J155" s="260" t="str">
        <f t="shared" si="6"/>
        <v/>
      </c>
      <c r="K155" s="248"/>
      <c r="L155" s="251" t="str">
        <f>IF(AND(START!$H$21="",K155&lt;&gt;"PLN",K155&lt;&gt;""),"START-H21-Fulfill",IFERROR(INDEX('KURSY|Ex.rate'!$A:$AL,IF(START!$H$21="",MATCH(START!$H$21-1,'KURSY|Ex.rate'!$A:$A,1),MATCH(START!$H$21-1,'KURSY|Ex.rate'!$A:$A,1)),MATCH($K155,'KURSY|Ex.rate'!$1:$1,0)),""))</f>
        <v/>
      </c>
      <c r="M155" s="253" t="str">
        <f t="shared" si="7"/>
        <v/>
      </c>
      <c r="N155" s="40"/>
      <c r="O155" s="39"/>
      <c r="P155" s="39"/>
      <c r="Q155" s="315"/>
      <c r="R155" s="301"/>
      <c r="S155" s="302"/>
      <c r="T155" s="302"/>
      <c r="U155" s="302"/>
      <c r="V155" s="302"/>
      <c r="W155" s="302"/>
      <c r="X155" s="302"/>
      <c r="Y155" s="302"/>
      <c r="Z155" s="302"/>
      <c r="AA155" s="302"/>
      <c r="AB155" s="302"/>
      <c r="AC155" s="302"/>
      <c r="AD155" s="302"/>
      <c r="AE155" s="302"/>
      <c r="AF155" s="302"/>
      <c r="AG155" s="302"/>
      <c r="AH155" s="302"/>
    </row>
    <row r="156" spans="1:34" s="10" customFormat="1" ht="38.15" hidden="1" customHeight="1" thickTop="1" thickBot="1" x14ac:dyDescent="0.25">
      <c r="A156" s="22"/>
      <c r="B156" s="44"/>
      <c r="C156" s="249"/>
      <c r="D156" s="247"/>
      <c r="E156" s="272"/>
      <c r="F156" s="262"/>
      <c r="G156" s="272"/>
      <c r="H156" s="272"/>
      <c r="I156" s="247"/>
      <c r="J156" s="260" t="str">
        <f t="shared" si="6"/>
        <v/>
      </c>
      <c r="K156" s="248"/>
      <c r="L156" s="251" t="str">
        <f>IF(AND(START!$H$21="",K156&lt;&gt;"PLN",K156&lt;&gt;""),"START-H21-Fulfill",IFERROR(INDEX('KURSY|Ex.rate'!$A:$AL,IF(START!$H$21="",MATCH(START!$H$21-1,'KURSY|Ex.rate'!$A:$A,1),MATCH(START!$H$21-1,'KURSY|Ex.rate'!$A:$A,1)),MATCH($K156,'KURSY|Ex.rate'!$1:$1,0)),""))</f>
        <v/>
      </c>
      <c r="M156" s="253" t="str">
        <f t="shared" si="7"/>
        <v/>
      </c>
      <c r="N156" s="40"/>
      <c r="O156" s="39"/>
      <c r="P156" s="39"/>
      <c r="Q156" s="315"/>
      <c r="R156" s="301"/>
      <c r="S156" s="302"/>
      <c r="T156" s="302"/>
      <c r="U156" s="302"/>
      <c r="V156" s="302"/>
      <c r="W156" s="302"/>
      <c r="X156" s="302"/>
      <c r="Y156" s="302"/>
      <c r="Z156" s="302"/>
      <c r="AA156" s="302"/>
      <c r="AB156" s="302"/>
      <c r="AC156" s="302"/>
      <c r="AD156" s="302"/>
      <c r="AE156" s="302"/>
      <c r="AF156" s="302"/>
      <c r="AG156" s="302"/>
      <c r="AH156" s="302"/>
    </row>
    <row r="157" spans="1:34" s="10" customFormat="1" ht="38.15" hidden="1" customHeight="1" thickTop="1" thickBot="1" x14ac:dyDescent="0.25">
      <c r="A157" s="22"/>
      <c r="B157" s="44"/>
      <c r="C157" s="249"/>
      <c r="D157" s="247"/>
      <c r="E157" s="272"/>
      <c r="F157" s="262"/>
      <c r="G157" s="272"/>
      <c r="H157" s="272"/>
      <c r="I157" s="247"/>
      <c r="J157" s="260" t="str">
        <f t="shared" si="6"/>
        <v/>
      </c>
      <c r="K157" s="248"/>
      <c r="L157" s="251" t="str">
        <f>IF(AND(START!$H$21="",K157&lt;&gt;"PLN",K157&lt;&gt;""),"START-H21-Fulfill",IFERROR(INDEX('KURSY|Ex.rate'!$A:$AL,IF(START!$H$21="",MATCH(START!$H$21-1,'KURSY|Ex.rate'!$A:$A,1),MATCH(START!$H$21-1,'KURSY|Ex.rate'!$A:$A,1)),MATCH($K157,'KURSY|Ex.rate'!$1:$1,0)),""))</f>
        <v/>
      </c>
      <c r="M157" s="253" t="str">
        <f t="shared" si="7"/>
        <v/>
      </c>
      <c r="N157" s="40"/>
      <c r="O157" s="39"/>
      <c r="P157" s="39"/>
      <c r="Q157" s="315"/>
      <c r="R157" s="301"/>
      <c r="S157" s="302"/>
      <c r="T157" s="302"/>
      <c r="U157" s="302"/>
      <c r="V157" s="302"/>
      <c r="W157" s="302"/>
      <c r="X157" s="302"/>
      <c r="Y157" s="302"/>
      <c r="Z157" s="302"/>
      <c r="AA157" s="302"/>
      <c r="AB157" s="302"/>
      <c r="AC157" s="302"/>
      <c r="AD157" s="302"/>
      <c r="AE157" s="302"/>
      <c r="AF157" s="302"/>
      <c r="AG157" s="302"/>
      <c r="AH157" s="302"/>
    </row>
    <row r="158" spans="1:34" s="10" customFormat="1" ht="38.15" hidden="1" customHeight="1" thickTop="1" thickBot="1" x14ac:dyDescent="0.25">
      <c r="A158" s="22"/>
      <c r="B158" s="44"/>
      <c r="C158" s="249"/>
      <c r="D158" s="247"/>
      <c r="E158" s="272"/>
      <c r="F158" s="262"/>
      <c r="G158" s="272"/>
      <c r="H158" s="272"/>
      <c r="I158" s="247"/>
      <c r="J158" s="260" t="str">
        <f t="shared" si="6"/>
        <v/>
      </c>
      <c r="K158" s="248"/>
      <c r="L158" s="251" t="str">
        <f>IF(AND(START!$H$21="",K158&lt;&gt;"PLN",K158&lt;&gt;""),"START-H21-Fulfill",IFERROR(INDEX('KURSY|Ex.rate'!$A:$AL,IF(START!$H$21="",MATCH(START!$H$21-1,'KURSY|Ex.rate'!$A:$A,1),MATCH(START!$H$21-1,'KURSY|Ex.rate'!$A:$A,1)),MATCH($K158,'KURSY|Ex.rate'!$1:$1,0)),""))</f>
        <v/>
      </c>
      <c r="M158" s="253" t="str">
        <f t="shared" si="7"/>
        <v/>
      </c>
      <c r="N158" s="40"/>
      <c r="O158" s="39"/>
      <c r="P158" s="39"/>
      <c r="Q158" s="315"/>
      <c r="R158" s="301"/>
      <c r="S158" s="302"/>
      <c r="T158" s="302"/>
      <c r="U158" s="302"/>
      <c r="V158" s="302"/>
      <c r="W158" s="302"/>
      <c r="X158" s="302"/>
      <c r="Y158" s="302"/>
      <c r="Z158" s="302"/>
      <c r="AA158" s="302"/>
      <c r="AB158" s="302"/>
      <c r="AC158" s="302"/>
      <c r="AD158" s="302"/>
      <c r="AE158" s="302"/>
      <c r="AF158" s="302"/>
      <c r="AG158" s="302"/>
      <c r="AH158" s="302"/>
    </row>
    <row r="159" spans="1:34" s="10" customFormat="1" ht="38.15" hidden="1" customHeight="1" thickTop="1" thickBot="1" x14ac:dyDescent="0.25">
      <c r="A159" s="22"/>
      <c r="B159" s="44"/>
      <c r="C159" s="249"/>
      <c r="D159" s="247"/>
      <c r="E159" s="272"/>
      <c r="F159" s="262"/>
      <c r="G159" s="272"/>
      <c r="H159" s="272"/>
      <c r="I159" s="247"/>
      <c r="J159" s="260" t="str">
        <f t="shared" si="6"/>
        <v/>
      </c>
      <c r="K159" s="248"/>
      <c r="L159" s="251" t="str">
        <f>IF(AND(START!$H$21="",K159&lt;&gt;"PLN",K159&lt;&gt;""),"START-H21-Fulfill",IFERROR(INDEX('KURSY|Ex.rate'!$A:$AL,IF(START!$H$21="",MATCH(START!$H$21-1,'KURSY|Ex.rate'!$A:$A,1),MATCH(START!$H$21-1,'KURSY|Ex.rate'!$A:$A,1)),MATCH($K159,'KURSY|Ex.rate'!$1:$1,0)),""))</f>
        <v/>
      </c>
      <c r="M159" s="253" t="str">
        <f t="shared" si="7"/>
        <v/>
      </c>
      <c r="N159" s="40"/>
      <c r="O159" s="39"/>
      <c r="P159" s="39"/>
      <c r="Q159" s="315"/>
      <c r="R159" s="301"/>
      <c r="S159" s="302"/>
      <c r="T159" s="302"/>
      <c r="U159" s="302"/>
      <c r="V159" s="302"/>
      <c r="W159" s="302"/>
      <c r="X159" s="302"/>
      <c r="Y159" s="302"/>
      <c r="Z159" s="302"/>
      <c r="AA159" s="302"/>
      <c r="AB159" s="302"/>
      <c r="AC159" s="302"/>
      <c r="AD159" s="302"/>
      <c r="AE159" s="302"/>
      <c r="AF159" s="302"/>
      <c r="AG159" s="302"/>
      <c r="AH159" s="302"/>
    </row>
    <row r="160" spans="1:34" s="10" customFormat="1" ht="38.15" hidden="1" customHeight="1" thickTop="1" thickBot="1" x14ac:dyDescent="0.25">
      <c r="A160" s="22"/>
      <c r="B160" s="44"/>
      <c r="C160" s="249"/>
      <c r="D160" s="247"/>
      <c r="E160" s="272"/>
      <c r="F160" s="262"/>
      <c r="G160" s="272"/>
      <c r="H160" s="272"/>
      <c r="I160" s="247"/>
      <c r="J160" s="260" t="str">
        <f t="shared" si="6"/>
        <v/>
      </c>
      <c r="K160" s="248"/>
      <c r="L160" s="251" t="str">
        <f>IF(AND(START!$H$21="",K160&lt;&gt;"PLN",K160&lt;&gt;""),"START-H21-Fulfill",IFERROR(INDEX('KURSY|Ex.rate'!$A:$AL,IF(START!$H$21="",MATCH(START!$H$21-1,'KURSY|Ex.rate'!$A:$A,1),MATCH(START!$H$21-1,'KURSY|Ex.rate'!$A:$A,1)),MATCH($K160,'KURSY|Ex.rate'!$1:$1,0)),""))</f>
        <v/>
      </c>
      <c r="M160" s="253" t="str">
        <f t="shared" si="7"/>
        <v/>
      </c>
      <c r="N160" s="40"/>
      <c r="O160" s="39"/>
      <c r="P160" s="39"/>
      <c r="Q160" s="315"/>
      <c r="R160" s="301"/>
      <c r="S160" s="302"/>
      <c r="T160" s="302"/>
      <c r="U160" s="302"/>
      <c r="V160" s="302"/>
      <c r="W160" s="302"/>
      <c r="X160" s="302"/>
      <c r="Y160" s="302"/>
      <c r="Z160" s="302"/>
      <c r="AA160" s="302"/>
      <c r="AB160" s="302"/>
      <c r="AC160" s="302"/>
      <c r="AD160" s="302"/>
      <c r="AE160" s="302"/>
      <c r="AF160" s="302"/>
      <c r="AG160" s="302"/>
      <c r="AH160" s="302"/>
    </row>
    <row r="161" spans="1:34" s="10" customFormat="1" ht="38.15" hidden="1" customHeight="1" thickTop="1" thickBot="1" x14ac:dyDescent="0.25">
      <c r="A161" s="22"/>
      <c r="B161" s="44"/>
      <c r="C161" s="249"/>
      <c r="D161" s="247"/>
      <c r="E161" s="272"/>
      <c r="F161" s="262"/>
      <c r="G161" s="272"/>
      <c r="H161" s="272"/>
      <c r="I161" s="247"/>
      <c r="J161" s="260" t="str">
        <f t="shared" si="6"/>
        <v/>
      </c>
      <c r="K161" s="248"/>
      <c r="L161" s="251" t="str">
        <f>IF(AND(START!$H$21="",K161&lt;&gt;"PLN",K161&lt;&gt;""),"START-H21-Fulfill",IFERROR(INDEX('KURSY|Ex.rate'!$A:$AL,IF(START!$H$21="",MATCH(START!$H$21-1,'KURSY|Ex.rate'!$A:$A,1),MATCH(START!$H$21-1,'KURSY|Ex.rate'!$A:$A,1)),MATCH($K161,'KURSY|Ex.rate'!$1:$1,0)),""))</f>
        <v/>
      </c>
      <c r="M161" s="253" t="str">
        <f t="shared" si="7"/>
        <v/>
      </c>
      <c r="N161" s="40"/>
      <c r="O161" s="39"/>
      <c r="P161" s="39"/>
      <c r="Q161" s="315"/>
      <c r="R161" s="301"/>
      <c r="S161" s="302"/>
      <c r="T161" s="302"/>
      <c r="U161" s="302"/>
      <c r="V161" s="302"/>
      <c r="W161" s="302"/>
      <c r="X161" s="302"/>
      <c r="Y161" s="302"/>
      <c r="Z161" s="302"/>
      <c r="AA161" s="302"/>
      <c r="AB161" s="302"/>
      <c r="AC161" s="302"/>
      <c r="AD161" s="302"/>
      <c r="AE161" s="302"/>
      <c r="AF161" s="302"/>
      <c r="AG161" s="302"/>
      <c r="AH161" s="302"/>
    </row>
    <row r="162" spans="1:34" s="10" customFormat="1" ht="38.15" hidden="1" customHeight="1" thickTop="1" thickBot="1" x14ac:dyDescent="0.25">
      <c r="A162" s="22"/>
      <c r="B162" s="44"/>
      <c r="C162" s="249"/>
      <c r="D162" s="247"/>
      <c r="E162" s="272"/>
      <c r="F162" s="262"/>
      <c r="G162" s="272"/>
      <c r="H162" s="272"/>
      <c r="I162" s="247"/>
      <c r="J162" s="260" t="str">
        <f t="shared" si="6"/>
        <v/>
      </c>
      <c r="K162" s="248"/>
      <c r="L162" s="251" t="str">
        <f>IF(AND(START!$H$21="",K162&lt;&gt;"PLN",K162&lt;&gt;""),"START-H21-Fulfill",IFERROR(INDEX('KURSY|Ex.rate'!$A:$AL,IF(START!$H$21="",MATCH(START!$H$21-1,'KURSY|Ex.rate'!$A:$A,1),MATCH(START!$H$21-1,'KURSY|Ex.rate'!$A:$A,1)),MATCH($K162,'KURSY|Ex.rate'!$1:$1,0)),""))</f>
        <v/>
      </c>
      <c r="M162" s="253" t="str">
        <f t="shared" si="7"/>
        <v/>
      </c>
      <c r="N162" s="40"/>
      <c r="O162" s="39"/>
      <c r="P162" s="39"/>
      <c r="Q162" s="315"/>
      <c r="R162" s="301"/>
      <c r="S162" s="302"/>
      <c r="T162" s="302"/>
      <c r="U162" s="302"/>
      <c r="V162" s="302"/>
      <c r="W162" s="302"/>
      <c r="X162" s="302"/>
      <c r="Y162" s="302"/>
      <c r="Z162" s="302"/>
      <c r="AA162" s="302"/>
      <c r="AB162" s="302"/>
      <c r="AC162" s="302"/>
      <c r="AD162" s="302"/>
      <c r="AE162" s="302"/>
      <c r="AF162" s="302"/>
      <c r="AG162" s="302"/>
      <c r="AH162" s="302"/>
    </row>
    <row r="163" spans="1:34" s="10" customFormat="1" ht="38.15" hidden="1" customHeight="1" thickTop="1" thickBot="1" x14ac:dyDescent="0.25">
      <c r="A163" s="22"/>
      <c r="B163" s="44"/>
      <c r="C163" s="273"/>
      <c r="D163" s="254"/>
      <c r="E163" s="271"/>
      <c r="F163" s="263"/>
      <c r="G163" s="271"/>
      <c r="H163" s="271"/>
      <c r="I163" s="254"/>
      <c r="J163" s="261" t="str">
        <f t="shared" si="6"/>
        <v/>
      </c>
      <c r="K163" s="256"/>
      <c r="L163" s="255" t="str">
        <f>IF(AND(START!$H$21="",K163&lt;&gt;"PLN",K163&lt;&gt;""),"START-H21-Fulfill",IFERROR(INDEX('KURSY|Ex.rate'!$A:$AL,IF(START!$H$21="",MATCH(START!$H$21-1,'KURSY|Ex.rate'!$A:$A,1),MATCH(START!$H$21-1,'KURSY|Ex.rate'!$A:$A,1)),MATCH($K163,'KURSY|Ex.rate'!$1:$1,0)),""))</f>
        <v/>
      </c>
      <c r="M163" s="257" t="str">
        <f t="shared" si="7"/>
        <v/>
      </c>
      <c r="N163" s="40"/>
      <c r="O163" s="39"/>
      <c r="P163" s="39"/>
      <c r="Q163" s="315"/>
      <c r="R163" s="301"/>
      <c r="S163" s="302"/>
      <c r="T163" s="302"/>
      <c r="U163" s="302"/>
      <c r="V163" s="302"/>
      <c r="W163" s="302"/>
      <c r="X163" s="302"/>
      <c r="Y163" s="302"/>
      <c r="Z163" s="302"/>
      <c r="AA163" s="302"/>
      <c r="AB163" s="302"/>
      <c r="AC163" s="302"/>
      <c r="AD163" s="302"/>
      <c r="AE163" s="302"/>
      <c r="AF163" s="302"/>
      <c r="AG163" s="302"/>
      <c r="AH163" s="302"/>
    </row>
    <row r="164" spans="1:34" s="10" customFormat="1" ht="38.15" hidden="1" customHeight="1" thickTop="1" thickBot="1" x14ac:dyDescent="0.25">
      <c r="A164" s="22"/>
      <c r="B164" s="44"/>
      <c r="C164" s="43"/>
      <c r="D164" s="43"/>
      <c r="E164" s="42"/>
      <c r="F164" s="41"/>
      <c r="G164" s="41"/>
      <c r="H164" s="41"/>
      <c r="I164" s="41"/>
      <c r="J164" s="30"/>
      <c r="K164" s="50"/>
      <c r="L164" s="46" t="s">
        <v>567</v>
      </c>
      <c r="M164" s="250">
        <f>SUM($M$124:$M$163)</f>
        <v>0</v>
      </c>
      <c r="N164" s="40"/>
      <c r="O164" s="39"/>
      <c r="P164" s="39"/>
      <c r="Q164" s="315"/>
      <c r="R164" s="301"/>
      <c r="S164" s="302"/>
      <c r="T164" s="302"/>
      <c r="U164" s="302"/>
      <c r="V164" s="302"/>
      <c r="W164" s="302"/>
      <c r="X164" s="302"/>
      <c r="Y164" s="302"/>
      <c r="Z164" s="302"/>
      <c r="AA164" s="302"/>
      <c r="AB164" s="302"/>
      <c r="AC164" s="302"/>
      <c r="AD164" s="302"/>
      <c r="AE164" s="302"/>
      <c r="AF164" s="302"/>
      <c r="AG164" s="302"/>
      <c r="AH164" s="302"/>
    </row>
    <row r="165" spans="1:34" s="10" customFormat="1" ht="35.200000000000003" hidden="1" customHeight="1" thickTop="1" thickBot="1" x14ac:dyDescent="0.25">
      <c r="A165" s="22"/>
      <c r="B165" s="44"/>
      <c r="C165" s="43"/>
      <c r="D165" s="43"/>
      <c r="E165" s="49"/>
      <c r="F165" s="48"/>
      <c r="G165" s="47"/>
      <c r="H165" s="47"/>
      <c r="I165" s="29"/>
      <c r="J165" s="29"/>
      <c r="K165" s="41"/>
      <c r="L165" s="46" t="s">
        <v>566</v>
      </c>
      <c r="M165" s="45">
        <f>SUM(SUMIFS($M$124:$M$163,$F$124:$F$163,{"gotówka/ cash";"karta prywatna/ private card"}))</f>
        <v>0</v>
      </c>
      <c r="N165" s="40"/>
      <c r="O165" s="39"/>
      <c r="P165" s="39"/>
      <c r="Q165" s="315"/>
      <c r="R165" s="301"/>
      <c r="S165" s="302"/>
      <c r="T165" s="302"/>
      <c r="U165" s="302"/>
      <c r="V165" s="302"/>
      <c r="W165" s="302"/>
      <c r="X165" s="302"/>
      <c r="Y165" s="302"/>
      <c r="Z165" s="302"/>
      <c r="AA165" s="302"/>
      <c r="AB165" s="302"/>
      <c r="AC165" s="302"/>
      <c r="AD165" s="302"/>
      <c r="AE165" s="302"/>
      <c r="AF165" s="302"/>
      <c r="AG165" s="302"/>
      <c r="AH165" s="302"/>
    </row>
    <row r="166" spans="1:34" s="10" customFormat="1" ht="10" hidden="1" customHeight="1" thickTop="1" thickBot="1" x14ac:dyDescent="0.25">
      <c r="A166" s="22"/>
      <c r="B166" s="44"/>
      <c r="C166" s="43"/>
      <c r="D166" s="43"/>
      <c r="E166" s="42"/>
      <c r="F166" s="41"/>
      <c r="G166" s="41"/>
      <c r="H166" s="41"/>
      <c r="I166" s="41"/>
      <c r="J166" s="30"/>
      <c r="K166" s="41"/>
      <c r="L166" s="41"/>
      <c r="M166" s="41"/>
      <c r="N166" s="40"/>
      <c r="O166" s="39"/>
      <c r="P166" s="39"/>
      <c r="Q166" s="315"/>
      <c r="R166" s="301"/>
      <c r="S166" s="302"/>
      <c r="T166" s="302"/>
      <c r="U166" s="302"/>
      <c r="V166" s="302"/>
      <c r="W166" s="302"/>
      <c r="X166" s="302"/>
      <c r="Y166" s="302"/>
      <c r="Z166" s="302"/>
      <c r="AA166" s="302"/>
      <c r="AB166" s="302"/>
      <c r="AC166" s="302"/>
      <c r="AD166" s="302"/>
      <c r="AE166" s="302"/>
      <c r="AF166" s="302"/>
      <c r="AG166" s="302"/>
      <c r="AH166" s="302"/>
    </row>
    <row r="167" spans="1:34" s="10" customFormat="1" ht="17.05" hidden="1" thickTop="1" thickBot="1" x14ac:dyDescent="0.25">
      <c r="A167" s="22"/>
      <c r="B167" s="44"/>
      <c r="C167" s="43"/>
      <c r="D167" s="43"/>
      <c r="E167" s="42"/>
      <c r="F167" s="41"/>
      <c r="G167" s="41"/>
      <c r="H167" s="41"/>
      <c r="I167" s="41"/>
      <c r="J167" s="30"/>
      <c r="K167" s="41"/>
      <c r="L167" s="41"/>
      <c r="M167" s="41"/>
      <c r="N167" s="40"/>
      <c r="O167" s="39"/>
      <c r="P167" s="39"/>
      <c r="Q167" s="315"/>
      <c r="R167" s="301"/>
      <c r="S167" s="302"/>
      <c r="T167" s="302"/>
      <c r="U167" s="302"/>
      <c r="V167" s="302"/>
      <c r="W167" s="302"/>
      <c r="X167" s="302"/>
      <c r="Y167" s="302"/>
      <c r="Z167" s="302"/>
      <c r="AA167" s="302"/>
      <c r="AB167" s="302"/>
      <c r="AC167" s="302"/>
      <c r="AD167" s="302"/>
      <c r="AE167" s="302"/>
      <c r="AF167" s="302"/>
      <c r="AG167" s="302"/>
      <c r="AH167" s="302"/>
    </row>
    <row r="168" spans="1:34" s="10" customFormat="1" ht="10" hidden="1" customHeight="1" thickTop="1" thickBot="1" x14ac:dyDescent="0.25">
      <c r="A168" s="22"/>
      <c r="B168" s="28"/>
      <c r="C168" s="27"/>
      <c r="D168" s="27"/>
      <c r="E168" s="27"/>
      <c r="F168" s="27"/>
      <c r="G168" s="27"/>
      <c r="H168" s="27"/>
      <c r="I168" s="27"/>
      <c r="J168" s="27"/>
      <c r="K168" s="27"/>
      <c r="L168" s="27"/>
      <c r="M168" s="27"/>
      <c r="N168" s="26"/>
      <c r="O168" s="16"/>
      <c r="P168" s="16"/>
      <c r="Q168" s="300"/>
      <c r="R168" s="301"/>
      <c r="S168" s="302"/>
      <c r="T168" s="302"/>
      <c r="U168" s="302"/>
      <c r="V168" s="302"/>
      <c r="W168" s="302"/>
      <c r="X168" s="302"/>
      <c r="Y168" s="302"/>
      <c r="Z168" s="302"/>
      <c r="AA168" s="302"/>
      <c r="AB168" s="302"/>
      <c r="AC168" s="302"/>
      <c r="AD168" s="302"/>
      <c r="AE168" s="302"/>
      <c r="AF168" s="302"/>
      <c r="AG168" s="302"/>
      <c r="AH168" s="302"/>
    </row>
    <row r="169" spans="1:34" s="33" customFormat="1" ht="33.75" customHeight="1" thickTop="1" thickBot="1" x14ac:dyDescent="0.25">
      <c r="A169" s="282"/>
      <c r="B169" s="37"/>
      <c r="C169" s="360" t="s">
        <v>565</v>
      </c>
      <c r="D169" s="360"/>
      <c r="E169" s="36"/>
      <c r="F169" s="36"/>
      <c r="G169" s="36"/>
      <c r="H169" s="36"/>
      <c r="I169" s="36"/>
      <c r="J169" s="36"/>
      <c r="K169" s="36"/>
      <c r="L169" s="36"/>
      <c r="M169" s="36"/>
      <c r="N169" s="35"/>
      <c r="O169" s="34"/>
      <c r="P169" s="34"/>
      <c r="Q169" s="300"/>
      <c r="R169" s="311"/>
      <c r="S169" s="312"/>
      <c r="T169" s="312"/>
      <c r="U169" s="312"/>
      <c r="V169" s="312"/>
      <c r="W169" s="312"/>
      <c r="X169" s="312"/>
      <c r="Y169" s="312"/>
      <c r="Z169" s="312"/>
      <c r="AA169" s="312"/>
      <c r="AB169" s="312"/>
      <c r="AC169" s="312"/>
      <c r="AD169" s="312"/>
      <c r="AE169" s="312"/>
      <c r="AF169" s="312"/>
      <c r="AG169" s="312"/>
      <c r="AH169" s="312"/>
    </row>
    <row r="170" spans="1:34" s="10" customFormat="1" ht="10" customHeight="1" thickTop="1" thickBot="1" x14ac:dyDescent="0.25">
      <c r="A170" s="22"/>
      <c r="B170" s="28"/>
      <c r="C170" s="27"/>
      <c r="D170" s="27"/>
      <c r="E170" s="27"/>
      <c r="F170" s="27"/>
      <c r="G170" s="27"/>
      <c r="H170" s="27"/>
      <c r="I170" s="27"/>
      <c r="J170" s="27"/>
      <c r="K170" s="27"/>
      <c r="L170" s="27"/>
      <c r="M170" s="27"/>
      <c r="N170" s="26"/>
      <c r="O170" s="16"/>
      <c r="P170" s="16"/>
      <c r="Q170" s="300"/>
      <c r="R170" s="301"/>
      <c r="S170" s="302"/>
      <c r="T170" s="302"/>
      <c r="U170" s="302"/>
      <c r="V170" s="302"/>
      <c r="W170" s="302"/>
      <c r="X170" s="302"/>
      <c r="Y170" s="302"/>
      <c r="Z170" s="302"/>
      <c r="AA170" s="302"/>
      <c r="AB170" s="302"/>
      <c r="AC170" s="302"/>
      <c r="AD170" s="302"/>
      <c r="AE170" s="302"/>
      <c r="AF170" s="302"/>
      <c r="AG170" s="302"/>
      <c r="AH170" s="302"/>
    </row>
    <row r="171" spans="1:34" s="10" customFormat="1" ht="29.95" hidden="1" customHeight="1" thickTop="1" thickBot="1" x14ac:dyDescent="0.25">
      <c r="A171" s="22"/>
      <c r="B171" s="28"/>
      <c r="C171" s="242" t="s">
        <v>578</v>
      </c>
      <c r="D171" s="376" t="s">
        <v>576</v>
      </c>
      <c r="E171" s="377"/>
      <c r="F171" s="377"/>
      <c r="G171" s="377"/>
      <c r="H171" s="377"/>
      <c r="I171" s="378"/>
      <c r="J171" s="245" t="s">
        <v>564</v>
      </c>
      <c r="K171" s="245" t="s">
        <v>232</v>
      </c>
      <c r="L171" s="245" t="s">
        <v>570</v>
      </c>
      <c r="M171" s="246" t="s">
        <v>569</v>
      </c>
      <c r="N171" s="26"/>
      <c r="O171" s="16"/>
      <c r="P171" s="16"/>
      <c r="Q171" s="300"/>
      <c r="R171" s="301"/>
      <c r="S171" s="302"/>
      <c r="T171" s="302"/>
      <c r="U171" s="302"/>
      <c r="V171" s="302"/>
      <c r="W171" s="302"/>
      <c r="X171" s="302"/>
      <c r="Y171" s="302"/>
      <c r="Z171" s="302"/>
      <c r="AA171" s="302"/>
      <c r="AB171" s="302"/>
      <c r="AC171" s="302"/>
      <c r="AD171" s="302"/>
      <c r="AE171" s="302"/>
      <c r="AF171" s="302"/>
      <c r="AG171" s="302"/>
      <c r="AH171" s="302"/>
    </row>
    <row r="172" spans="1:34" s="10" customFormat="1" ht="38.299999999999997" hidden="1" customHeight="1" thickTop="1" thickBot="1" x14ac:dyDescent="0.25">
      <c r="A172" s="22"/>
      <c r="B172" s="28"/>
      <c r="C172" s="249"/>
      <c r="D172" s="379"/>
      <c r="E172" s="380"/>
      <c r="F172" s="380"/>
      <c r="G172" s="380"/>
      <c r="H172" s="380"/>
      <c r="I172" s="381"/>
      <c r="J172" s="281"/>
      <c r="K172" s="284" t="str">
        <f>"PLN"</f>
        <v>PLN</v>
      </c>
      <c r="L172" s="251" t="str">
        <f>IFERROR(INDEX('KURSY|Ex.rate'!$A:$AL,IF(C172="",MATCH(C172-1,'KURSY|Ex.rate'!$A:$A,1),MATCH(C172-1,'KURSY|Ex.rate'!$A:$A,1)),MATCH($K172,'KURSY|Ex.rate'!$1:$1,0)),"")</f>
        <v/>
      </c>
      <c r="M172" s="253">
        <f>IFERROR(IF(K172&lt;&gt;"PLN",$J172*$L172,J172),"")</f>
        <v>0</v>
      </c>
      <c r="N172" s="26"/>
      <c r="O172" s="16"/>
      <c r="P172" s="16"/>
      <c r="Q172" s="300"/>
      <c r="R172" s="301"/>
      <c r="S172" s="302"/>
      <c r="T172" s="302"/>
      <c r="U172" s="302"/>
      <c r="V172" s="302"/>
      <c r="W172" s="302"/>
      <c r="X172" s="302"/>
      <c r="Y172" s="302"/>
      <c r="Z172" s="302"/>
      <c r="AA172" s="302"/>
      <c r="AB172" s="302"/>
      <c r="AC172" s="302"/>
      <c r="AD172" s="302"/>
      <c r="AE172" s="302"/>
      <c r="AF172" s="302"/>
      <c r="AG172" s="302"/>
      <c r="AH172" s="302"/>
    </row>
    <row r="173" spans="1:34" s="10" customFormat="1" ht="38.299999999999997" hidden="1" customHeight="1" thickTop="1" thickBot="1" x14ac:dyDescent="0.25">
      <c r="A173" s="22"/>
      <c r="B173" s="28"/>
      <c r="C173" s="249"/>
      <c r="D173" s="379"/>
      <c r="E173" s="380"/>
      <c r="F173" s="380"/>
      <c r="G173" s="380"/>
      <c r="H173" s="380"/>
      <c r="I173" s="381"/>
      <c r="J173" s="281"/>
      <c r="K173" s="284" t="str">
        <f>IF(E$179="","",E$179)</f>
        <v/>
      </c>
      <c r="L173" s="251" t="str">
        <f>IFERROR(INDEX('KURSY|Ex.rate'!$A:$AL,IF(C173="",MATCH(C173-1,'KURSY|Ex.rate'!$A:$A,1),MATCH(C173-1,'KURSY|Ex.rate'!$A:$A,1)),MATCH($K173,'KURSY|Ex.rate'!$1:$1,0)),"")</f>
        <v/>
      </c>
      <c r="M173" s="253" t="str">
        <f>IFERROR(IF(K173&lt;&gt;"PLN",$J173*$L173,J173),"")</f>
        <v/>
      </c>
      <c r="N173" s="26"/>
      <c r="O173" s="16"/>
      <c r="P173" s="16"/>
      <c r="Q173" s="300"/>
      <c r="R173" s="301"/>
      <c r="S173" s="302"/>
      <c r="T173" s="302"/>
      <c r="U173" s="302"/>
      <c r="V173" s="302"/>
      <c r="W173" s="302"/>
      <c r="X173" s="302"/>
      <c r="Y173" s="302"/>
      <c r="Z173" s="302"/>
      <c r="AA173" s="302"/>
      <c r="AB173" s="302"/>
      <c r="AC173" s="302"/>
      <c r="AD173" s="302"/>
      <c r="AE173" s="302"/>
      <c r="AF173" s="302"/>
      <c r="AG173" s="302"/>
      <c r="AH173" s="302"/>
    </row>
    <row r="174" spans="1:34" s="10" customFormat="1" ht="38.299999999999997" hidden="1" customHeight="1" thickTop="1" thickBot="1" x14ac:dyDescent="0.25">
      <c r="A174" s="22"/>
      <c r="B174" s="28"/>
      <c r="C174" s="249"/>
      <c r="D174" s="379"/>
      <c r="E174" s="380"/>
      <c r="F174" s="380"/>
      <c r="G174" s="380"/>
      <c r="H174" s="380"/>
      <c r="I174" s="381"/>
      <c r="J174" s="281"/>
      <c r="K174" s="284" t="str">
        <f>IF(F$179="","",F$179)</f>
        <v/>
      </c>
      <c r="L174" s="251" t="str">
        <f>IFERROR(INDEX('KURSY|Ex.rate'!$A:$AL,IF(C174="",MATCH(C174-1,'KURSY|Ex.rate'!$A:$A,1),MATCH(C174-1,'KURSY|Ex.rate'!$A:$A,1)),MATCH($K174,'KURSY|Ex.rate'!$1:$1,0)),"")</f>
        <v/>
      </c>
      <c r="M174" s="253" t="str">
        <f>IFERROR(IF(K174&lt;&gt;"PLN",$J174*$L174,J174),"")</f>
        <v/>
      </c>
      <c r="N174" s="26"/>
      <c r="O174" s="16"/>
      <c r="P174" s="16"/>
      <c r="Q174" s="300"/>
      <c r="R174" s="301"/>
      <c r="S174" s="302"/>
      <c r="T174" s="302"/>
      <c r="U174" s="302"/>
      <c r="V174" s="302"/>
      <c r="W174" s="302"/>
      <c r="X174" s="302"/>
      <c r="Y174" s="302"/>
      <c r="Z174" s="302"/>
      <c r="AA174" s="302"/>
      <c r="AB174" s="302"/>
      <c r="AC174" s="302"/>
      <c r="AD174" s="302"/>
      <c r="AE174" s="302"/>
      <c r="AF174" s="302"/>
      <c r="AG174" s="302"/>
      <c r="AH174" s="302"/>
    </row>
    <row r="175" spans="1:34" s="10" customFormat="1" ht="38.299999999999997" hidden="1" customHeight="1" thickTop="1" thickBot="1" x14ac:dyDescent="0.25">
      <c r="A175" s="22"/>
      <c r="B175" s="28"/>
      <c r="C175" s="249"/>
      <c r="D175" s="379"/>
      <c r="E175" s="380"/>
      <c r="F175" s="380"/>
      <c r="G175" s="380"/>
      <c r="H175" s="380"/>
      <c r="I175" s="381"/>
      <c r="J175" s="281"/>
      <c r="K175" s="285" t="str">
        <f>IF(G$179="","",G$179)</f>
        <v/>
      </c>
      <c r="L175" s="251" t="str">
        <f>IFERROR(INDEX('KURSY|Ex.rate'!$A:$AL,IF(C175="",MATCH(C175-1,'KURSY|Ex.rate'!$A:$A,1),MATCH(C175-1,'KURSY|Ex.rate'!$A:$A,1)),MATCH($K175,'KURSY|Ex.rate'!$1:$1,0)),"")</f>
        <v/>
      </c>
      <c r="M175" s="253" t="str">
        <f>IFERROR(IF(K175&lt;&gt;"PLN",$J175*$L175,J175),"")</f>
        <v/>
      </c>
      <c r="N175" s="26"/>
      <c r="O175" s="16"/>
      <c r="P175" s="16"/>
      <c r="Q175" s="300"/>
      <c r="R175" s="301"/>
      <c r="S175" s="302"/>
      <c r="T175" s="302"/>
      <c r="U175" s="302"/>
      <c r="V175" s="302"/>
      <c r="W175" s="302"/>
      <c r="X175" s="302"/>
      <c r="Y175" s="302"/>
      <c r="Z175" s="302"/>
      <c r="AA175" s="302"/>
      <c r="AB175" s="302"/>
      <c r="AC175" s="302"/>
      <c r="AD175" s="302"/>
      <c r="AE175" s="302"/>
      <c r="AF175" s="302"/>
      <c r="AG175" s="302"/>
      <c r="AH175" s="302"/>
    </row>
    <row r="176" spans="1:34" s="10" customFormat="1" ht="38.299999999999997" hidden="1" customHeight="1" thickTop="1" thickBot="1" x14ac:dyDescent="0.25">
      <c r="A176" s="22"/>
      <c r="B176" s="28"/>
      <c r="C176" s="273"/>
      <c r="D176" s="373"/>
      <c r="E176" s="374"/>
      <c r="F176" s="374"/>
      <c r="G176" s="374"/>
      <c r="H176" s="374"/>
      <c r="I176" s="375"/>
      <c r="J176" s="296"/>
      <c r="K176" s="297" t="str">
        <f>IF(H$179="","",H$179)</f>
        <v/>
      </c>
      <c r="L176" s="255" t="str">
        <f>IFERROR(INDEX('KURSY|Ex.rate'!$A:$AL,IF(C176="",MATCH(C176-1,'KURSY|Ex.rate'!$A:$A,1),MATCH(C176-1,'KURSY|Ex.rate'!$A:$A,1)),MATCH($K176,'KURSY|Ex.rate'!$1:$1,0)),"")</f>
        <v/>
      </c>
      <c r="M176" s="257" t="str">
        <f>IFERROR(IF(K176&lt;&gt;"PLN",$J176*$L176,J176),"")</f>
        <v/>
      </c>
      <c r="N176" s="26"/>
      <c r="O176" s="16"/>
      <c r="P176" s="16"/>
      <c r="Q176" s="300"/>
      <c r="R176" s="301"/>
      <c r="S176" s="302"/>
      <c r="T176" s="302"/>
      <c r="U176" s="302"/>
      <c r="V176" s="302"/>
      <c r="W176" s="302"/>
      <c r="X176" s="302"/>
      <c r="Y176" s="302"/>
      <c r="Z176" s="302"/>
      <c r="AA176" s="302"/>
      <c r="AB176" s="302"/>
      <c r="AC176" s="302"/>
      <c r="AD176" s="302"/>
      <c r="AE176" s="302"/>
      <c r="AF176" s="302"/>
      <c r="AG176" s="302"/>
      <c r="AH176" s="302"/>
    </row>
    <row r="177" spans="1:34" s="10" customFormat="1" ht="17.05" hidden="1" thickTop="1" thickBot="1" x14ac:dyDescent="0.25">
      <c r="A177" s="22"/>
      <c r="B177" s="28"/>
      <c r="C177" s="31"/>
      <c r="D177" s="27"/>
      <c r="E177" s="27"/>
      <c r="F177" s="27"/>
      <c r="G177" s="27"/>
      <c r="H177" s="29"/>
      <c r="I177" s="29"/>
      <c r="J177" s="29"/>
      <c r="K177" s="29"/>
      <c r="L177" s="29"/>
      <c r="M177" s="29"/>
      <c r="N177" s="26"/>
      <c r="O177" s="16"/>
      <c r="P177" s="16"/>
      <c r="Q177" s="300"/>
      <c r="R177" s="301"/>
      <c r="S177" s="320">
        <f>R184</f>
        <v>0</v>
      </c>
      <c r="T177" s="302"/>
      <c r="U177" s="302"/>
      <c r="V177" s="302"/>
      <c r="W177" s="302"/>
      <c r="X177" s="302"/>
      <c r="Y177" s="302"/>
      <c r="Z177" s="302"/>
      <c r="AA177" s="302"/>
      <c r="AB177" s="302"/>
      <c r="AC177" s="302"/>
      <c r="AD177" s="302"/>
      <c r="AE177" s="302"/>
      <c r="AF177" s="302"/>
      <c r="AG177" s="302"/>
      <c r="AH177" s="302"/>
    </row>
    <row r="178" spans="1:34" s="10" customFormat="1" ht="38.299999999999997" hidden="1" customHeight="1" thickTop="1" thickBot="1" x14ac:dyDescent="0.25">
      <c r="A178" s="22"/>
      <c r="B178" s="28"/>
      <c r="C178" s="350" t="s">
        <v>692</v>
      </c>
      <c r="D178" s="351"/>
      <c r="E178" s="351"/>
      <c r="F178" s="351"/>
      <c r="G178" s="351"/>
      <c r="H178" s="352"/>
      <c r="I178" s="27"/>
      <c r="J178" s="27"/>
      <c r="K178" s="27"/>
      <c r="L178" s="27"/>
      <c r="M178" s="27"/>
      <c r="N178" s="26"/>
      <c r="O178" s="16"/>
      <c r="P178" s="16"/>
      <c r="Q178" s="300"/>
      <c r="R178" s="301"/>
      <c r="S178" s="302"/>
      <c r="T178" s="302"/>
      <c r="U178" s="302"/>
      <c r="V178" s="302"/>
      <c r="W178" s="302"/>
      <c r="X178" s="302"/>
      <c r="Y178" s="302"/>
      <c r="Z178" s="302"/>
      <c r="AA178" s="302"/>
      <c r="AB178" s="302"/>
      <c r="AC178" s="302"/>
      <c r="AD178" s="302"/>
      <c r="AE178" s="302"/>
      <c r="AF178" s="302"/>
      <c r="AG178" s="302"/>
      <c r="AH178" s="302"/>
    </row>
    <row r="179" spans="1:34" s="10" customFormat="1" ht="38.299999999999997" hidden="1" customHeight="1" thickTop="1" thickBot="1" x14ac:dyDescent="0.25">
      <c r="A179" s="22"/>
      <c r="B179" s="28"/>
      <c r="C179" s="288" t="s">
        <v>690</v>
      </c>
      <c r="D179" s="287" t="s">
        <v>620</v>
      </c>
      <c r="E179" s="287"/>
      <c r="F179" s="287"/>
      <c r="G179" s="287"/>
      <c r="H179" s="287"/>
      <c r="I179" s="27"/>
      <c r="J179" s="27"/>
      <c r="K179" s="27"/>
      <c r="L179" s="27"/>
      <c r="M179" s="27"/>
      <c r="N179" s="26"/>
      <c r="O179" s="16"/>
      <c r="P179" s="16"/>
      <c r="Q179" s="300"/>
      <c r="R179" s="327" t="str">
        <f>IFERROR(INDEX('KURSY|Ex.rate'!$A:$AL,IF(START!$H$21="",MATCH(START!$H$21-1,'KURSY|Ex.rate'!$A:$A,1),MATCH(START!$H$21-1,'KURSY|Ex.rate'!$A:$A,1)),MATCH(E$179,'KURSY|Ex.rate'!$1:$1,0)),"")</f>
        <v/>
      </c>
      <c r="S179" s="327" t="str">
        <f>IFERROR(INDEX('KURSY|Ex.rate'!$A:$AL,IF(START!$H$21="",MATCH(START!$H$21-1,'KURSY|Ex.rate'!$A:$A,1),MATCH(START!$H$21-1,'KURSY|Ex.rate'!$A:$A,1)),MATCH(F$179,'KURSY|Ex.rate'!$1:$1,0)),"")</f>
        <v/>
      </c>
      <c r="T179" s="327" t="str">
        <f>IFERROR(INDEX('KURSY|Ex.rate'!$A:$AL,IF(START!$H$21="",MATCH(START!$H$21-1,'KURSY|Ex.rate'!$A:$A,1),MATCH(START!$H$21-1,'KURSY|Ex.rate'!$A:$A,1)),MATCH(G$179,'KURSY|Ex.rate'!$1:$1,0)),"")</f>
        <v/>
      </c>
      <c r="U179" s="327" t="str">
        <f>IFERROR(INDEX('KURSY|Ex.rate'!$A:$AL,IF(START!$H$21="",MATCH(START!$H$21-1,'KURSY|Ex.rate'!$A:$A,1),MATCH(START!$H$21-1,'KURSY|Ex.rate'!$A:$A,1)),MATCH(H$179,'KURSY|Ex.rate'!$1:$1,0)),"")</f>
        <v/>
      </c>
      <c r="V179" s="302"/>
      <c r="W179" s="302"/>
      <c r="X179" s="302"/>
      <c r="Y179" s="302"/>
      <c r="Z179" s="302"/>
      <c r="AA179" s="302"/>
      <c r="AB179" s="302"/>
      <c r="AC179" s="302"/>
      <c r="AD179" s="302"/>
      <c r="AE179" s="302"/>
      <c r="AF179" s="302"/>
      <c r="AG179" s="302"/>
      <c r="AH179" s="302"/>
    </row>
    <row r="180" spans="1:34" s="10" customFormat="1" ht="38.299999999999997" hidden="1" customHeight="1" thickTop="1" thickBot="1" x14ac:dyDescent="0.25">
      <c r="A180" s="22"/>
      <c r="B180" s="28"/>
      <c r="C180" s="289" t="s">
        <v>691</v>
      </c>
      <c r="D180" s="325">
        <f>SUM(SUMIFS($J$124:$J$163,$K$124:$K$163,$D$179,$F$124:$F$163,{"gotówka/ cash";"karta prywatna/ private card"}),SUMIFS($J$98:$J$117,$K$98:$K$117,$D$179,$F$98:$F$117,{"gotówka/ cash";"karta prywatna/ private card"}),SUMIFS($J$38:$J$57,$K$38:$K$57,$D$179,$F$38:$F$57,{"gotówka/ cash";"karta prywatna/ private card"}))</f>
        <v>0</v>
      </c>
      <c r="E180" s="325">
        <f>SUM(SUMIFS($J$124:$J$163,$K$124:$K$163,$E$179,$F$124:$F$163,{"gotówka/ cash";"karta prywatna/ private card"}),SUMIFS($J$98:$J$117,$K$98:$K$117,$E$179,$F$98:$F$117,{"gotówka/ cash";"karta prywatna/ private card"}),SUMIFS($J$38:$J$57,$K$38:$K$57,$E$179,$F$38:$F$57,{"gotówka/ cash";"karta prywatna/ private card"}))</f>
        <v>0</v>
      </c>
      <c r="F180" s="325">
        <f>SUM(SUMIFS($J$124:$J$163,$K$124:$K$163,$F$179,$F$124:$F$163,{"gotówka/ cash";"karta prywatna/ private card"}),SUMIFS($J$98:$J$117,$K$98:$K$117,$F$179,$F$98:$F$117,{"gotówka/ cash";"karta prywatna/ private card"}),SUMIFS($J$38:$J$57,$K$38:$K$57,$F$179,$F$38:$F$57,{"gotówka/ cash";"karta prywatna/ private card"}))</f>
        <v>0</v>
      </c>
      <c r="G180" s="325">
        <f>SUM(SUMIFS($J$124:$J$163,$K$124:$K$163,$G$179,$F$124:$F$163,{"gotówka/ cash";"karta prywatna/ private card"}),SUMIFS($J$98:$J$117,$K$98:$K$117,$G$179,$F$98:$F$117,{"gotówka/ cash";"karta prywatna/ private card"}),SUMIFS($J$38:$J$57,$K$38:$K$57,$G$179,$F$38:$F$57,{"gotówka/ cash";"karta prywatna/ private card"}))</f>
        <v>0</v>
      </c>
      <c r="H180" s="325">
        <f>SUM(SUMIFS($J$124:$J$163,$K$124:$K$163,$H$179,$F$124:$F$163,{"gotówka/ cash";"karta prywatna/ private card"}),SUMIFS($J$98:$J$117,$K$98:$K$117,$H$179,$F$98:$F$117,{"gotówka/ cash";"karta prywatna/ private card"}),SUMIFS($J$38:$J$57,$K$38:$K$57,$H$179,$F$38:$F$57,{"gotówka/ cash";"karta prywatna/ private card"}))</f>
        <v>0</v>
      </c>
      <c r="I180" s="27"/>
      <c r="J180" s="27"/>
      <c r="K180" s="27"/>
      <c r="L180" s="27"/>
      <c r="M180" s="27"/>
      <c r="N180" s="26"/>
      <c r="O180" s="16"/>
      <c r="P180" s="16"/>
      <c r="Q180" s="300"/>
      <c r="R180" s="301"/>
      <c r="S180" s="302"/>
      <c r="T180" s="302"/>
      <c r="U180" s="302"/>
      <c r="V180" s="302"/>
      <c r="W180" s="302"/>
      <c r="X180" s="302"/>
      <c r="Y180" s="302"/>
      <c r="Z180" s="302"/>
      <c r="AA180" s="302"/>
      <c r="AB180" s="302"/>
      <c r="AC180" s="302"/>
      <c r="AD180" s="302"/>
      <c r="AE180" s="302"/>
      <c r="AF180" s="302"/>
      <c r="AG180" s="302"/>
      <c r="AH180" s="302"/>
    </row>
    <row r="181" spans="1:34" s="10" customFormat="1" ht="38.299999999999997" hidden="1" customHeight="1" thickTop="1" thickBot="1" x14ac:dyDescent="0.25">
      <c r="A181" s="22"/>
      <c r="B181" s="28"/>
      <c r="C181" s="290" t="s">
        <v>693</v>
      </c>
      <c r="D181" s="324" t="str">
        <f>IFERROR(IF(D179=$E$18,$F$27,0),"")</f>
        <v/>
      </c>
      <c r="E181" s="324">
        <f>IFERROR(IF(E179=$E$18,$F$27,0),"")</f>
        <v>0</v>
      </c>
      <c r="F181" s="324">
        <f t="shared" ref="F181:H181" si="8">IFERROR(IF(F179=$E$18,$F$27,0),"")</f>
        <v>0</v>
      </c>
      <c r="G181" s="324">
        <f t="shared" si="8"/>
        <v>0</v>
      </c>
      <c r="H181" s="324">
        <f t="shared" si="8"/>
        <v>0</v>
      </c>
      <c r="I181" s="27"/>
      <c r="J181" s="27"/>
      <c r="K181" s="27"/>
      <c r="L181" s="27"/>
      <c r="M181" s="27"/>
      <c r="N181" s="26"/>
      <c r="O181" s="16"/>
      <c r="P181" s="16"/>
      <c r="Q181" s="300"/>
      <c r="R181" s="301"/>
      <c r="S181" s="302"/>
      <c r="T181" s="302"/>
      <c r="U181" s="302"/>
      <c r="V181" s="302"/>
      <c r="W181" s="302"/>
      <c r="X181" s="302"/>
      <c r="Y181" s="302"/>
      <c r="Z181" s="302"/>
      <c r="AA181" s="302"/>
      <c r="AB181" s="302"/>
      <c r="AC181" s="302"/>
      <c r="AD181" s="302"/>
      <c r="AE181" s="302"/>
      <c r="AF181" s="302"/>
      <c r="AG181" s="302"/>
      <c r="AH181" s="302"/>
    </row>
    <row r="182" spans="1:34" s="10" customFormat="1" ht="38.299999999999997" hidden="1" customHeight="1" thickTop="1" thickBot="1" x14ac:dyDescent="0.25">
      <c r="A182" s="22"/>
      <c r="B182" s="28"/>
      <c r="C182" s="290" t="s">
        <v>697</v>
      </c>
      <c r="D182" s="324">
        <f>SUM(IF(D179=$I$35,$H$35,0),IF(D179=$I$94,$H$94,0))+$M$86</f>
        <v>0</v>
      </c>
      <c r="E182" s="324">
        <f>SUM(IF(E179=$I$35,$H$35,0),IF(E179=$I$94,$H$94,0))</f>
        <v>0</v>
      </c>
      <c r="F182" s="324">
        <f t="shared" ref="F182:G182" si="9">SUM(IF(F179=$I$35,$H$35,0),IF(F179=$I$94,$H$94,0))</f>
        <v>0</v>
      </c>
      <c r="G182" s="324">
        <f t="shared" si="9"/>
        <v>0</v>
      </c>
      <c r="H182" s="324">
        <f>SUM(IF(H179=$I$35,$H$35,0),IF(H179=$I$94,$H$94,0))</f>
        <v>0</v>
      </c>
      <c r="I182" s="27"/>
      <c r="J182" s="27"/>
      <c r="K182" s="27"/>
      <c r="L182" s="27"/>
      <c r="M182" s="27"/>
      <c r="N182" s="26"/>
      <c r="O182" s="16"/>
      <c r="P182" s="16"/>
      <c r="Q182" s="300"/>
      <c r="R182" s="301"/>
      <c r="S182" s="302"/>
      <c r="T182" s="302"/>
      <c r="U182" s="302"/>
      <c r="V182" s="302"/>
      <c r="W182" s="302"/>
      <c r="X182" s="302"/>
      <c r="Y182" s="302"/>
      <c r="Z182" s="302"/>
      <c r="AA182" s="302"/>
      <c r="AB182" s="302"/>
      <c r="AC182" s="302"/>
      <c r="AD182" s="302"/>
      <c r="AE182" s="302"/>
      <c r="AF182" s="302"/>
      <c r="AG182" s="302"/>
      <c r="AH182" s="302"/>
    </row>
    <row r="183" spans="1:34" s="10" customFormat="1" ht="38.299999999999997" hidden="1" customHeight="1" thickTop="1" thickBot="1" x14ac:dyDescent="0.25">
      <c r="A183" s="22"/>
      <c r="B183" s="28"/>
      <c r="C183" s="291" t="s">
        <v>694</v>
      </c>
      <c r="D183" s="324">
        <f>SUM(D180:D182)</f>
        <v>0</v>
      </c>
      <c r="E183" s="324">
        <f>SUM(E180:E182)</f>
        <v>0</v>
      </c>
      <c r="F183" s="324">
        <f t="shared" ref="F183:H183" si="10">SUM(F180:F182)</f>
        <v>0</v>
      </c>
      <c r="G183" s="324">
        <f>SUM(G180:G182)</f>
        <v>0</v>
      </c>
      <c r="H183" s="324">
        <f t="shared" si="10"/>
        <v>0</v>
      </c>
      <c r="I183" s="27"/>
      <c r="J183" s="27"/>
      <c r="K183" s="27"/>
      <c r="L183" s="27"/>
      <c r="M183" s="27"/>
      <c r="N183" s="26"/>
      <c r="O183" s="16"/>
      <c r="P183" s="16"/>
      <c r="Q183" s="300"/>
      <c r="R183" s="301"/>
      <c r="S183" s="302"/>
      <c r="T183" s="302"/>
      <c r="U183" s="302"/>
      <c r="V183" s="302"/>
      <c r="W183" s="302"/>
      <c r="X183" s="302"/>
      <c r="Y183" s="302"/>
      <c r="Z183" s="302"/>
      <c r="AA183" s="302"/>
      <c r="AB183" s="302"/>
      <c r="AC183" s="302"/>
      <c r="AD183" s="302"/>
      <c r="AE183" s="302"/>
      <c r="AF183" s="302"/>
      <c r="AG183" s="302"/>
      <c r="AH183" s="302"/>
    </row>
    <row r="184" spans="1:34" s="10" customFormat="1" ht="38.299999999999997" hidden="1" customHeight="1" thickTop="1" thickBot="1" x14ac:dyDescent="0.25">
      <c r="A184" s="22"/>
      <c r="B184" s="28"/>
      <c r="C184" s="291" t="s">
        <v>565</v>
      </c>
      <c r="D184" s="324">
        <f>SUMIF($K$172:$K$176,D179,$J$172:$J$176)</f>
        <v>0</v>
      </c>
      <c r="E184" s="324">
        <f>SUMIF($K$173:$K$176,E179,$J$173:$J$176)</f>
        <v>0</v>
      </c>
      <c r="F184" s="324">
        <f>SUMIF($K$173:$K$176,F179,$J$173:$J$176)</f>
        <v>0</v>
      </c>
      <c r="G184" s="324">
        <f>SUMIF($K$173:$K$176,G179,$J$173:$J$176)</f>
        <v>0</v>
      </c>
      <c r="H184" s="324">
        <f>SUMIF($K$173:$K$176,H179,$J$173:$J$176)</f>
        <v>0</v>
      </c>
      <c r="I184" s="29"/>
      <c r="J184" s="29"/>
      <c r="K184" s="27"/>
      <c r="L184" s="27"/>
      <c r="M184" s="27"/>
      <c r="N184" s="26"/>
      <c r="O184" s="16"/>
      <c r="P184" s="16"/>
      <c r="Q184" s="300"/>
      <c r="R184" s="321">
        <f>IFERROR(SUM($D$186:$H$186),"")</f>
        <v>0</v>
      </c>
      <c r="S184" s="322"/>
      <c r="T184" s="322"/>
      <c r="U184" s="322"/>
      <c r="V184" s="302"/>
      <c r="W184" s="302"/>
      <c r="X184" s="302"/>
      <c r="Y184" s="302"/>
      <c r="Z184" s="302"/>
      <c r="AA184" s="302"/>
      <c r="AB184" s="302"/>
      <c r="AC184" s="302"/>
      <c r="AD184" s="302"/>
      <c r="AE184" s="302"/>
      <c r="AF184" s="302"/>
      <c r="AG184" s="302"/>
      <c r="AH184" s="302"/>
    </row>
    <row r="185" spans="1:34" s="10" customFormat="1" ht="38.299999999999997" hidden="1" customHeight="1" thickTop="1" thickBot="1" x14ac:dyDescent="0.25">
      <c r="A185" s="22"/>
      <c r="B185" s="28"/>
      <c r="C185" s="292" t="s">
        <v>695</v>
      </c>
      <c r="D185" s="326">
        <f>$D$183-$D$184</f>
        <v>0</v>
      </c>
      <c r="E185" s="326">
        <f>$E$183-$E$184</f>
        <v>0</v>
      </c>
      <c r="F185" s="326">
        <f>$F$183-$F$184</f>
        <v>0</v>
      </c>
      <c r="G185" s="326">
        <f>$G$183-$G$184</f>
        <v>0</v>
      </c>
      <c r="H185" s="326">
        <f>$H$183-$H$184</f>
        <v>0</v>
      </c>
      <c r="I185" s="29"/>
      <c r="J185" s="29"/>
      <c r="K185" s="27"/>
      <c r="L185" s="27"/>
      <c r="M185" s="27"/>
      <c r="N185" s="26"/>
      <c r="O185" s="16"/>
      <c r="P185" s="16"/>
      <c r="Q185" s="300"/>
      <c r="R185" s="301"/>
      <c r="S185" s="302"/>
      <c r="T185" s="302"/>
      <c r="U185" s="302"/>
      <c r="V185" s="302"/>
      <c r="W185" s="302"/>
      <c r="X185" s="302"/>
      <c r="Y185" s="302"/>
      <c r="Z185" s="302"/>
      <c r="AA185" s="302"/>
      <c r="AB185" s="302"/>
      <c r="AC185" s="302"/>
      <c r="AD185" s="302"/>
      <c r="AE185" s="302"/>
      <c r="AF185" s="302"/>
      <c r="AG185" s="302"/>
      <c r="AH185" s="302"/>
    </row>
    <row r="186" spans="1:34" s="10" customFormat="1" ht="38.299999999999997" hidden="1" customHeight="1" thickTop="1" thickBot="1" x14ac:dyDescent="0.25">
      <c r="A186" s="22"/>
      <c r="B186" s="28"/>
      <c r="C186" s="293" t="s">
        <v>696</v>
      </c>
      <c r="D186" s="294" t="str">
        <f>IF($D$183-$D$184=0,"",D185)</f>
        <v/>
      </c>
      <c r="E186" s="294" t="str">
        <f>IFERROR(IF(E185&lt;0,E185*INDEX('KURSY|Ex.rate'!$A:$AL,IF($C173="",MATCH(START!$H$21-1,'KURSY|Ex.rate'!$A:$A,1),MATCH($C173-1,'KURSY|Ex.rate'!$A:$A,1)),MATCH($K173,'KURSY|Ex.rate'!$1:$1,0)),E185*IF(AND(START!$H$21="",E179&lt;&gt;"PLN",E179&lt;&gt;""),"START-H21-Fulfill",IFERROR(INDEX('KURSY|Ex.rate'!$A:$AL,IF(START!$H$21="",MATCH(START!$H$21-1,'KURSY|Ex.rate'!$A:$A,1),MATCH(START!$H$21-1,'KURSY|Ex.rate'!$A:$A,1)),MATCH(E179,'KURSY|Ex.rate'!$1:$1,0)),""))),"")</f>
        <v/>
      </c>
      <c r="F186" s="294" t="str">
        <f>IFERROR(IF(F185&lt;0,F185*INDEX('KURSY|Ex.rate'!$A:$AL,IF($C174="",MATCH(START!$H$21-1,'KURSY|Ex.rate'!$A:$A,1),MATCH($C174-1,'KURSY|Ex.rate'!$A:$A,1)),MATCH($K174,'KURSY|Ex.rate'!$1:$1,0)),F185*IF(AND(START!$H$21="",F179&lt;&gt;"PLN",F179&lt;&gt;""),"START-H21-Fulfill",IFERROR(INDEX('KURSY|Ex.rate'!$A:$AL,IF(START!$H$21="",MATCH(START!$H$21-1,'KURSY|Ex.rate'!$A:$A,1),MATCH(START!$H$21-1,'KURSY|Ex.rate'!$A:$A,1)),MATCH(F179,'KURSY|Ex.rate'!$1:$1,0)),""))),"")</f>
        <v/>
      </c>
      <c r="G186" s="294" t="str">
        <f>IFERROR(IF(G185&lt;0,G185*INDEX('KURSY|Ex.rate'!$A:$AL,IF($C175="",MATCH(START!$H$21-1,'KURSY|Ex.rate'!$A:$A,1),MATCH($C175-1,'KURSY|Ex.rate'!$A:$A,1)),MATCH($K175,'KURSY|Ex.rate'!$1:$1,0)),G185*IF(AND(START!$H$21="",G179&lt;&gt;"PLN",G179&lt;&gt;""),"START-H21-Fulfill",IFERROR(INDEX('KURSY|Ex.rate'!$A:$AL,IF(START!$H$21="",MATCH(START!$H$21-1,'KURSY|Ex.rate'!$A:$A,1),MATCH(START!$H$21-1,'KURSY|Ex.rate'!$A:$A,1)),MATCH(G179,'KURSY|Ex.rate'!$1:$1,0)),""))),"")</f>
        <v/>
      </c>
      <c r="H186" s="294" t="str">
        <f>IFERROR(IF(H185&lt;0,H185*INDEX('KURSY|Ex.rate'!$A:$AL,IF($C176="",MATCH(START!$H$21-1,'KURSY|Ex.rate'!$A:$A,1),MATCH($C176-1,'KURSY|Ex.rate'!$A:$A,1)),MATCH($K176,'KURSY|Ex.rate'!$1:$1,0)),H185*IF(AND(START!$H$21="",H179&lt;&gt;"PLN",H179&lt;&gt;""),"START-H21-Fulfill",IFERROR(INDEX('KURSY|Ex.rate'!$A:$AL,IF(START!$H$21="",MATCH(START!$H$21-1,'KURSY|Ex.rate'!$A:$A,1),MATCH(START!$H$21-1,'KURSY|Ex.rate'!$A:$A,1)),MATCH(H179,'KURSY|Ex.rate'!$1:$1,0)),""))),"")</f>
        <v/>
      </c>
      <c r="I186" s="29"/>
      <c r="J186" s="29"/>
      <c r="K186" s="27"/>
      <c r="L186" s="27"/>
      <c r="M186" s="27"/>
      <c r="N186" s="26"/>
      <c r="O186" s="16"/>
      <c r="P186" s="16"/>
      <c r="Q186" s="300"/>
      <c r="R186" s="301"/>
      <c r="S186" s="302"/>
      <c r="T186" s="302"/>
      <c r="U186" s="302"/>
      <c r="V186" s="302"/>
      <c r="W186" s="302"/>
      <c r="X186" s="302"/>
      <c r="Y186" s="302"/>
      <c r="Z186" s="302"/>
      <c r="AA186" s="302"/>
      <c r="AB186" s="302"/>
      <c r="AC186" s="302"/>
      <c r="AD186" s="302"/>
      <c r="AE186" s="302"/>
      <c r="AF186" s="302"/>
      <c r="AG186" s="302"/>
      <c r="AH186" s="302"/>
    </row>
    <row r="187" spans="1:34" s="10" customFormat="1" ht="50.1" customHeight="1" thickTop="1" thickBot="1" x14ac:dyDescent="0.25">
      <c r="A187" s="22"/>
      <c r="B187" s="28"/>
      <c r="C187" s="27"/>
      <c r="D187" s="27"/>
      <c r="E187" s="27"/>
      <c r="F187" s="27"/>
      <c r="G187" s="32" t="str">
        <f>IF($R$184&gt;0,"Do wypłaty","Do zwrotu")</f>
        <v>Do zwrotu</v>
      </c>
      <c r="H187" s="286">
        <f>IFERROR(ABS($R$184),"")</f>
        <v>0</v>
      </c>
      <c r="I187" s="27"/>
      <c r="J187" s="27"/>
      <c r="K187" s="27"/>
      <c r="L187" s="27"/>
      <c r="M187" s="27"/>
      <c r="N187" s="26"/>
      <c r="O187" s="16"/>
      <c r="P187" s="16"/>
      <c r="Q187" s="300"/>
      <c r="R187" s="301"/>
      <c r="S187" s="302"/>
      <c r="T187" s="302"/>
      <c r="U187" s="302"/>
      <c r="V187" s="302"/>
      <c r="W187" s="302"/>
      <c r="X187" s="302"/>
      <c r="Y187" s="302"/>
      <c r="Z187" s="302"/>
      <c r="AA187" s="302"/>
      <c r="AB187" s="302"/>
      <c r="AC187" s="302"/>
      <c r="AD187" s="302"/>
      <c r="AE187" s="302"/>
      <c r="AF187" s="302"/>
      <c r="AG187" s="302"/>
      <c r="AH187" s="302"/>
    </row>
    <row r="188" spans="1:34" s="10" customFormat="1" ht="10" customHeight="1" thickTop="1" thickBot="1" x14ac:dyDescent="0.25">
      <c r="A188" s="22"/>
      <c r="B188" s="28"/>
      <c r="C188" s="27"/>
      <c r="D188" s="27"/>
      <c r="E188" s="27"/>
      <c r="F188" s="27"/>
      <c r="G188" s="27"/>
      <c r="H188" s="27"/>
      <c r="I188" s="27"/>
      <c r="J188" s="27"/>
      <c r="K188" s="27"/>
      <c r="L188" s="27"/>
      <c r="M188" s="27"/>
      <c r="N188" s="26"/>
      <c r="O188" s="16"/>
      <c r="P188" s="16"/>
      <c r="Q188" s="300"/>
      <c r="R188" s="301"/>
      <c r="S188" s="302"/>
      <c r="T188" s="302"/>
      <c r="U188" s="302"/>
      <c r="V188" s="302"/>
      <c r="W188" s="302"/>
      <c r="X188" s="302"/>
      <c r="Y188" s="302"/>
      <c r="Z188" s="302"/>
      <c r="AA188" s="302"/>
      <c r="AB188" s="302"/>
      <c r="AC188" s="302"/>
      <c r="AD188" s="302"/>
      <c r="AE188" s="302"/>
      <c r="AF188" s="302"/>
      <c r="AG188" s="302"/>
      <c r="AH188" s="302"/>
    </row>
    <row r="189" spans="1:34" s="10" customFormat="1" ht="29.95" customHeight="1" thickTop="1" thickBot="1" x14ac:dyDescent="0.25">
      <c r="A189" s="22"/>
      <c r="B189" s="25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3"/>
      <c r="O189" s="16"/>
      <c r="P189" s="16"/>
      <c r="Q189" s="300"/>
      <c r="R189" s="301"/>
      <c r="S189" s="302"/>
      <c r="T189" s="302"/>
      <c r="U189" s="302"/>
      <c r="V189" s="302"/>
      <c r="W189" s="302"/>
      <c r="X189" s="302"/>
      <c r="Y189" s="302"/>
      <c r="Z189" s="302"/>
      <c r="AA189" s="302"/>
      <c r="AB189" s="302"/>
      <c r="AC189" s="302"/>
      <c r="AD189" s="302"/>
      <c r="AE189" s="302"/>
      <c r="AF189" s="302"/>
      <c r="AG189" s="302"/>
      <c r="AH189" s="302"/>
    </row>
    <row r="190" spans="1:34" s="10" customFormat="1" ht="29.95" customHeight="1" thickTop="1" thickBot="1" x14ac:dyDescent="0.25">
      <c r="A190" s="22"/>
      <c r="B190" s="21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19"/>
      <c r="O190" s="16"/>
      <c r="P190" s="16"/>
      <c r="Q190" s="300"/>
      <c r="R190" s="301"/>
      <c r="S190" s="302"/>
      <c r="T190" s="302"/>
      <c r="U190" s="302"/>
      <c r="V190" s="302"/>
      <c r="W190" s="302"/>
      <c r="X190" s="302"/>
      <c r="Y190" s="302"/>
      <c r="Z190" s="302"/>
      <c r="AA190" s="302"/>
      <c r="AB190" s="302"/>
      <c r="AC190" s="302"/>
      <c r="AD190" s="302"/>
      <c r="AE190" s="302"/>
      <c r="AF190" s="302"/>
      <c r="AG190" s="302"/>
      <c r="AH190" s="302"/>
    </row>
    <row r="191" spans="1:34" x14ac:dyDescent="0.2">
      <c r="A191" s="16"/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</row>
    <row r="192" spans="1:34" x14ac:dyDescent="0.2">
      <c r="A192" s="17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323">
        <v>17</v>
      </c>
      <c r="R192" s="323">
        <v>18</v>
      </c>
      <c r="S192" s="323">
        <v>19</v>
      </c>
      <c r="T192" s="323">
        <v>20</v>
      </c>
      <c r="U192" s="323">
        <v>21</v>
      </c>
      <c r="V192" s="323">
        <v>22</v>
      </c>
      <c r="W192" s="323">
        <v>23</v>
      </c>
      <c r="X192" s="323">
        <v>24</v>
      </c>
      <c r="Y192" s="323">
        <v>25</v>
      </c>
      <c r="Z192" s="323">
        <v>26</v>
      </c>
      <c r="AA192" s="323">
        <v>27</v>
      </c>
    </row>
    <row r="193" spans="1:16" ht="15.75" customHeight="1" x14ac:dyDescent="0.2">
      <c r="A193" s="16"/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</row>
    <row r="194" spans="1:16" ht="15.75" customHeight="1" x14ac:dyDescent="0.2">
      <c r="A194" s="16"/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</row>
    <row r="195" spans="1:16" ht="15.75" customHeight="1" x14ac:dyDescent="0.2">
      <c r="A195" s="16"/>
      <c r="B195" s="16"/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</row>
    <row r="196" spans="1:16" ht="15.75" customHeight="1" x14ac:dyDescent="0.2">
      <c r="A196" s="16"/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</row>
    <row r="197" spans="1:16" ht="15.75" customHeight="1" x14ac:dyDescent="0.2">
      <c r="A197" s="16"/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</row>
    <row r="198" spans="1:16" ht="15.75" customHeight="1" x14ac:dyDescent="0.2">
      <c r="A198" s="16"/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</row>
    <row r="199" spans="1:16" ht="15.75" customHeight="1" x14ac:dyDescent="0.2">
      <c r="A199" s="16"/>
      <c r="B199" s="16"/>
      <c r="C199" s="16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</row>
    <row r="200" spans="1:16" ht="15.75" customHeight="1" x14ac:dyDescent="0.2">
      <c r="A200" s="16"/>
      <c r="B200" s="16"/>
      <c r="C200" s="16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</row>
    <row r="201" spans="1:16" ht="15.75" customHeight="1" x14ac:dyDescent="0.2">
      <c r="A201" s="16"/>
      <c r="B201" s="16"/>
      <c r="C201" s="16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</row>
    <row r="202" spans="1:16" ht="15.75" customHeight="1" x14ac:dyDescent="0.2">
      <c r="A202" s="16"/>
      <c r="B202" s="16"/>
      <c r="C202" s="16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</row>
    <row r="203" spans="1:16" ht="15.75" customHeight="1" x14ac:dyDescent="0.2">
      <c r="A203" s="16"/>
      <c r="B203" s="16"/>
      <c r="C203" s="16"/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</row>
    <row r="204" spans="1:16" ht="15.75" customHeight="1" x14ac:dyDescent="0.2">
      <c r="A204" s="16"/>
      <c r="B204" s="16"/>
      <c r="C204" s="16"/>
      <c r="D204" s="16"/>
      <c r="E204" s="16"/>
      <c r="F204" s="16"/>
      <c r="G204" s="16"/>
      <c r="H204" s="16"/>
      <c r="I204" s="16"/>
      <c r="J204" s="16"/>
      <c r="K204" s="16"/>
      <c r="L204" s="16"/>
      <c r="M204" s="16"/>
      <c r="N204" s="16"/>
      <c r="O204" s="16"/>
      <c r="P204" s="16"/>
    </row>
    <row r="205" spans="1:16" ht="15.75" customHeight="1" x14ac:dyDescent="0.2">
      <c r="A205" s="16"/>
      <c r="B205" s="16"/>
      <c r="C205" s="16"/>
      <c r="D205" s="16"/>
      <c r="E205" s="16"/>
      <c r="F205" s="16"/>
      <c r="G205" s="16"/>
      <c r="H205" s="16"/>
      <c r="I205" s="16"/>
      <c r="J205" s="16"/>
      <c r="K205" s="16"/>
      <c r="L205" s="16"/>
      <c r="M205" s="16"/>
      <c r="N205" s="16"/>
      <c r="O205" s="16"/>
      <c r="P205" s="16"/>
    </row>
    <row r="206" spans="1:16" ht="15.75" customHeight="1" x14ac:dyDescent="0.2">
      <c r="A206" s="16"/>
      <c r="B206" s="16"/>
      <c r="C206" s="16"/>
      <c r="D206" s="16"/>
      <c r="E206" s="16"/>
      <c r="F206" s="16"/>
      <c r="G206" s="16"/>
      <c r="H206" s="16"/>
      <c r="I206" s="16"/>
      <c r="J206" s="16"/>
      <c r="K206" s="16"/>
      <c r="L206" s="16"/>
      <c r="M206" s="16"/>
      <c r="N206" s="16"/>
      <c r="O206" s="16"/>
      <c r="P206" s="16"/>
    </row>
    <row r="207" spans="1:16" ht="15.75" customHeight="1" x14ac:dyDescent="0.2">
      <c r="A207" s="16"/>
      <c r="B207" s="16"/>
      <c r="C207" s="16"/>
      <c r="D207" s="16"/>
      <c r="E207" s="16"/>
      <c r="F207" s="16"/>
      <c r="G207" s="16"/>
      <c r="H207" s="16"/>
      <c r="I207" s="16"/>
      <c r="J207" s="16"/>
      <c r="K207" s="16"/>
      <c r="L207" s="16"/>
      <c r="M207" s="16"/>
      <c r="N207" s="16"/>
      <c r="O207" s="16"/>
      <c r="P207" s="16"/>
    </row>
    <row r="208" spans="1:16" ht="15.75" customHeight="1" x14ac:dyDescent="0.2">
      <c r="A208" s="16"/>
      <c r="B208" s="16"/>
      <c r="C208" s="16"/>
      <c r="D208" s="16"/>
      <c r="E208" s="16"/>
      <c r="F208" s="16"/>
      <c r="G208" s="16"/>
      <c r="H208" s="16"/>
      <c r="I208" s="16"/>
      <c r="J208" s="16"/>
      <c r="K208" s="16"/>
      <c r="L208" s="16"/>
      <c r="M208" s="16"/>
      <c r="N208" s="16"/>
      <c r="O208" s="16"/>
      <c r="P208" s="16"/>
    </row>
    <row r="209" spans="1:16" ht="15.75" customHeight="1" x14ac:dyDescent="0.2">
      <c r="A209" s="16"/>
      <c r="B209" s="16"/>
      <c r="C209" s="16"/>
      <c r="D209" s="16"/>
      <c r="E209" s="16"/>
      <c r="F209" s="16"/>
      <c r="G209" s="16"/>
      <c r="H209" s="16"/>
      <c r="I209" s="16"/>
      <c r="J209" s="16"/>
      <c r="K209" s="16"/>
      <c r="L209" s="16"/>
      <c r="M209" s="16"/>
      <c r="N209" s="16"/>
      <c r="O209" s="16"/>
      <c r="P209" s="16"/>
    </row>
    <row r="210" spans="1:16" ht="15.75" customHeight="1" x14ac:dyDescent="0.2">
      <c r="A210" s="16"/>
      <c r="B210" s="16"/>
      <c r="C210" s="16"/>
      <c r="D210" s="16"/>
      <c r="E210" s="16"/>
      <c r="F210" s="16"/>
      <c r="G210" s="16"/>
      <c r="H210" s="16"/>
      <c r="I210" s="16"/>
      <c r="J210" s="16"/>
      <c r="K210" s="16"/>
      <c r="L210" s="16"/>
      <c r="M210" s="16"/>
      <c r="N210" s="16"/>
      <c r="O210" s="16"/>
      <c r="P210" s="16"/>
    </row>
    <row r="211" spans="1:16" ht="15.75" customHeight="1" x14ac:dyDescent="0.2">
      <c r="A211" s="16"/>
      <c r="B211" s="16"/>
      <c r="C211" s="16"/>
      <c r="D211" s="16"/>
      <c r="E211" s="16"/>
      <c r="F211" s="16"/>
      <c r="G211" s="16"/>
      <c r="H211" s="16"/>
      <c r="I211" s="16"/>
      <c r="J211" s="16"/>
      <c r="K211" s="16"/>
      <c r="L211" s="16"/>
      <c r="M211" s="16"/>
      <c r="N211" s="16"/>
      <c r="O211" s="16"/>
      <c r="P211" s="16"/>
    </row>
    <row r="212" spans="1:16" ht="15.75" customHeight="1" x14ac:dyDescent="0.2">
      <c r="A212" s="16"/>
      <c r="B212" s="16"/>
      <c r="C212" s="16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</row>
    <row r="213" spans="1:16" ht="15.75" customHeight="1" x14ac:dyDescent="0.2">
      <c r="A213" s="16"/>
      <c r="B213" s="16"/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</row>
    <row r="214" spans="1:16" ht="15.75" customHeight="1" x14ac:dyDescent="0.2">
      <c r="A214" s="16"/>
      <c r="B214" s="16"/>
      <c r="C214" s="16"/>
      <c r="D214" s="16"/>
      <c r="E214" s="16"/>
      <c r="F214" s="16"/>
      <c r="G214" s="16"/>
      <c r="H214" s="16"/>
      <c r="I214" s="16"/>
      <c r="J214" s="16"/>
      <c r="K214" s="16"/>
      <c r="L214" s="16"/>
      <c r="M214" s="16"/>
      <c r="N214" s="16"/>
      <c r="O214" s="16"/>
      <c r="P214" s="16"/>
    </row>
    <row r="215" spans="1:16" ht="15.75" customHeight="1" x14ac:dyDescent="0.2">
      <c r="A215" s="16"/>
      <c r="B215" s="16"/>
      <c r="C215" s="16"/>
      <c r="D215" s="16"/>
      <c r="E215" s="16"/>
      <c r="F215" s="16"/>
      <c r="G215" s="16"/>
      <c r="H215" s="16"/>
      <c r="I215" s="16"/>
      <c r="J215" s="16"/>
      <c r="K215" s="16"/>
      <c r="L215" s="16"/>
      <c r="M215" s="16"/>
      <c r="N215" s="16"/>
      <c r="O215" s="16"/>
      <c r="P215" s="16"/>
    </row>
    <row r="216" spans="1:16" ht="15.75" customHeight="1" x14ac:dyDescent="0.2">
      <c r="A216" s="16"/>
      <c r="B216" s="16"/>
      <c r="C216" s="16"/>
      <c r="D216" s="16"/>
      <c r="E216" s="16"/>
      <c r="F216" s="16"/>
      <c r="G216" s="16"/>
      <c r="H216" s="16"/>
      <c r="I216" s="16"/>
      <c r="J216" s="16"/>
      <c r="K216" s="16"/>
      <c r="L216" s="16"/>
      <c r="M216" s="16"/>
      <c r="N216" s="16"/>
      <c r="O216" s="16"/>
      <c r="P216" s="16"/>
    </row>
    <row r="217" spans="1:16" ht="15.75" customHeight="1" x14ac:dyDescent="0.2">
      <c r="A217" s="16"/>
      <c r="B217" s="16"/>
      <c r="C217" s="16"/>
      <c r="D217" s="16"/>
      <c r="E217" s="16"/>
      <c r="F217" s="16"/>
      <c r="G217" s="16"/>
      <c r="H217" s="16"/>
      <c r="I217" s="16"/>
      <c r="J217" s="16"/>
      <c r="K217" s="16"/>
      <c r="L217" s="16"/>
      <c r="M217" s="16"/>
      <c r="N217" s="16"/>
      <c r="O217" s="16"/>
      <c r="P217" s="16"/>
    </row>
    <row r="218" spans="1:16" ht="15.75" customHeight="1" x14ac:dyDescent="0.2">
      <c r="A218" s="16"/>
      <c r="B218" s="16"/>
      <c r="C218" s="16"/>
      <c r="D218" s="16"/>
      <c r="E218" s="16"/>
      <c r="F218" s="16"/>
      <c r="G218" s="16"/>
      <c r="H218" s="16"/>
      <c r="I218" s="16"/>
      <c r="J218" s="16"/>
      <c r="K218" s="16"/>
      <c r="L218" s="16"/>
      <c r="M218" s="16"/>
      <c r="N218" s="16"/>
      <c r="O218" s="16"/>
      <c r="P218" s="16"/>
    </row>
    <row r="219" spans="1:16" ht="15.75" customHeight="1" x14ac:dyDescent="0.2">
      <c r="A219" s="16"/>
      <c r="B219" s="16"/>
      <c r="C219" s="16"/>
      <c r="D219" s="16"/>
      <c r="E219" s="16"/>
      <c r="F219" s="16"/>
      <c r="G219" s="16"/>
      <c r="H219" s="16"/>
      <c r="I219" s="16"/>
      <c r="J219" s="16"/>
      <c r="K219" s="16"/>
      <c r="L219" s="16"/>
      <c r="M219" s="16"/>
      <c r="N219" s="16"/>
      <c r="O219" s="16"/>
      <c r="P219" s="16"/>
    </row>
    <row r="220" spans="1:16" ht="15.75" customHeight="1" x14ac:dyDescent="0.2">
      <c r="A220" s="16"/>
      <c r="B220" s="16"/>
      <c r="C220" s="16"/>
      <c r="D220" s="16"/>
      <c r="E220" s="16"/>
      <c r="F220" s="16"/>
      <c r="G220" s="16"/>
      <c r="H220" s="16"/>
      <c r="I220" s="16"/>
      <c r="J220" s="16"/>
      <c r="K220" s="16"/>
      <c r="L220" s="16"/>
      <c r="M220" s="16"/>
      <c r="N220" s="16"/>
      <c r="O220" s="16"/>
      <c r="P220" s="16"/>
    </row>
    <row r="221" spans="1:16" ht="15.75" customHeight="1" x14ac:dyDescent="0.2">
      <c r="A221" s="16"/>
      <c r="B221" s="16"/>
      <c r="C221" s="16"/>
      <c r="D221" s="16"/>
      <c r="E221" s="16"/>
      <c r="F221" s="16"/>
      <c r="G221" s="16"/>
      <c r="H221" s="16"/>
      <c r="I221" s="16"/>
      <c r="J221" s="16"/>
      <c r="K221" s="16"/>
      <c r="L221" s="16"/>
      <c r="M221" s="16"/>
      <c r="N221" s="16"/>
      <c r="O221" s="16"/>
      <c r="P221" s="16"/>
    </row>
    <row r="222" spans="1:16" ht="15.75" customHeight="1" x14ac:dyDescent="0.2">
      <c r="A222" s="16"/>
      <c r="B222" s="16"/>
      <c r="C222" s="16"/>
      <c r="D222" s="16"/>
      <c r="E222" s="16"/>
      <c r="F222" s="16"/>
      <c r="G222" s="16"/>
      <c r="H222" s="16"/>
      <c r="I222" s="16"/>
      <c r="J222" s="16"/>
      <c r="K222" s="16"/>
      <c r="L222" s="16"/>
      <c r="M222" s="16"/>
      <c r="N222" s="16"/>
      <c r="O222" s="16"/>
      <c r="P222" s="16"/>
    </row>
    <row r="223" spans="1:16" ht="15.75" customHeight="1" x14ac:dyDescent="0.2">
      <c r="A223" s="16"/>
      <c r="B223" s="16"/>
      <c r="C223" s="16"/>
      <c r="D223" s="16"/>
      <c r="E223" s="16"/>
      <c r="F223" s="16"/>
      <c r="G223" s="16"/>
      <c r="H223" s="16"/>
      <c r="I223" s="16"/>
      <c r="J223" s="16"/>
      <c r="K223" s="16"/>
      <c r="L223" s="16"/>
      <c r="M223" s="16"/>
      <c r="N223" s="16"/>
      <c r="O223" s="16"/>
      <c r="P223" s="16"/>
    </row>
    <row r="224" spans="1:16" ht="15.75" customHeight="1" x14ac:dyDescent="0.2">
      <c r="A224" s="16"/>
      <c r="B224" s="16"/>
      <c r="C224" s="16"/>
      <c r="D224" s="16"/>
      <c r="E224" s="16"/>
      <c r="F224" s="16"/>
      <c r="G224" s="16"/>
      <c r="H224" s="16"/>
      <c r="I224" s="16"/>
      <c r="J224" s="16"/>
      <c r="K224" s="16"/>
      <c r="L224" s="16"/>
      <c r="M224" s="16"/>
      <c r="N224" s="16"/>
      <c r="O224" s="16"/>
      <c r="P224" s="16"/>
    </row>
    <row r="225" spans="1:16" ht="15.75" customHeight="1" x14ac:dyDescent="0.2">
      <c r="A225" s="16"/>
      <c r="B225" s="16"/>
      <c r="C225" s="16"/>
      <c r="D225" s="16"/>
      <c r="E225" s="16"/>
      <c r="F225" s="16"/>
      <c r="G225" s="16"/>
      <c r="H225" s="16"/>
      <c r="I225" s="16"/>
      <c r="J225" s="16"/>
      <c r="K225" s="16"/>
      <c r="L225" s="16"/>
      <c r="M225" s="16"/>
      <c r="N225" s="16"/>
      <c r="O225" s="16"/>
      <c r="P225" s="16"/>
    </row>
    <row r="226" spans="1:16" ht="15.75" customHeight="1" x14ac:dyDescent="0.2">
      <c r="A226" s="16"/>
      <c r="B226" s="16"/>
      <c r="C226" s="16"/>
      <c r="D226" s="16"/>
      <c r="E226" s="16"/>
      <c r="F226" s="16"/>
      <c r="G226" s="16"/>
      <c r="H226" s="16"/>
      <c r="I226" s="16"/>
      <c r="J226" s="16"/>
      <c r="K226" s="16"/>
      <c r="L226" s="16"/>
      <c r="M226" s="16"/>
      <c r="N226" s="16"/>
      <c r="O226" s="16"/>
      <c r="P226" s="16"/>
    </row>
    <row r="227" spans="1:16" ht="15.75" customHeight="1" x14ac:dyDescent="0.2">
      <c r="A227" s="16"/>
      <c r="B227" s="16"/>
      <c r="C227" s="16"/>
      <c r="D227" s="16"/>
      <c r="E227" s="16"/>
      <c r="F227" s="16"/>
      <c r="G227" s="16"/>
      <c r="H227" s="16"/>
      <c r="I227" s="16"/>
      <c r="J227" s="16"/>
      <c r="K227" s="16"/>
      <c r="L227" s="16"/>
      <c r="M227" s="16"/>
      <c r="N227" s="16"/>
      <c r="O227" s="16"/>
      <c r="P227" s="16"/>
    </row>
    <row r="228" spans="1:16" ht="15.75" customHeight="1" x14ac:dyDescent="0.2">
      <c r="A228" s="16"/>
      <c r="B228" s="16"/>
      <c r="C228" s="16"/>
      <c r="D228" s="16"/>
      <c r="E228" s="16"/>
      <c r="F228" s="16"/>
      <c r="G228" s="16"/>
      <c r="H228" s="16"/>
      <c r="I228" s="16"/>
      <c r="J228" s="16"/>
      <c r="K228" s="16"/>
      <c r="L228" s="16"/>
      <c r="M228" s="16"/>
      <c r="N228" s="16"/>
      <c r="O228" s="16"/>
      <c r="P228" s="16"/>
    </row>
    <row r="229" spans="1:16" ht="15.75" customHeight="1" x14ac:dyDescent="0.2">
      <c r="A229" s="16"/>
      <c r="B229" s="16"/>
      <c r="C229" s="16"/>
      <c r="D229" s="16"/>
      <c r="E229" s="16"/>
      <c r="F229" s="16"/>
      <c r="G229" s="16"/>
      <c r="H229" s="16"/>
      <c r="I229" s="16"/>
      <c r="J229" s="16"/>
      <c r="K229" s="16"/>
      <c r="L229" s="16"/>
      <c r="M229" s="16"/>
      <c r="N229" s="16"/>
      <c r="O229" s="16"/>
      <c r="P229" s="16"/>
    </row>
    <row r="230" spans="1:16" ht="15.75" customHeight="1" x14ac:dyDescent="0.2">
      <c r="A230" s="16"/>
      <c r="B230" s="16"/>
      <c r="C230" s="16"/>
      <c r="D230" s="16"/>
      <c r="E230" s="16"/>
      <c r="F230" s="16"/>
      <c r="G230" s="16"/>
      <c r="H230" s="16"/>
      <c r="I230" s="16"/>
      <c r="J230" s="16"/>
      <c r="K230" s="16"/>
      <c r="L230" s="16"/>
      <c r="M230" s="16"/>
      <c r="N230" s="16"/>
      <c r="O230" s="16"/>
      <c r="P230" s="16"/>
    </row>
    <row r="231" spans="1:16" ht="15.75" customHeight="1" x14ac:dyDescent="0.2">
      <c r="A231" s="16"/>
      <c r="B231" s="16"/>
      <c r="C231" s="16"/>
      <c r="D231" s="16"/>
      <c r="E231" s="16"/>
      <c r="F231" s="16"/>
      <c r="G231" s="16"/>
      <c r="H231" s="16"/>
      <c r="I231" s="16"/>
      <c r="J231" s="16"/>
      <c r="K231" s="16"/>
      <c r="L231" s="16"/>
      <c r="M231" s="16"/>
      <c r="N231" s="16"/>
      <c r="O231" s="16"/>
      <c r="P231" s="16"/>
    </row>
    <row r="232" spans="1:16" ht="15.75" customHeight="1" x14ac:dyDescent="0.2">
      <c r="A232" s="16"/>
      <c r="B232" s="16"/>
      <c r="C232" s="16"/>
      <c r="D232" s="16"/>
      <c r="E232" s="16"/>
      <c r="F232" s="16"/>
      <c r="G232" s="16"/>
      <c r="H232" s="16"/>
      <c r="I232" s="16"/>
      <c r="J232" s="16"/>
      <c r="K232" s="16"/>
      <c r="L232" s="16"/>
      <c r="M232" s="16"/>
      <c r="N232" s="16"/>
      <c r="O232" s="16"/>
      <c r="P232" s="16"/>
    </row>
    <row r="233" spans="1:16" ht="15.75" customHeight="1" x14ac:dyDescent="0.2">
      <c r="A233" s="16"/>
      <c r="B233" s="16"/>
      <c r="C233" s="16"/>
      <c r="D233" s="16"/>
      <c r="E233" s="16"/>
      <c r="F233" s="16"/>
      <c r="G233" s="16"/>
      <c r="H233" s="16"/>
      <c r="I233" s="16"/>
      <c r="J233" s="16"/>
      <c r="K233" s="16"/>
      <c r="L233" s="16"/>
      <c r="M233" s="16"/>
      <c r="N233" s="16"/>
      <c r="O233" s="16"/>
      <c r="P233" s="16"/>
    </row>
    <row r="234" spans="1:16" ht="15.75" customHeight="1" x14ac:dyDescent="0.2">
      <c r="A234" s="16"/>
      <c r="B234" s="16"/>
      <c r="C234" s="16"/>
      <c r="D234" s="16"/>
      <c r="E234" s="16"/>
      <c r="F234" s="16"/>
      <c r="G234" s="16"/>
      <c r="H234" s="16"/>
      <c r="I234" s="16"/>
      <c r="J234" s="16"/>
      <c r="K234" s="16"/>
      <c r="L234" s="16"/>
      <c r="M234" s="16"/>
      <c r="N234" s="16"/>
      <c r="O234" s="16"/>
      <c r="P234" s="16"/>
    </row>
    <row r="235" spans="1:16" ht="15.75" customHeight="1" x14ac:dyDescent="0.2">
      <c r="A235" s="16"/>
      <c r="B235" s="16"/>
      <c r="C235" s="16"/>
      <c r="D235" s="16"/>
      <c r="E235" s="16"/>
      <c r="F235" s="16"/>
      <c r="G235" s="16"/>
      <c r="H235" s="16"/>
      <c r="I235" s="16"/>
      <c r="J235" s="16"/>
      <c r="K235" s="16"/>
      <c r="L235" s="16"/>
      <c r="M235" s="16"/>
      <c r="N235" s="16"/>
      <c r="O235" s="16"/>
      <c r="P235" s="16"/>
    </row>
    <row r="236" spans="1:16" ht="15.75" customHeight="1" x14ac:dyDescent="0.2">
      <c r="A236" s="16"/>
      <c r="B236" s="16"/>
      <c r="C236" s="16"/>
      <c r="D236" s="16"/>
      <c r="E236" s="16"/>
      <c r="F236" s="16"/>
      <c r="G236" s="16"/>
      <c r="H236" s="16"/>
      <c r="I236" s="16"/>
      <c r="J236" s="16"/>
      <c r="K236" s="16"/>
      <c r="L236" s="16"/>
      <c r="M236" s="16"/>
      <c r="N236" s="16"/>
      <c r="O236" s="16"/>
      <c r="P236" s="16"/>
    </row>
    <row r="237" spans="1:16" ht="15.75" customHeight="1" x14ac:dyDescent="0.2">
      <c r="A237" s="16"/>
      <c r="B237" s="16"/>
      <c r="C237" s="16"/>
      <c r="D237" s="16"/>
      <c r="E237" s="16"/>
      <c r="F237" s="16"/>
      <c r="G237" s="16"/>
      <c r="H237" s="16"/>
      <c r="I237" s="16"/>
      <c r="J237" s="16"/>
      <c r="K237" s="16"/>
      <c r="L237" s="16"/>
      <c r="M237" s="16"/>
      <c r="N237" s="16"/>
      <c r="O237" s="16"/>
      <c r="P237" s="16"/>
    </row>
    <row r="238" spans="1:16" ht="15.75" customHeight="1" x14ac:dyDescent="0.2">
      <c r="A238" s="16"/>
      <c r="B238" s="16"/>
      <c r="C238" s="16"/>
      <c r="D238" s="16"/>
      <c r="E238" s="16"/>
      <c r="F238" s="16"/>
      <c r="G238" s="16"/>
      <c r="H238" s="16"/>
      <c r="I238" s="16"/>
      <c r="J238" s="16"/>
      <c r="K238" s="16"/>
      <c r="L238" s="16"/>
      <c r="M238" s="16"/>
      <c r="N238" s="16"/>
      <c r="O238" s="16"/>
      <c r="P238" s="16"/>
    </row>
    <row r="239" spans="1:16" ht="15.75" customHeight="1" x14ac:dyDescent="0.2">
      <c r="A239" s="16"/>
      <c r="B239" s="16"/>
      <c r="C239" s="16"/>
      <c r="D239" s="16"/>
      <c r="E239" s="16"/>
      <c r="F239" s="16"/>
      <c r="G239" s="16"/>
      <c r="H239" s="16"/>
      <c r="I239" s="16"/>
      <c r="J239" s="16"/>
      <c r="K239" s="16"/>
      <c r="L239" s="16"/>
      <c r="M239" s="16"/>
      <c r="N239" s="16"/>
      <c r="O239" s="16"/>
      <c r="P239" s="16"/>
    </row>
    <row r="240" spans="1:16" ht="15.75" customHeight="1" x14ac:dyDescent="0.2">
      <c r="A240" s="16"/>
      <c r="B240" s="16"/>
      <c r="C240" s="16"/>
      <c r="D240" s="16"/>
      <c r="E240" s="16"/>
      <c r="F240" s="16"/>
      <c r="G240" s="16"/>
      <c r="H240" s="16"/>
      <c r="I240" s="16"/>
      <c r="J240" s="16"/>
      <c r="K240" s="16"/>
      <c r="L240" s="16"/>
      <c r="M240" s="16"/>
      <c r="N240" s="16"/>
      <c r="O240" s="16"/>
      <c r="P240" s="16"/>
    </row>
    <row r="241" spans="1:16" ht="15.75" customHeight="1" x14ac:dyDescent="0.2">
      <c r="A241" s="16"/>
      <c r="B241" s="16"/>
      <c r="C241" s="16"/>
      <c r="D241" s="16"/>
      <c r="E241" s="16"/>
      <c r="F241" s="16"/>
      <c r="G241" s="16"/>
      <c r="H241" s="16"/>
      <c r="I241" s="16"/>
      <c r="J241" s="16"/>
      <c r="K241" s="16"/>
      <c r="L241" s="16"/>
      <c r="M241" s="16"/>
      <c r="N241" s="16"/>
      <c r="O241" s="16"/>
      <c r="P241" s="16"/>
    </row>
    <row r="242" spans="1:16" ht="15.75" customHeight="1" x14ac:dyDescent="0.2">
      <c r="A242" s="16"/>
      <c r="B242" s="16"/>
      <c r="C242" s="16"/>
      <c r="D242" s="16"/>
      <c r="E242" s="16"/>
      <c r="F242" s="16"/>
      <c r="G242" s="16"/>
      <c r="H242" s="16"/>
      <c r="I242" s="16"/>
      <c r="J242" s="16"/>
      <c r="K242" s="16"/>
      <c r="L242" s="16"/>
      <c r="M242" s="16"/>
      <c r="N242" s="16"/>
      <c r="O242" s="16"/>
      <c r="P242" s="16"/>
    </row>
    <row r="243" spans="1:16" ht="15.75" customHeight="1" x14ac:dyDescent="0.2">
      <c r="A243" s="16"/>
      <c r="B243" s="16"/>
      <c r="C243" s="16"/>
      <c r="D243" s="16"/>
      <c r="E243" s="16"/>
      <c r="F243" s="16"/>
      <c r="G243" s="16"/>
      <c r="H243" s="16"/>
      <c r="I243" s="16"/>
      <c r="J243" s="16"/>
      <c r="K243" s="16"/>
      <c r="L243" s="16"/>
      <c r="M243" s="16"/>
      <c r="N243" s="16"/>
      <c r="O243" s="16"/>
      <c r="P243" s="16"/>
    </row>
    <row r="244" spans="1:16" ht="15.75" customHeight="1" x14ac:dyDescent="0.2">
      <c r="A244" s="16"/>
      <c r="B244" s="16"/>
      <c r="C244" s="16"/>
      <c r="D244" s="16"/>
      <c r="E244" s="16"/>
      <c r="F244" s="16"/>
      <c r="G244" s="16"/>
      <c r="H244" s="16"/>
      <c r="I244" s="16"/>
      <c r="J244" s="16"/>
      <c r="K244" s="16"/>
      <c r="L244" s="16"/>
      <c r="M244" s="16"/>
      <c r="N244" s="16"/>
      <c r="O244" s="16"/>
      <c r="P244" s="16"/>
    </row>
    <row r="245" spans="1:16" ht="15.75" customHeight="1" x14ac:dyDescent="0.2">
      <c r="A245" s="16"/>
      <c r="B245" s="16"/>
      <c r="C245" s="16"/>
      <c r="D245" s="16"/>
      <c r="E245" s="16"/>
      <c r="F245" s="16"/>
      <c r="G245" s="16"/>
      <c r="H245" s="16"/>
      <c r="I245" s="16"/>
      <c r="J245" s="16"/>
      <c r="K245" s="16"/>
      <c r="L245" s="16"/>
      <c r="M245" s="16"/>
      <c r="N245" s="16"/>
      <c r="O245" s="16"/>
      <c r="P245" s="16"/>
    </row>
    <row r="246" spans="1:16" ht="15.75" customHeight="1" x14ac:dyDescent="0.2">
      <c r="A246" s="16"/>
      <c r="B246" s="16"/>
      <c r="C246" s="16"/>
      <c r="D246" s="16"/>
      <c r="E246" s="16"/>
      <c r="F246" s="16"/>
      <c r="G246" s="16"/>
      <c r="H246" s="16"/>
      <c r="I246" s="16"/>
      <c r="J246" s="16"/>
      <c r="K246" s="16"/>
      <c r="L246" s="16"/>
      <c r="M246" s="16"/>
      <c r="N246" s="16"/>
      <c r="O246" s="16"/>
      <c r="P246" s="16"/>
    </row>
    <row r="247" spans="1:16" ht="15.75" customHeight="1" x14ac:dyDescent="0.2">
      <c r="A247" s="16"/>
      <c r="B247" s="16"/>
      <c r="C247" s="16"/>
      <c r="D247" s="16"/>
      <c r="E247" s="16"/>
      <c r="F247" s="16"/>
      <c r="G247" s="16"/>
      <c r="H247" s="16"/>
      <c r="I247" s="16"/>
      <c r="J247" s="16"/>
      <c r="K247" s="16"/>
      <c r="L247" s="16"/>
      <c r="M247" s="16"/>
      <c r="N247" s="16"/>
      <c r="O247" s="16"/>
      <c r="P247" s="16"/>
    </row>
    <row r="248" spans="1:16" ht="15.75" customHeight="1" x14ac:dyDescent="0.2">
      <c r="A248" s="16"/>
      <c r="B248" s="16"/>
      <c r="C248" s="16"/>
      <c r="D248" s="16"/>
      <c r="E248" s="16"/>
      <c r="F248" s="16"/>
      <c r="G248" s="16"/>
      <c r="H248" s="16"/>
      <c r="I248" s="16"/>
      <c r="J248" s="16"/>
      <c r="K248" s="16"/>
      <c r="L248" s="16"/>
      <c r="M248" s="16"/>
      <c r="N248" s="16"/>
      <c r="O248" s="16"/>
      <c r="P248" s="16"/>
    </row>
    <row r="249" spans="1:16" ht="15.75" customHeight="1" x14ac:dyDescent="0.2">
      <c r="A249" s="16"/>
      <c r="B249" s="16"/>
      <c r="C249" s="16"/>
      <c r="D249" s="16"/>
      <c r="E249" s="16"/>
      <c r="F249" s="16"/>
      <c r="G249" s="16"/>
      <c r="H249" s="16"/>
      <c r="I249" s="16"/>
      <c r="J249" s="16"/>
      <c r="K249" s="16"/>
      <c r="L249" s="16"/>
      <c r="M249" s="16"/>
      <c r="N249" s="16"/>
      <c r="O249" s="16"/>
      <c r="P249" s="16"/>
    </row>
    <row r="250" spans="1:16" ht="15.75" customHeight="1" x14ac:dyDescent="0.2">
      <c r="A250" s="16"/>
      <c r="B250" s="16"/>
      <c r="C250" s="16"/>
      <c r="D250" s="16"/>
      <c r="E250" s="16"/>
      <c r="F250" s="16"/>
      <c r="G250" s="16"/>
      <c r="H250" s="16"/>
      <c r="I250" s="16"/>
      <c r="J250" s="16"/>
      <c r="K250" s="16"/>
      <c r="L250" s="16"/>
      <c r="M250" s="16"/>
      <c r="N250" s="16"/>
      <c r="O250" s="16"/>
      <c r="P250" s="16"/>
    </row>
    <row r="251" spans="1:16" ht="15.75" customHeight="1" x14ac:dyDescent="0.2">
      <c r="A251" s="16"/>
      <c r="B251" s="16"/>
      <c r="C251" s="16"/>
      <c r="D251" s="16"/>
      <c r="E251" s="16"/>
      <c r="F251" s="16"/>
      <c r="G251" s="16"/>
      <c r="H251" s="16"/>
      <c r="I251" s="16"/>
      <c r="J251" s="16"/>
      <c r="K251" s="16"/>
      <c r="L251" s="16"/>
      <c r="M251" s="16"/>
      <c r="N251" s="16"/>
      <c r="O251" s="16"/>
      <c r="P251" s="16"/>
    </row>
    <row r="252" spans="1:16" ht="15.75" customHeight="1" x14ac:dyDescent="0.2">
      <c r="A252" s="16"/>
      <c r="B252" s="16"/>
      <c r="C252" s="16"/>
      <c r="D252" s="16"/>
      <c r="E252" s="16"/>
      <c r="F252" s="16"/>
      <c r="G252" s="16"/>
      <c r="H252" s="16"/>
      <c r="I252" s="16"/>
      <c r="J252" s="16"/>
      <c r="K252" s="16"/>
      <c r="L252" s="16"/>
      <c r="M252" s="16"/>
      <c r="N252" s="16"/>
      <c r="O252" s="16"/>
      <c r="P252" s="16"/>
    </row>
    <row r="253" spans="1:16" ht="15.75" customHeight="1" x14ac:dyDescent="0.2">
      <c r="A253" s="16"/>
      <c r="B253" s="16"/>
      <c r="C253" s="16"/>
      <c r="D253" s="16"/>
      <c r="E253" s="16"/>
      <c r="F253" s="16"/>
      <c r="G253" s="16"/>
      <c r="H253" s="16"/>
      <c r="I253" s="16"/>
      <c r="J253" s="16"/>
      <c r="K253" s="16"/>
      <c r="L253" s="16"/>
      <c r="M253" s="16"/>
      <c r="N253" s="16"/>
      <c r="O253" s="16"/>
      <c r="P253" s="16"/>
    </row>
    <row r="254" spans="1:16" ht="15.75" customHeight="1" x14ac:dyDescent="0.2">
      <c r="A254" s="16"/>
      <c r="B254" s="16"/>
      <c r="C254" s="16"/>
      <c r="D254" s="16"/>
      <c r="E254" s="16"/>
      <c r="F254" s="16"/>
      <c r="G254" s="16"/>
      <c r="H254" s="16"/>
      <c r="I254" s="16"/>
      <c r="J254" s="16"/>
      <c r="K254" s="16"/>
      <c r="L254" s="16"/>
      <c r="M254" s="16"/>
      <c r="N254" s="16"/>
      <c r="O254" s="16"/>
      <c r="P254" s="16"/>
    </row>
    <row r="255" spans="1:16" ht="15.75" customHeight="1" x14ac:dyDescent="0.2">
      <c r="A255" s="16"/>
      <c r="B255" s="16"/>
      <c r="C255" s="16"/>
      <c r="D255" s="16"/>
      <c r="E255" s="16"/>
      <c r="F255" s="16"/>
      <c r="G255" s="16"/>
      <c r="H255" s="16"/>
      <c r="I255" s="16"/>
      <c r="J255" s="16"/>
      <c r="K255" s="16"/>
      <c r="L255" s="16"/>
      <c r="M255" s="16"/>
      <c r="N255" s="16"/>
      <c r="O255" s="16"/>
      <c r="P255" s="16"/>
    </row>
    <row r="256" spans="1:16" ht="15.75" customHeight="1" x14ac:dyDescent="0.2">
      <c r="A256" s="16"/>
      <c r="B256" s="16"/>
      <c r="C256" s="16"/>
      <c r="D256" s="16"/>
      <c r="E256" s="16"/>
      <c r="F256" s="16"/>
      <c r="G256" s="16"/>
      <c r="H256" s="16"/>
      <c r="I256" s="16"/>
      <c r="J256" s="16"/>
      <c r="K256" s="16"/>
      <c r="L256" s="16"/>
      <c r="M256" s="16"/>
      <c r="N256" s="16"/>
      <c r="O256" s="16"/>
      <c r="P256" s="16"/>
    </row>
    <row r="257" spans="1:16" ht="15.75" customHeight="1" x14ac:dyDescent="0.2">
      <c r="A257" s="16"/>
      <c r="B257" s="16"/>
      <c r="C257" s="16"/>
      <c r="D257" s="16"/>
      <c r="E257" s="16"/>
      <c r="F257" s="16"/>
      <c r="G257" s="16"/>
      <c r="H257" s="16"/>
      <c r="I257" s="16"/>
      <c r="J257" s="16"/>
      <c r="K257" s="16"/>
      <c r="L257" s="16"/>
      <c r="M257" s="16"/>
      <c r="N257" s="16"/>
      <c r="O257" s="16"/>
      <c r="P257" s="16"/>
    </row>
    <row r="258" spans="1:16" ht="15.75" customHeight="1" x14ac:dyDescent="0.2">
      <c r="A258" s="16"/>
      <c r="B258" s="16"/>
      <c r="C258" s="16"/>
      <c r="D258" s="16"/>
      <c r="E258" s="16"/>
      <c r="F258" s="16"/>
      <c r="G258" s="16"/>
      <c r="H258" s="16"/>
      <c r="I258" s="16"/>
      <c r="J258" s="16"/>
      <c r="K258" s="16"/>
      <c r="L258" s="16"/>
      <c r="M258" s="16"/>
      <c r="N258" s="16"/>
      <c r="O258" s="16"/>
      <c r="P258" s="16"/>
    </row>
    <row r="259" spans="1:16" ht="15.75" customHeight="1" x14ac:dyDescent="0.2">
      <c r="A259" s="16"/>
      <c r="B259" s="16"/>
      <c r="C259" s="16"/>
      <c r="D259" s="16"/>
      <c r="E259" s="16"/>
      <c r="F259" s="16"/>
      <c r="G259" s="16"/>
      <c r="H259" s="16"/>
      <c r="I259" s="16"/>
      <c r="J259" s="16"/>
      <c r="K259" s="16"/>
      <c r="L259" s="16"/>
      <c r="M259" s="16"/>
      <c r="N259" s="16"/>
      <c r="O259" s="16"/>
      <c r="P259" s="16"/>
    </row>
    <row r="260" spans="1:16" ht="15.75" customHeight="1" x14ac:dyDescent="0.2">
      <c r="A260" s="16"/>
      <c r="B260" s="16"/>
      <c r="C260" s="16"/>
      <c r="D260" s="16"/>
      <c r="E260" s="16"/>
      <c r="F260" s="16"/>
      <c r="G260" s="16"/>
      <c r="H260" s="16"/>
      <c r="I260" s="16"/>
      <c r="J260" s="16"/>
      <c r="K260" s="16"/>
      <c r="L260" s="16"/>
      <c r="M260" s="16"/>
      <c r="N260" s="16"/>
      <c r="O260" s="16"/>
      <c r="P260" s="16"/>
    </row>
    <row r="261" spans="1:16" ht="15.75" customHeight="1" x14ac:dyDescent="0.2">
      <c r="A261" s="16"/>
      <c r="B261" s="16"/>
      <c r="C261" s="16"/>
      <c r="D261" s="16"/>
      <c r="E261" s="16"/>
      <c r="F261" s="16"/>
      <c r="G261" s="16"/>
      <c r="H261" s="16"/>
      <c r="I261" s="16"/>
      <c r="J261" s="16"/>
      <c r="K261" s="16"/>
      <c r="L261" s="16"/>
      <c r="M261" s="16"/>
      <c r="N261" s="16"/>
      <c r="O261" s="16"/>
      <c r="P261" s="16"/>
    </row>
    <row r="262" spans="1:16" ht="15.75" customHeight="1" x14ac:dyDescent="0.2">
      <c r="A262" s="16"/>
      <c r="B262" s="16"/>
      <c r="C262" s="16"/>
      <c r="D262" s="16"/>
      <c r="E262" s="16"/>
      <c r="F262" s="16"/>
      <c r="G262" s="16"/>
      <c r="H262" s="16"/>
      <c r="I262" s="16"/>
      <c r="J262" s="16"/>
      <c r="K262" s="16"/>
      <c r="L262" s="16"/>
      <c r="M262" s="16"/>
      <c r="N262" s="16"/>
      <c r="O262" s="16"/>
      <c r="P262" s="16"/>
    </row>
    <row r="263" spans="1:16" ht="15.75" customHeight="1" x14ac:dyDescent="0.2">
      <c r="A263" s="16"/>
      <c r="B263" s="16"/>
      <c r="C263" s="16"/>
      <c r="D263" s="16"/>
      <c r="E263" s="16"/>
      <c r="F263" s="16"/>
      <c r="G263" s="16"/>
      <c r="H263" s="16"/>
      <c r="I263" s="16"/>
      <c r="J263" s="16"/>
      <c r="K263" s="16"/>
      <c r="L263" s="16"/>
      <c r="M263" s="16"/>
      <c r="N263" s="16"/>
      <c r="O263" s="16"/>
      <c r="P263" s="16"/>
    </row>
    <row r="264" spans="1:16" ht="15.75" customHeight="1" x14ac:dyDescent="0.2">
      <c r="A264" s="16"/>
      <c r="B264" s="16"/>
      <c r="C264" s="16"/>
      <c r="D264" s="16"/>
      <c r="E264" s="16"/>
      <c r="F264" s="16"/>
      <c r="G264" s="16"/>
      <c r="H264" s="16"/>
      <c r="I264" s="16"/>
      <c r="J264" s="16"/>
      <c r="K264" s="16"/>
      <c r="L264" s="16"/>
      <c r="M264" s="16"/>
      <c r="N264" s="16"/>
      <c r="O264" s="16"/>
      <c r="P264" s="16"/>
    </row>
    <row r="265" spans="1:16" ht="15.75" customHeight="1" x14ac:dyDescent="0.2">
      <c r="A265" s="16"/>
      <c r="B265" s="16"/>
      <c r="C265" s="16"/>
      <c r="D265" s="16"/>
      <c r="E265" s="16"/>
      <c r="F265" s="16"/>
      <c r="G265" s="16"/>
      <c r="H265" s="16"/>
      <c r="I265" s="16"/>
      <c r="J265" s="16"/>
      <c r="K265" s="16"/>
      <c r="L265" s="16"/>
      <c r="M265" s="16"/>
      <c r="N265" s="16"/>
      <c r="O265" s="16"/>
      <c r="P265" s="16"/>
    </row>
    <row r="266" spans="1:16" ht="15.75" customHeight="1" x14ac:dyDescent="0.2">
      <c r="A266" s="16"/>
      <c r="B266" s="16"/>
      <c r="C266" s="16"/>
      <c r="D266" s="16"/>
      <c r="E266" s="16"/>
      <c r="F266" s="16"/>
      <c r="G266" s="16"/>
      <c r="H266" s="16"/>
      <c r="I266" s="16"/>
      <c r="J266" s="16"/>
      <c r="K266" s="16"/>
      <c r="L266" s="16"/>
      <c r="M266" s="16"/>
      <c r="N266" s="16"/>
      <c r="O266" s="16"/>
      <c r="P266" s="16"/>
    </row>
    <row r="267" spans="1:16" ht="15.75" customHeight="1" x14ac:dyDescent="0.2">
      <c r="A267" s="16"/>
      <c r="B267" s="16"/>
      <c r="C267" s="16"/>
      <c r="D267" s="16"/>
      <c r="E267" s="16"/>
      <c r="F267" s="16"/>
      <c r="G267" s="16"/>
      <c r="H267" s="16"/>
      <c r="I267" s="16"/>
      <c r="J267" s="16"/>
      <c r="K267" s="16"/>
      <c r="L267" s="16"/>
      <c r="M267" s="16"/>
      <c r="N267" s="16"/>
      <c r="O267" s="16"/>
      <c r="P267" s="16"/>
    </row>
    <row r="268" spans="1:16" ht="15.75" customHeight="1" x14ac:dyDescent="0.2">
      <c r="A268" s="16"/>
      <c r="B268" s="16"/>
      <c r="C268" s="16"/>
      <c r="D268" s="16"/>
      <c r="E268" s="16"/>
      <c r="F268" s="16"/>
      <c r="G268" s="16"/>
      <c r="H268" s="16"/>
      <c r="I268" s="16"/>
      <c r="J268" s="16"/>
      <c r="K268" s="16"/>
      <c r="L268" s="16"/>
      <c r="M268" s="16"/>
      <c r="N268" s="16"/>
      <c r="O268" s="16"/>
      <c r="P268" s="16"/>
    </row>
    <row r="269" spans="1:16" ht="15.75" customHeight="1" x14ac:dyDescent="0.2">
      <c r="A269" s="16"/>
      <c r="B269" s="16"/>
      <c r="C269" s="16"/>
      <c r="D269" s="16"/>
      <c r="E269" s="16"/>
      <c r="F269" s="16"/>
      <c r="G269" s="16"/>
      <c r="H269" s="16"/>
      <c r="I269" s="16"/>
      <c r="J269" s="16"/>
      <c r="K269" s="16"/>
      <c r="L269" s="16"/>
      <c r="M269" s="16"/>
      <c r="N269" s="16"/>
      <c r="O269" s="16"/>
      <c r="P269" s="16"/>
    </row>
    <row r="270" spans="1:16" ht="15.75" customHeight="1" x14ac:dyDescent="0.2">
      <c r="A270" s="16"/>
      <c r="B270" s="16"/>
      <c r="C270" s="16"/>
      <c r="D270" s="16"/>
      <c r="E270" s="16"/>
      <c r="F270" s="16"/>
      <c r="G270" s="16"/>
      <c r="H270" s="16"/>
      <c r="I270" s="16"/>
      <c r="J270" s="16"/>
      <c r="K270" s="16"/>
      <c r="L270" s="16"/>
      <c r="M270" s="16"/>
      <c r="N270" s="16"/>
      <c r="O270" s="16"/>
      <c r="P270" s="16"/>
    </row>
    <row r="271" spans="1:16" ht="15.75" customHeight="1" x14ac:dyDescent="0.2">
      <c r="A271" s="16"/>
      <c r="B271" s="16"/>
      <c r="C271" s="16"/>
      <c r="D271" s="16"/>
      <c r="E271" s="16"/>
      <c r="F271" s="16"/>
      <c r="G271" s="16"/>
      <c r="H271" s="16"/>
      <c r="I271" s="16"/>
      <c r="J271" s="16"/>
      <c r="K271" s="16"/>
      <c r="L271" s="16"/>
      <c r="M271" s="16"/>
      <c r="N271" s="16"/>
      <c r="O271" s="16"/>
      <c r="P271" s="16"/>
    </row>
    <row r="272" spans="1:16" ht="15.75" customHeight="1" x14ac:dyDescent="0.2">
      <c r="A272" s="16"/>
      <c r="B272" s="16"/>
      <c r="C272" s="16"/>
      <c r="D272" s="16"/>
      <c r="E272" s="16"/>
      <c r="F272" s="16"/>
      <c r="G272" s="16"/>
      <c r="H272" s="16"/>
      <c r="I272" s="16"/>
      <c r="J272" s="16"/>
      <c r="K272" s="16"/>
      <c r="L272" s="16"/>
      <c r="M272" s="16"/>
      <c r="N272" s="16"/>
      <c r="O272" s="16"/>
      <c r="P272" s="16"/>
    </row>
    <row r="273" spans="1:16" ht="15.75" customHeight="1" x14ac:dyDescent="0.2">
      <c r="A273" s="16"/>
      <c r="B273" s="16"/>
      <c r="C273" s="16"/>
      <c r="D273" s="16"/>
      <c r="E273" s="16"/>
      <c r="F273" s="16"/>
      <c r="G273" s="16"/>
      <c r="H273" s="16"/>
      <c r="I273" s="16"/>
      <c r="J273" s="16"/>
      <c r="K273" s="16"/>
      <c r="L273" s="16"/>
      <c r="M273" s="16"/>
      <c r="N273" s="16"/>
      <c r="O273" s="16"/>
      <c r="P273" s="16"/>
    </row>
    <row r="274" spans="1:16" ht="15.75" customHeight="1" x14ac:dyDescent="0.2">
      <c r="A274" s="16"/>
      <c r="B274" s="16"/>
      <c r="C274" s="16"/>
      <c r="D274" s="16"/>
      <c r="E274" s="16"/>
      <c r="F274" s="16"/>
      <c r="G274" s="16"/>
      <c r="H274" s="16"/>
      <c r="I274" s="16"/>
      <c r="J274" s="16"/>
      <c r="K274" s="16"/>
      <c r="L274" s="16"/>
      <c r="M274" s="16"/>
      <c r="N274" s="16"/>
      <c r="O274" s="16"/>
      <c r="P274" s="16"/>
    </row>
    <row r="275" spans="1:16" ht="15.75" customHeight="1" x14ac:dyDescent="0.2">
      <c r="A275" s="16"/>
      <c r="B275" s="16"/>
      <c r="C275" s="16"/>
      <c r="D275" s="16"/>
      <c r="E275" s="16"/>
      <c r="F275" s="16"/>
      <c r="G275" s="16"/>
      <c r="H275" s="16"/>
      <c r="I275" s="16"/>
      <c r="J275" s="16"/>
      <c r="K275" s="16"/>
      <c r="L275" s="16"/>
      <c r="M275" s="16"/>
      <c r="N275" s="16"/>
      <c r="O275" s="16"/>
      <c r="P275" s="16"/>
    </row>
    <row r="276" spans="1:16" ht="15.75" customHeight="1" x14ac:dyDescent="0.2">
      <c r="A276" s="16"/>
      <c r="B276" s="16"/>
      <c r="C276" s="16"/>
      <c r="D276" s="16"/>
      <c r="E276" s="16"/>
      <c r="F276" s="16"/>
      <c r="G276" s="16"/>
      <c r="H276" s="16"/>
      <c r="I276" s="16"/>
      <c r="J276" s="16"/>
      <c r="K276" s="16"/>
      <c r="L276" s="16"/>
      <c r="M276" s="16"/>
      <c r="N276" s="16"/>
      <c r="O276" s="16"/>
      <c r="P276" s="16"/>
    </row>
    <row r="277" spans="1:16" ht="15.75" customHeight="1" x14ac:dyDescent="0.2">
      <c r="A277" s="16"/>
      <c r="B277" s="16"/>
      <c r="C277" s="16"/>
      <c r="D277" s="16"/>
      <c r="E277" s="16"/>
      <c r="F277" s="16"/>
      <c r="G277" s="16"/>
      <c r="H277" s="16"/>
      <c r="I277" s="16"/>
      <c r="J277" s="16"/>
      <c r="K277" s="16"/>
      <c r="L277" s="16"/>
      <c r="M277" s="16"/>
      <c r="N277" s="16"/>
      <c r="O277" s="16"/>
      <c r="P277" s="16"/>
    </row>
    <row r="278" spans="1:16" ht="15.75" customHeight="1" x14ac:dyDescent="0.2">
      <c r="A278" s="16"/>
      <c r="B278" s="16"/>
      <c r="C278" s="16"/>
      <c r="D278" s="16"/>
      <c r="E278" s="16"/>
      <c r="F278" s="16"/>
      <c r="G278" s="16"/>
      <c r="H278" s="16"/>
      <c r="I278" s="16"/>
      <c r="J278" s="16"/>
      <c r="K278" s="16"/>
      <c r="L278" s="16"/>
      <c r="M278" s="16"/>
      <c r="N278" s="16"/>
      <c r="O278" s="16"/>
      <c r="P278" s="16"/>
    </row>
    <row r="279" spans="1:16" ht="15.75" customHeight="1" x14ac:dyDescent="0.2">
      <c r="A279" s="16"/>
      <c r="B279" s="16"/>
      <c r="C279" s="16"/>
      <c r="D279" s="16"/>
      <c r="E279" s="16"/>
      <c r="F279" s="16"/>
      <c r="G279" s="16"/>
      <c r="H279" s="16"/>
      <c r="I279" s="16"/>
      <c r="J279" s="16"/>
      <c r="K279" s="16"/>
      <c r="L279" s="16"/>
      <c r="M279" s="16"/>
      <c r="N279" s="16"/>
      <c r="O279" s="16"/>
      <c r="P279" s="16"/>
    </row>
    <row r="280" spans="1:16" ht="15.75" customHeight="1" x14ac:dyDescent="0.2">
      <c r="A280" s="16"/>
      <c r="B280" s="16"/>
      <c r="C280" s="16"/>
      <c r="D280" s="16"/>
      <c r="E280" s="16"/>
      <c r="F280" s="16"/>
      <c r="G280" s="16"/>
      <c r="H280" s="16"/>
      <c r="I280" s="16"/>
      <c r="J280" s="16"/>
      <c r="K280" s="16"/>
      <c r="L280" s="16"/>
      <c r="M280" s="16"/>
      <c r="N280" s="16"/>
      <c r="O280" s="16"/>
      <c r="P280" s="16"/>
    </row>
    <row r="281" spans="1:16" ht="15.75" customHeight="1" x14ac:dyDescent="0.2">
      <c r="A281" s="16"/>
      <c r="B281" s="16"/>
      <c r="C281" s="16"/>
      <c r="D281" s="16"/>
      <c r="E281" s="16"/>
      <c r="F281" s="16"/>
      <c r="G281" s="16"/>
      <c r="H281" s="16"/>
      <c r="I281" s="16"/>
      <c r="J281" s="16"/>
      <c r="K281" s="16"/>
      <c r="L281" s="16"/>
      <c r="M281" s="16"/>
      <c r="N281" s="16"/>
      <c r="O281" s="16"/>
      <c r="P281" s="16"/>
    </row>
    <row r="282" spans="1:16" ht="15.75" customHeight="1" x14ac:dyDescent="0.2">
      <c r="A282" s="16"/>
      <c r="B282" s="16"/>
      <c r="C282" s="16"/>
      <c r="D282" s="16"/>
      <c r="E282" s="16"/>
      <c r="F282" s="16"/>
      <c r="G282" s="16"/>
      <c r="H282" s="16"/>
      <c r="I282" s="16"/>
      <c r="J282" s="16"/>
      <c r="K282" s="16"/>
      <c r="L282" s="16"/>
      <c r="M282" s="16"/>
      <c r="N282" s="16"/>
      <c r="O282" s="16"/>
      <c r="P282" s="16"/>
    </row>
    <row r="283" spans="1:16" ht="15.75" customHeight="1" x14ac:dyDescent="0.2">
      <c r="A283" s="16"/>
      <c r="B283" s="16"/>
      <c r="C283" s="16"/>
      <c r="D283" s="16"/>
      <c r="E283" s="16"/>
      <c r="F283" s="16"/>
      <c r="G283" s="16"/>
      <c r="H283" s="16"/>
      <c r="I283" s="16"/>
      <c r="J283" s="16"/>
      <c r="K283" s="16"/>
      <c r="L283" s="16"/>
      <c r="M283" s="16"/>
      <c r="N283" s="16"/>
      <c r="O283" s="16"/>
      <c r="P283" s="16"/>
    </row>
    <row r="284" spans="1:16" ht="15.75" customHeight="1" x14ac:dyDescent="0.2">
      <c r="A284" s="16"/>
      <c r="B284" s="16"/>
      <c r="C284" s="16"/>
      <c r="D284" s="16"/>
      <c r="E284" s="16"/>
      <c r="F284" s="16"/>
      <c r="G284" s="16"/>
      <c r="H284" s="16"/>
      <c r="I284" s="16"/>
      <c r="J284" s="16"/>
      <c r="K284" s="16"/>
      <c r="L284" s="16"/>
      <c r="M284" s="16"/>
      <c r="N284" s="16"/>
      <c r="O284" s="16"/>
      <c r="P284" s="16"/>
    </row>
    <row r="285" spans="1:16" ht="15.75" customHeight="1" x14ac:dyDescent="0.2">
      <c r="A285" s="16"/>
      <c r="B285" s="16"/>
      <c r="C285" s="16"/>
      <c r="D285" s="16"/>
      <c r="E285" s="16"/>
      <c r="F285" s="16"/>
      <c r="G285" s="16"/>
      <c r="H285" s="16"/>
      <c r="I285" s="16"/>
      <c r="J285" s="16"/>
      <c r="K285" s="16"/>
      <c r="L285" s="16"/>
      <c r="M285" s="16"/>
      <c r="N285" s="16"/>
      <c r="O285" s="16"/>
      <c r="P285" s="16"/>
    </row>
    <row r="286" spans="1:16" ht="15.75" customHeight="1" x14ac:dyDescent="0.2">
      <c r="A286" s="16"/>
      <c r="B286" s="16"/>
      <c r="C286" s="16"/>
      <c r="D286" s="16"/>
      <c r="E286" s="16"/>
      <c r="F286" s="16"/>
      <c r="G286" s="16"/>
      <c r="H286" s="16"/>
      <c r="I286" s="16"/>
      <c r="J286" s="16"/>
      <c r="K286" s="16"/>
      <c r="L286" s="16"/>
      <c r="M286" s="16"/>
      <c r="N286" s="16"/>
      <c r="O286" s="16"/>
      <c r="P286" s="16"/>
    </row>
    <row r="287" spans="1:16" ht="15.75" customHeight="1" x14ac:dyDescent="0.2">
      <c r="A287" s="16"/>
      <c r="B287" s="16"/>
      <c r="C287" s="16"/>
      <c r="D287" s="16"/>
      <c r="E287" s="16"/>
      <c r="F287" s="16"/>
      <c r="G287" s="16"/>
      <c r="H287" s="16"/>
      <c r="I287" s="16"/>
      <c r="J287" s="16"/>
      <c r="K287" s="16"/>
      <c r="L287" s="16"/>
      <c r="M287" s="16"/>
      <c r="N287" s="16"/>
      <c r="O287" s="16"/>
      <c r="P287" s="16"/>
    </row>
    <row r="288" spans="1:16" ht="15.75" customHeight="1" x14ac:dyDescent="0.2">
      <c r="A288" s="16"/>
      <c r="B288" s="16"/>
      <c r="C288" s="16"/>
      <c r="D288" s="16"/>
      <c r="E288" s="16"/>
      <c r="F288" s="16"/>
      <c r="G288" s="16"/>
      <c r="H288" s="16"/>
      <c r="I288" s="16"/>
      <c r="J288" s="16"/>
      <c r="K288" s="16"/>
      <c r="L288" s="16"/>
      <c r="M288" s="16"/>
      <c r="N288" s="16"/>
      <c r="O288" s="16"/>
      <c r="P288" s="16"/>
    </row>
    <row r="289" spans="1:16" ht="15.75" customHeight="1" x14ac:dyDescent="0.2">
      <c r="A289" s="16"/>
      <c r="B289" s="16"/>
      <c r="C289" s="16"/>
      <c r="D289" s="16"/>
      <c r="E289" s="16"/>
      <c r="F289" s="16"/>
      <c r="G289" s="16"/>
      <c r="H289" s="16"/>
      <c r="I289" s="16"/>
      <c r="J289" s="16"/>
      <c r="K289" s="16"/>
      <c r="L289" s="16"/>
      <c r="M289" s="16"/>
      <c r="N289" s="16"/>
      <c r="O289" s="16"/>
      <c r="P289" s="16"/>
    </row>
    <row r="290" spans="1:16" ht="15.75" customHeight="1" x14ac:dyDescent="0.2">
      <c r="A290" s="16"/>
      <c r="B290" s="16"/>
      <c r="C290" s="16"/>
      <c r="D290" s="16"/>
      <c r="E290" s="16"/>
      <c r="F290" s="16"/>
      <c r="G290" s="16"/>
      <c r="H290" s="16"/>
      <c r="I290" s="16"/>
      <c r="J290" s="16"/>
      <c r="K290" s="16"/>
      <c r="L290" s="16"/>
      <c r="M290" s="16"/>
      <c r="N290" s="16"/>
      <c r="O290" s="16"/>
      <c r="P290" s="16"/>
    </row>
    <row r="291" spans="1:16" ht="15.75" customHeight="1" x14ac:dyDescent="0.2">
      <c r="A291" s="16"/>
      <c r="B291" s="16"/>
      <c r="C291" s="16"/>
      <c r="D291" s="16"/>
      <c r="E291" s="16"/>
      <c r="F291" s="16"/>
      <c r="G291" s="16"/>
      <c r="H291" s="16"/>
      <c r="I291" s="16"/>
      <c r="J291" s="16"/>
      <c r="K291" s="16"/>
      <c r="L291" s="16"/>
      <c r="M291" s="16"/>
      <c r="N291" s="16"/>
      <c r="O291" s="16"/>
      <c r="P291" s="16"/>
    </row>
    <row r="292" spans="1:16" ht="15.75" customHeight="1" x14ac:dyDescent="0.2">
      <c r="A292" s="16"/>
      <c r="B292" s="16"/>
      <c r="C292" s="16"/>
      <c r="D292" s="16"/>
      <c r="E292" s="16"/>
      <c r="F292" s="16"/>
      <c r="G292" s="16"/>
      <c r="H292" s="16"/>
      <c r="I292" s="16"/>
      <c r="J292" s="16"/>
      <c r="K292" s="16"/>
      <c r="L292" s="16"/>
      <c r="M292" s="16"/>
      <c r="N292" s="16"/>
      <c r="O292" s="16"/>
      <c r="P292" s="16"/>
    </row>
    <row r="293" spans="1:16" ht="15.75" customHeight="1" x14ac:dyDescent="0.2">
      <c r="A293" s="16"/>
      <c r="B293" s="16"/>
      <c r="C293" s="16"/>
      <c r="D293" s="16"/>
      <c r="E293" s="16"/>
      <c r="F293" s="16"/>
      <c r="G293" s="16"/>
      <c r="H293" s="16"/>
      <c r="I293" s="16"/>
      <c r="J293" s="16"/>
      <c r="K293" s="16"/>
      <c r="L293" s="16"/>
      <c r="M293" s="16"/>
      <c r="N293" s="16"/>
      <c r="O293" s="16"/>
      <c r="P293" s="16"/>
    </row>
    <row r="294" spans="1:16" ht="15.75" customHeight="1" x14ac:dyDescent="0.2">
      <c r="A294" s="16"/>
      <c r="B294" s="16"/>
      <c r="C294" s="16"/>
      <c r="D294" s="16"/>
      <c r="E294" s="16"/>
      <c r="F294" s="16"/>
      <c r="G294" s="16"/>
      <c r="H294" s="16"/>
      <c r="I294" s="16"/>
      <c r="J294" s="16"/>
      <c r="K294" s="16"/>
      <c r="L294" s="16"/>
      <c r="M294" s="16"/>
      <c r="N294" s="16"/>
      <c r="O294" s="16"/>
      <c r="P294" s="16"/>
    </row>
    <row r="295" spans="1:16" ht="15.75" customHeight="1" x14ac:dyDescent="0.2">
      <c r="A295" s="16"/>
      <c r="B295" s="16"/>
      <c r="C295" s="16"/>
      <c r="D295" s="16"/>
      <c r="E295" s="16"/>
      <c r="F295" s="16"/>
      <c r="G295" s="16"/>
      <c r="H295" s="16"/>
      <c r="I295" s="16"/>
      <c r="J295" s="16"/>
      <c r="K295" s="16"/>
      <c r="L295" s="16"/>
      <c r="M295" s="16"/>
      <c r="N295" s="16"/>
      <c r="O295" s="16"/>
      <c r="P295" s="16"/>
    </row>
    <row r="296" spans="1:16" ht="15.75" customHeight="1" x14ac:dyDescent="0.2">
      <c r="A296" s="16"/>
      <c r="B296" s="16"/>
      <c r="C296" s="16"/>
      <c r="D296" s="16"/>
      <c r="E296" s="16"/>
      <c r="F296" s="16"/>
      <c r="G296" s="16"/>
      <c r="H296" s="16"/>
      <c r="I296" s="16"/>
      <c r="J296" s="16"/>
      <c r="K296" s="16"/>
      <c r="L296" s="16"/>
      <c r="M296" s="16"/>
      <c r="N296" s="16"/>
      <c r="O296" s="16"/>
      <c r="P296" s="16"/>
    </row>
    <row r="297" spans="1:16" ht="15.75" customHeight="1" x14ac:dyDescent="0.2">
      <c r="A297" s="16"/>
      <c r="B297" s="16"/>
      <c r="C297" s="16"/>
      <c r="D297" s="16"/>
      <c r="E297" s="16"/>
      <c r="F297" s="16"/>
      <c r="G297" s="16"/>
      <c r="H297" s="16"/>
      <c r="I297" s="16"/>
      <c r="J297" s="16"/>
      <c r="K297" s="16"/>
      <c r="L297" s="16"/>
      <c r="M297" s="16"/>
      <c r="N297" s="16"/>
      <c r="O297" s="16"/>
      <c r="P297" s="16"/>
    </row>
    <row r="298" spans="1:16" ht="15.75" customHeight="1" x14ac:dyDescent="0.2">
      <c r="A298" s="16"/>
      <c r="B298" s="16"/>
      <c r="C298" s="16"/>
      <c r="D298" s="16"/>
      <c r="E298" s="16"/>
      <c r="F298" s="16"/>
      <c r="G298" s="16"/>
      <c r="H298" s="16"/>
      <c r="I298" s="16"/>
      <c r="J298" s="16"/>
      <c r="K298" s="16"/>
      <c r="L298" s="16"/>
      <c r="M298" s="16"/>
      <c r="N298" s="16"/>
      <c r="O298" s="16"/>
      <c r="P298" s="16"/>
    </row>
    <row r="299" spans="1:16" ht="15.75" customHeight="1" x14ac:dyDescent="0.2">
      <c r="A299" s="16"/>
      <c r="B299" s="16"/>
      <c r="C299" s="16"/>
      <c r="D299" s="16"/>
      <c r="E299" s="16"/>
      <c r="F299" s="16"/>
      <c r="G299" s="16"/>
      <c r="H299" s="16"/>
      <c r="I299" s="16"/>
      <c r="J299" s="16"/>
      <c r="K299" s="16"/>
      <c r="L299" s="16"/>
      <c r="M299" s="16"/>
      <c r="N299" s="16"/>
      <c r="O299" s="16"/>
      <c r="P299" s="16"/>
    </row>
    <row r="300" spans="1:16" ht="15.75" customHeight="1" x14ac:dyDescent="0.2">
      <c r="A300" s="16"/>
      <c r="B300" s="16"/>
      <c r="C300" s="16"/>
      <c r="D300" s="16"/>
      <c r="E300" s="16"/>
      <c r="F300" s="16"/>
      <c r="G300" s="16"/>
      <c r="H300" s="16"/>
      <c r="I300" s="16"/>
      <c r="J300" s="16"/>
      <c r="K300" s="16"/>
      <c r="L300" s="16"/>
      <c r="M300" s="16"/>
      <c r="N300" s="16"/>
      <c r="O300" s="16"/>
      <c r="P300" s="16"/>
    </row>
    <row r="301" spans="1:16" ht="15.75" customHeight="1" x14ac:dyDescent="0.2">
      <c r="A301" s="16"/>
      <c r="B301" s="16"/>
      <c r="C301" s="16"/>
      <c r="D301" s="16"/>
      <c r="E301" s="16"/>
      <c r="F301" s="16"/>
      <c r="G301" s="16"/>
      <c r="H301" s="16"/>
      <c r="I301" s="16"/>
      <c r="J301" s="16"/>
      <c r="K301" s="16"/>
      <c r="L301" s="16"/>
      <c r="M301" s="16"/>
      <c r="N301" s="16"/>
      <c r="O301" s="16"/>
      <c r="P301" s="16"/>
    </row>
    <row r="302" spans="1:16" ht="15.75" customHeight="1" x14ac:dyDescent="0.2">
      <c r="A302" s="16"/>
      <c r="B302" s="16"/>
      <c r="C302" s="16"/>
      <c r="D302" s="16"/>
      <c r="E302" s="16"/>
      <c r="F302" s="16"/>
      <c r="G302" s="16"/>
      <c r="H302" s="16"/>
      <c r="I302" s="16"/>
      <c r="J302" s="16"/>
      <c r="K302" s="16"/>
      <c r="L302" s="16"/>
      <c r="M302" s="16"/>
      <c r="N302" s="16"/>
      <c r="O302" s="16"/>
      <c r="P302" s="16"/>
    </row>
    <row r="303" spans="1:16" ht="15.75" customHeight="1" x14ac:dyDescent="0.2">
      <c r="A303" s="16"/>
      <c r="B303" s="16"/>
      <c r="C303" s="16"/>
      <c r="D303" s="16"/>
      <c r="E303" s="16"/>
      <c r="F303" s="16"/>
      <c r="G303" s="16"/>
      <c r="H303" s="16"/>
      <c r="I303" s="16"/>
      <c r="J303" s="16"/>
      <c r="K303" s="16"/>
      <c r="L303" s="16"/>
      <c r="M303" s="16"/>
      <c r="N303" s="16"/>
      <c r="O303" s="16"/>
      <c r="P303" s="16"/>
    </row>
    <row r="304" spans="1:16" ht="15.75" customHeight="1" x14ac:dyDescent="0.2">
      <c r="A304" s="16"/>
      <c r="B304" s="16"/>
      <c r="C304" s="16"/>
      <c r="D304" s="16"/>
      <c r="E304" s="16"/>
      <c r="F304" s="16"/>
      <c r="G304" s="16"/>
      <c r="H304" s="16"/>
      <c r="I304" s="16"/>
      <c r="J304" s="16"/>
      <c r="K304" s="16"/>
      <c r="L304" s="16"/>
      <c r="M304" s="16"/>
      <c r="N304" s="16"/>
      <c r="O304" s="16"/>
      <c r="P304" s="16"/>
    </row>
    <row r="305" spans="1:16" ht="15.75" customHeight="1" x14ac:dyDescent="0.2">
      <c r="A305" s="16"/>
      <c r="B305" s="16"/>
      <c r="C305" s="16"/>
      <c r="D305" s="16"/>
      <c r="E305" s="16"/>
      <c r="F305" s="16"/>
      <c r="G305" s="16"/>
      <c r="H305" s="16"/>
      <c r="I305" s="16"/>
      <c r="J305" s="16"/>
      <c r="K305" s="16"/>
      <c r="L305" s="16"/>
      <c r="M305" s="16"/>
      <c r="N305" s="16"/>
      <c r="O305" s="16"/>
      <c r="P305" s="16"/>
    </row>
    <row r="306" spans="1:16" ht="15.75" customHeight="1" x14ac:dyDescent="0.2">
      <c r="A306" s="16"/>
      <c r="B306" s="16"/>
      <c r="C306" s="16"/>
      <c r="D306" s="16"/>
      <c r="E306" s="16"/>
      <c r="F306" s="16"/>
      <c r="G306" s="16"/>
      <c r="H306" s="16"/>
      <c r="I306" s="16"/>
      <c r="J306" s="16"/>
      <c r="K306" s="16"/>
      <c r="L306" s="16"/>
      <c r="M306" s="16"/>
      <c r="N306" s="16"/>
      <c r="O306" s="16"/>
      <c r="P306" s="16"/>
    </row>
    <row r="307" spans="1:16" ht="15.75" customHeight="1" x14ac:dyDescent="0.2">
      <c r="A307" s="16"/>
      <c r="B307" s="16"/>
      <c r="C307" s="16"/>
      <c r="D307" s="16"/>
      <c r="E307" s="16"/>
      <c r="F307" s="16"/>
      <c r="G307" s="16"/>
      <c r="H307" s="16"/>
      <c r="I307" s="16"/>
      <c r="J307" s="16"/>
      <c r="K307" s="16"/>
      <c r="L307" s="16"/>
      <c r="M307" s="16"/>
      <c r="N307" s="16"/>
      <c r="O307" s="16"/>
      <c r="P307" s="16"/>
    </row>
    <row r="308" spans="1:16" ht="15.75" customHeight="1" x14ac:dyDescent="0.2">
      <c r="A308" s="16"/>
      <c r="B308" s="16"/>
      <c r="C308" s="16"/>
      <c r="D308" s="16"/>
      <c r="E308" s="16"/>
      <c r="F308" s="16"/>
      <c r="G308" s="16"/>
      <c r="H308" s="16"/>
      <c r="I308" s="16"/>
      <c r="J308" s="16"/>
      <c r="K308" s="16"/>
      <c r="L308" s="16"/>
      <c r="M308" s="16"/>
      <c r="N308" s="16"/>
      <c r="O308" s="16"/>
      <c r="P308" s="16"/>
    </row>
    <row r="309" spans="1:16" ht="15.75" customHeight="1" x14ac:dyDescent="0.2">
      <c r="A309" s="16"/>
      <c r="B309" s="16"/>
      <c r="C309" s="16"/>
      <c r="D309" s="16"/>
      <c r="E309" s="16"/>
      <c r="F309" s="16"/>
      <c r="G309" s="16"/>
      <c r="H309" s="16"/>
      <c r="I309" s="16"/>
      <c r="J309" s="16"/>
      <c r="K309" s="16"/>
      <c r="L309" s="16"/>
      <c r="M309" s="16"/>
      <c r="N309" s="16"/>
      <c r="O309" s="16"/>
      <c r="P309" s="16"/>
    </row>
    <row r="310" spans="1:16" ht="15.75" customHeight="1" x14ac:dyDescent="0.2">
      <c r="A310" s="16"/>
      <c r="B310" s="16"/>
      <c r="C310" s="16"/>
      <c r="D310" s="16"/>
      <c r="E310" s="16"/>
      <c r="F310" s="16"/>
      <c r="G310" s="16"/>
      <c r="H310" s="16"/>
      <c r="I310" s="16"/>
      <c r="J310" s="16"/>
      <c r="K310" s="16"/>
      <c r="L310" s="16"/>
      <c r="M310" s="16"/>
      <c r="N310" s="16"/>
      <c r="O310" s="16"/>
      <c r="P310" s="16"/>
    </row>
    <row r="311" spans="1:16" ht="15.75" customHeight="1" x14ac:dyDescent="0.2">
      <c r="A311" s="16"/>
      <c r="B311" s="16"/>
      <c r="C311" s="16"/>
      <c r="D311" s="16"/>
      <c r="E311" s="16"/>
      <c r="F311" s="16"/>
      <c r="G311" s="16"/>
      <c r="H311" s="16"/>
      <c r="I311" s="16"/>
      <c r="J311" s="16"/>
      <c r="K311" s="16"/>
      <c r="L311" s="16"/>
      <c r="M311" s="16"/>
      <c r="N311" s="16"/>
      <c r="O311" s="16"/>
      <c r="P311" s="16"/>
    </row>
    <row r="312" spans="1:16" ht="15.75" customHeight="1" x14ac:dyDescent="0.2">
      <c r="A312" s="16"/>
      <c r="B312" s="16"/>
      <c r="C312" s="16"/>
      <c r="D312" s="16"/>
      <c r="E312" s="16"/>
      <c r="F312" s="16"/>
      <c r="G312" s="16"/>
      <c r="H312" s="16"/>
      <c r="I312" s="16"/>
      <c r="J312" s="16"/>
      <c r="K312" s="16"/>
      <c r="L312" s="16"/>
      <c r="M312" s="16"/>
      <c r="N312" s="16"/>
      <c r="O312" s="16"/>
      <c r="P312" s="16"/>
    </row>
    <row r="313" spans="1:16" ht="15.75" customHeight="1" x14ac:dyDescent="0.2">
      <c r="A313" s="16"/>
      <c r="B313" s="16"/>
      <c r="C313" s="16"/>
      <c r="D313" s="16"/>
      <c r="E313" s="16"/>
      <c r="F313" s="16"/>
      <c r="G313" s="16"/>
      <c r="H313" s="16"/>
      <c r="I313" s="16"/>
      <c r="J313" s="16"/>
      <c r="K313" s="16"/>
      <c r="L313" s="16"/>
      <c r="M313" s="16"/>
      <c r="N313" s="16"/>
      <c r="O313" s="16"/>
      <c r="P313" s="16"/>
    </row>
    <row r="314" spans="1:16" ht="15.75" customHeight="1" x14ac:dyDescent="0.2">
      <c r="A314" s="16"/>
      <c r="B314" s="16"/>
      <c r="C314" s="16"/>
      <c r="D314" s="16"/>
      <c r="E314" s="16"/>
      <c r="F314" s="16"/>
      <c r="G314" s="16"/>
      <c r="H314" s="16"/>
      <c r="I314" s="16"/>
      <c r="J314" s="16"/>
      <c r="K314" s="16"/>
      <c r="L314" s="16"/>
      <c r="M314" s="16"/>
      <c r="N314" s="16"/>
      <c r="O314" s="16"/>
      <c r="P314" s="16"/>
    </row>
    <row r="315" spans="1:16" ht="15.75" customHeight="1" x14ac:dyDescent="0.2">
      <c r="A315" s="16"/>
      <c r="B315" s="16"/>
      <c r="C315" s="16"/>
      <c r="D315" s="16"/>
      <c r="E315" s="16"/>
      <c r="F315" s="16"/>
      <c r="G315" s="16"/>
      <c r="H315" s="16"/>
      <c r="I315" s="16"/>
      <c r="J315" s="16"/>
      <c r="K315" s="16"/>
      <c r="L315" s="16"/>
      <c r="M315" s="16"/>
      <c r="N315" s="16"/>
      <c r="O315" s="16"/>
      <c r="P315" s="16"/>
    </row>
    <row r="316" spans="1:16" ht="15.75" customHeight="1" x14ac:dyDescent="0.2">
      <c r="A316" s="16"/>
      <c r="B316" s="16"/>
      <c r="C316" s="16"/>
      <c r="D316" s="16"/>
      <c r="E316" s="16"/>
      <c r="F316" s="16"/>
      <c r="G316" s="16"/>
      <c r="H316" s="16"/>
      <c r="I316" s="16"/>
      <c r="J316" s="16"/>
      <c r="K316" s="16"/>
      <c r="L316" s="16"/>
      <c r="M316" s="16"/>
      <c r="N316" s="16"/>
      <c r="O316" s="16"/>
      <c r="P316" s="16"/>
    </row>
    <row r="317" spans="1:16" ht="15.75" customHeight="1" x14ac:dyDescent="0.2">
      <c r="A317" s="16"/>
      <c r="B317" s="16"/>
      <c r="C317" s="16"/>
      <c r="D317" s="16"/>
      <c r="E317" s="16"/>
      <c r="F317" s="16"/>
      <c r="G317" s="16"/>
      <c r="H317" s="16"/>
      <c r="I317" s="16"/>
      <c r="J317" s="16"/>
      <c r="K317" s="16"/>
      <c r="L317" s="16"/>
      <c r="M317" s="16"/>
      <c r="N317" s="16"/>
      <c r="O317" s="16"/>
      <c r="P317" s="16"/>
    </row>
    <row r="318" spans="1:16" ht="15.75" customHeight="1" x14ac:dyDescent="0.2">
      <c r="A318" s="16"/>
      <c r="B318" s="16"/>
      <c r="C318" s="16"/>
      <c r="D318" s="16"/>
      <c r="E318" s="16"/>
      <c r="F318" s="16"/>
      <c r="G318" s="16"/>
      <c r="H318" s="16"/>
      <c r="I318" s="16"/>
      <c r="J318" s="16"/>
      <c r="K318" s="16"/>
      <c r="L318" s="16"/>
      <c r="M318" s="16"/>
      <c r="N318" s="16"/>
      <c r="O318" s="16"/>
      <c r="P318" s="16"/>
    </row>
    <row r="319" spans="1:16" ht="15.75" customHeight="1" x14ac:dyDescent="0.2">
      <c r="A319" s="16"/>
      <c r="B319" s="16"/>
      <c r="C319" s="16"/>
      <c r="D319" s="16"/>
      <c r="E319" s="16"/>
      <c r="F319" s="16"/>
      <c r="G319" s="16"/>
      <c r="H319" s="16"/>
      <c r="I319" s="16"/>
      <c r="J319" s="16"/>
      <c r="K319" s="16"/>
      <c r="L319" s="16"/>
      <c r="M319" s="16"/>
      <c r="N319" s="16"/>
      <c r="O319" s="16"/>
      <c r="P319" s="16"/>
    </row>
    <row r="320" spans="1:16" ht="15.75" customHeight="1" x14ac:dyDescent="0.2">
      <c r="A320" s="16"/>
      <c r="B320" s="16"/>
      <c r="C320" s="16"/>
      <c r="D320" s="16"/>
      <c r="E320" s="16"/>
      <c r="F320" s="16"/>
      <c r="G320" s="16"/>
      <c r="H320" s="16"/>
      <c r="I320" s="16"/>
      <c r="J320" s="16"/>
      <c r="K320" s="16"/>
      <c r="L320" s="16"/>
      <c r="M320" s="16"/>
      <c r="N320" s="16"/>
      <c r="O320" s="16"/>
      <c r="P320" s="16"/>
    </row>
    <row r="321" spans="1:16" ht="15.75" customHeight="1" x14ac:dyDescent="0.2">
      <c r="A321" s="16"/>
      <c r="B321" s="16"/>
      <c r="C321" s="16"/>
      <c r="D321" s="16"/>
      <c r="E321" s="16"/>
      <c r="F321" s="16"/>
      <c r="G321" s="16"/>
      <c r="H321" s="16"/>
      <c r="I321" s="16"/>
      <c r="J321" s="16"/>
      <c r="K321" s="16"/>
      <c r="L321" s="16"/>
      <c r="M321" s="16"/>
      <c r="N321" s="16"/>
      <c r="O321" s="16"/>
      <c r="P321" s="16"/>
    </row>
    <row r="322" spans="1:16" ht="15.75" customHeight="1" x14ac:dyDescent="0.2">
      <c r="A322" s="16"/>
      <c r="B322" s="16"/>
      <c r="C322" s="16"/>
      <c r="D322" s="16"/>
      <c r="E322" s="16"/>
      <c r="F322" s="16"/>
      <c r="G322" s="16"/>
      <c r="H322" s="16"/>
      <c r="I322" s="16"/>
      <c r="J322" s="16"/>
      <c r="K322" s="16"/>
      <c r="L322" s="16"/>
      <c r="M322" s="16"/>
      <c r="N322" s="16"/>
      <c r="O322" s="16"/>
      <c r="P322" s="16"/>
    </row>
    <row r="323" spans="1:16" ht="15.75" customHeight="1" x14ac:dyDescent="0.2">
      <c r="A323" s="16"/>
      <c r="B323" s="16"/>
      <c r="C323" s="16"/>
      <c r="D323" s="16"/>
      <c r="E323" s="16"/>
      <c r="F323" s="16"/>
      <c r="G323" s="16"/>
      <c r="H323" s="16"/>
      <c r="I323" s="16"/>
      <c r="J323" s="16"/>
      <c r="K323" s="16"/>
      <c r="L323" s="16"/>
      <c r="M323" s="16"/>
      <c r="N323" s="16"/>
      <c r="O323" s="16"/>
      <c r="P323" s="16"/>
    </row>
    <row r="324" spans="1:16" ht="15.75" customHeight="1" x14ac:dyDescent="0.2">
      <c r="A324" s="16"/>
      <c r="B324" s="16"/>
      <c r="C324" s="16"/>
      <c r="D324" s="16"/>
      <c r="E324" s="16"/>
      <c r="F324" s="16"/>
      <c r="G324" s="16"/>
      <c r="H324" s="16"/>
      <c r="I324" s="16"/>
      <c r="J324" s="16"/>
      <c r="K324" s="16"/>
      <c r="L324" s="16"/>
      <c r="M324" s="16"/>
      <c r="N324" s="16"/>
      <c r="O324" s="16"/>
      <c r="P324" s="16"/>
    </row>
    <row r="325" spans="1:16" ht="15.75" customHeight="1" x14ac:dyDescent="0.2">
      <c r="A325" s="16"/>
      <c r="B325" s="16"/>
      <c r="C325" s="16"/>
      <c r="D325" s="16"/>
      <c r="E325" s="16"/>
      <c r="F325" s="16"/>
      <c r="G325" s="16"/>
      <c r="H325" s="16"/>
      <c r="I325" s="16"/>
      <c r="J325" s="16"/>
      <c r="K325" s="16"/>
      <c r="L325" s="16"/>
      <c r="M325" s="16"/>
      <c r="N325" s="16"/>
      <c r="O325" s="16"/>
      <c r="P325" s="16"/>
    </row>
    <row r="326" spans="1:16" ht="15.75" customHeight="1" x14ac:dyDescent="0.2">
      <c r="A326" s="16"/>
      <c r="B326" s="16"/>
      <c r="C326" s="16"/>
      <c r="D326" s="16"/>
      <c r="E326" s="16"/>
      <c r="F326" s="16"/>
      <c r="G326" s="16"/>
      <c r="H326" s="16"/>
      <c r="I326" s="16"/>
      <c r="J326" s="16"/>
      <c r="K326" s="16"/>
      <c r="L326" s="16"/>
      <c r="M326" s="16"/>
      <c r="N326" s="16"/>
      <c r="O326" s="16"/>
      <c r="P326" s="16"/>
    </row>
    <row r="327" spans="1:16" ht="15.75" customHeight="1" x14ac:dyDescent="0.2">
      <c r="A327" s="16"/>
      <c r="B327" s="16"/>
      <c r="C327" s="16"/>
      <c r="D327" s="16"/>
      <c r="E327" s="16"/>
      <c r="F327" s="16"/>
      <c r="G327" s="16"/>
      <c r="H327" s="16"/>
      <c r="I327" s="16"/>
      <c r="J327" s="16"/>
      <c r="K327" s="16"/>
      <c r="L327" s="16"/>
      <c r="M327" s="16"/>
      <c r="N327" s="16"/>
      <c r="O327" s="16"/>
      <c r="P327" s="16"/>
    </row>
    <row r="328" spans="1:16" ht="15.75" customHeight="1" x14ac:dyDescent="0.2">
      <c r="A328" s="16"/>
      <c r="B328" s="16"/>
      <c r="C328" s="16"/>
      <c r="D328" s="16"/>
      <c r="E328" s="16"/>
      <c r="F328" s="16"/>
      <c r="G328" s="16"/>
      <c r="H328" s="16"/>
      <c r="I328" s="16"/>
      <c r="J328" s="16"/>
      <c r="K328" s="16"/>
      <c r="L328" s="16"/>
      <c r="M328" s="16"/>
      <c r="N328" s="16"/>
      <c r="O328" s="16"/>
      <c r="P328" s="16"/>
    </row>
    <row r="329" spans="1:16" ht="15.75" customHeight="1" x14ac:dyDescent="0.2">
      <c r="A329" s="16"/>
      <c r="B329" s="16"/>
      <c r="C329" s="16"/>
      <c r="D329" s="16"/>
      <c r="E329" s="16"/>
      <c r="F329" s="16"/>
      <c r="G329" s="16"/>
      <c r="H329" s="16"/>
      <c r="I329" s="16"/>
      <c r="J329" s="16"/>
      <c r="K329" s="16"/>
      <c r="L329" s="16"/>
      <c r="M329" s="16"/>
      <c r="N329" s="16"/>
      <c r="O329" s="16"/>
      <c r="P329" s="16"/>
    </row>
    <row r="330" spans="1:16" ht="15.75" customHeight="1" x14ac:dyDescent="0.2">
      <c r="A330" s="16"/>
      <c r="B330" s="16"/>
      <c r="C330" s="16"/>
      <c r="D330" s="16"/>
      <c r="E330" s="16"/>
      <c r="F330" s="16"/>
      <c r="G330" s="16"/>
      <c r="H330" s="16"/>
      <c r="I330" s="16"/>
      <c r="J330" s="16"/>
      <c r="K330" s="16"/>
      <c r="L330" s="16"/>
      <c r="M330" s="16"/>
      <c r="N330" s="16"/>
      <c r="O330" s="16"/>
      <c r="P330" s="16"/>
    </row>
    <row r="331" spans="1:16" ht="15.75" customHeight="1" x14ac:dyDescent="0.2">
      <c r="A331" s="16"/>
      <c r="B331" s="16"/>
      <c r="C331" s="16"/>
      <c r="D331" s="16"/>
      <c r="E331" s="16"/>
      <c r="F331" s="16"/>
      <c r="G331" s="16"/>
      <c r="H331" s="16"/>
      <c r="I331" s="16"/>
      <c r="J331" s="16"/>
      <c r="K331" s="16"/>
      <c r="L331" s="16"/>
      <c r="M331" s="16"/>
      <c r="N331" s="16"/>
      <c r="O331" s="16"/>
      <c r="P331" s="16"/>
    </row>
    <row r="332" spans="1:16" ht="15.75" customHeight="1" x14ac:dyDescent="0.2">
      <c r="A332" s="16"/>
      <c r="B332" s="16"/>
      <c r="C332" s="16"/>
      <c r="D332" s="16"/>
      <c r="E332" s="16"/>
      <c r="F332" s="16"/>
      <c r="G332" s="16"/>
      <c r="H332" s="16"/>
      <c r="I332" s="16"/>
      <c r="J332" s="16"/>
      <c r="K332" s="16"/>
      <c r="L332" s="16"/>
      <c r="M332" s="16"/>
      <c r="N332" s="16"/>
      <c r="O332" s="16"/>
      <c r="P332" s="16"/>
    </row>
    <row r="333" spans="1:16" ht="15.75" customHeight="1" x14ac:dyDescent="0.2">
      <c r="A333" s="16"/>
      <c r="B333" s="16"/>
      <c r="C333" s="16"/>
      <c r="D333" s="16"/>
      <c r="E333" s="16"/>
      <c r="F333" s="16"/>
      <c r="G333" s="16"/>
      <c r="H333" s="16"/>
      <c r="I333" s="16"/>
      <c r="J333" s="16"/>
      <c r="K333" s="16"/>
      <c r="L333" s="16"/>
      <c r="M333" s="16"/>
      <c r="N333" s="16"/>
      <c r="O333" s="16"/>
      <c r="P333" s="16"/>
    </row>
    <row r="334" spans="1:16" ht="15.75" customHeight="1" x14ac:dyDescent="0.2">
      <c r="A334" s="16"/>
      <c r="B334" s="16"/>
      <c r="C334" s="16"/>
      <c r="D334" s="16"/>
      <c r="E334" s="16"/>
      <c r="F334" s="16"/>
      <c r="G334" s="16"/>
      <c r="H334" s="16"/>
      <c r="I334" s="16"/>
      <c r="J334" s="16"/>
      <c r="K334" s="16"/>
      <c r="L334" s="16"/>
      <c r="M334" s="16"/>
      <c r="N334" s="16"/>
      <c r="O334" s="16"/>
      <c r="P334" s="16"/>
    </row>
    <row r="335" spans="1:16" ht="15.75" customHeight="1" x14ac:dyDescent="0.2">
      <c r="A335" s="16"/>
      <c r="B335" s="16"/>
      <c r="C335" s="16"/>
      <c r="D335" s="16"/>
      <c r="E335" s="16"/>
      <c r="F335" s="16"/>
      <c r="G335" s="16"/>
      <c r="H335" s="16"/>
      <c r="I335" s="16"/>
      <c r="J335" s="16"/>
      <c r="K335" s="16"/>
      <c r="L335" s="16"/>
      <c r="M335" s="16"/>
      <c r="N335" s="16"/>
      <c r="O335" s="16"/>
      <c r="P335" s="16"/>
    </row>
    <row r="336" spans="1:16" ht="15.75" customHeight="1" x14ac:dyDescent="0.2">
      <c r="A336" s="16"/>
      <c r="B336" s="16"/>
      <c r="C336" s="16"/>
      <c r="D336" s="16"/>
      <c r="E336" s="16"/>
      <c r="F336" s="16"/>
      <c r="G336" s="16"/>
      <c r="H336" s="16"/>
      <c r="I336" s="16"/>
      <c r="J336" s="16"/>
      <c r="K336" s="16"/>
      <c r="L336" s="16"/>
      <c r="M336" s="16"/>
      <c r="N336" s="16"/>
      <c r="O336" s="16"/>
      <c r="P336" s="16"/>
    </row>
    <row r="337" spans="1:16" ht="15.75" customHeight="1" x14ac:dyDescent="0.2">
      <c r="A337" s="16"/>
      <c r="B337" s="16"/>
      <c r="C337" s="16"/>
      <c r="D337" s="16"/>
      <c r="E337" s="16"/>
      <c r="F337" s="16"/>
      <c r="G337" s="16"/>
      <c r="H337" s="16"/>
      <c r="I337" s="16"/>
      <c r="J337" s="16"/>
      <c r="K337" s="16"/>
      <c r="L337" s="16"/>
      <c r="M337" s="16"/>
      <c r="N337" s="16"/>
      <c r="O337" s="16"/>
      <c r="P337" s="16"/>
    </row>
    <row r="338" spans="1:16" ht="15.75" customHeight="1" x14ac:dyDescent="0.2">
      <c r="A338" s="16"/>
      <c r="B338" s="16"/>
      <c r="C338" s="16"/>
      <c r="D338" s="16"/>
      <c r="E338" s="16"/>
      <c r="F338" s="16"/>
      <c r="G338" s="16"/>
      <c r="H338" s="16"/>
      <c r="I338" s="16"/>
      <c r="J338" s="16"/>
      <c r="K338" s="16"/>
      <c r="L338" s="16"/>
      <c r="M338" s="16"/>
      <c r="N338" s="16"/>
      <c r="O338" s="16"/>
      <c r="P338" s="16"/>
    </row>
    <row r="339" spans="1:16" ht="15.75" customHeight="1" x14ac:dyDescent="0.2">
      <c r="A339" s="16"/>
      <c r="B339" s="16"/>
      <c r="C339" s="16"/>
      <c r="D339" s="16"/>
      <c r="E339" s="16"/>
      <c r="F339" s="16"/>
      <c r="G339" s="16"/>
      <c r="H339" s="16"/>
      <c r="I339" s="16"/>
      <c r="J339" s="16"/>
      <c r="K339" s="16"/>
      <c r="L339" s="16"/>
      <c r="M339" s="16"/>
      <c r="N339" s="16"/>
      <c r="O339" s="16"/>
      <c r="P339" s="16"/>
    </row>
    <row r="340" spans="1:16" ht="15.75" customHeight="1" x14ac:dyDescent="0.2">
      <c r="A340" s="16"/>
      <c r="B340" s="16"/>
      <c r="C340" s="16"/>
      <c r="D340" s="16"/>
      <c r="E340" s="16"/>
      <c r="F340" s="16"/>
      <c r="G340" s="16"/>
      <c r="H340" s="16"/>
      <c r="I340" s="16"/>
      <c r="J340" s="16"/>
      <c r="K340" s="16"/>
      <c r="L340" s="16"/>
      <c r="M340" s="16"/>
      <c r="N340" s="16"/>
      <c r="O340" s="16"/>
      <c r="P340" s="16"/>
    </row>
    <row r="341" spans="1:16" ht="15.75" customHeight="1" x14ac:dyDescent="0.2">
      <c r="A341" s="16"/>
      <c r="B341" s="16"/>
      <c r="C341" s="16"/>
      <c r="D341" s="16"/>
      <c r="E341" s="16"/>
      <c r="F341" s="16"/>
      <c r="G341" s="16"/>
      <c r="H341" s="16"/>
      <c r="I341" s="16"/>
      <c r="J341" s="16"/>
      <c r="K341" s="16"/>
      <c r="L341" s="16"/>
      <c r="M341" s="16"/>
      <c r="N341" s="16"/>
      <c r="O341" s="16"/>
      <c r="P341" s="16"/>
    </row>
    <row r="342" spans="1:16" ht="15.75" customHeight="1" x14ac:dyDescent="0.2">
      <c r="A342" s="16"/>
      <c r="B342" s="16"/>
      <c r="C342" s="16"/>
      <c r="D342" s="16"/>
      <c r="E342" s="16"/>
      <c r="F342" s="16"/>
      <c r="G342" s="16"/>
      <c r="H342" s="16"/>
      <c r="I342" s="16"/>
      <c r="J342" s="16"/>
      <c r="K342" s="16"/>
      <c r="L342" s="16"/>
      <c r="M342" s="16"/>
      <c r="N342" s="16"/>
      <c r="O342" s="16"/>
      <c r="P342" s="16"/>
    </row>
    <row r="343" spans="1:16" ht="15.75" customHeight="1" x14ac:dyDescent="0.2">
      <c r="A343" s="16"/>
      <c r="B343" s="16"/>
      <c r="C343" s="16"/>
      <c r="D343" s="16"/>
      <c r="E343" s="16"/>
      <c r="F343" s="16"/>
      <c r="G343" s="16"/>
      <c r="H343" s="16"/>
      <c r="I343" s="16"/>
      <c r="J343" s="16"/>
      <c r="K343" s="16"/>
      <c r="L343" s="16"/>
      <c r="M343" s="16"/>
      <c r="N343" s="16"/>
      <c r="O343" s="16"/>
      <c r="P343" s="16"/>
    </row>
    <row r="344" spans="1:16" ht="15.75" customHeight="1" x14ac:dyDescent="0.2">
      <c r="A344" s="16"/>
      <c r="B344" s="16"/>
      <c r="C344" s="16"/>
      <c r="D344" s="16"/>
      <c r="E344" s="16"/>
      <c r="F344" s="16"/>
      <c r="G344" s="16"/>
      <c r="H344" s="16"/>
      <c r="I344" s="16"/>
      <c r="J344" s="16"/>
      <c r="K344" s="16"/>
      <c r="L344" s="16"/>
      <c r="M344" s="16"/>
      <c r="N344" s="16"/>
      <c r="O344" s="16"/>
      <c r="P344" s="16"/>
    </row>
    <row r="345" spans="1:16" ht="15.75" customHeight="1" x14ac:dyDescent="0.2">
      <c r="A345" s="16"/>
      <c r="B345" s="16"/>
      <c r="C345" s="16"/>
      <c r="D345" s="16"/>
      <c r="E345" s="16"/>
      <c r="F345" s="16"/>
      <c r="G345" s="16"/>
      <c r="H345" s="16"/>
      <c r="I345" s="16"/>
      <c r="J345" s="16"/>
      <c r="K345" s="16"/>
      <c r="L345" s="16"/>
      <c r="M345" s="16"/>
      <c r="N345" s="16"/>
      <c r="O345" s="16"/>
      <c r="P345" s="16"/>
    </row>
    <row r="346" spans="1:16" ht="15.75" customHeight="1" x14ac:dyDescent="0.2">
      <c r="A346" s="16"/>
      <c r="B346" s="16"/>
      <c r="C346" s="16"/>
      <c r="D346" s="16"/>
      <c r="E346" s="16"/>
      <c r="F346" s="16"/>
      <c r="G346" s="16"/>
      <c r="H346" s="16"/>
      <c r="I346" s="16"/>
      <c r="J346" s="16"/>
      <c r="K346" s="16"/>
      <c r="L346" s="16"/>
      <c r="M346" s="16"/>
      <c r="N346" s="16"/>
      <c r="O346" s="16"/>
      <c r="P346" s="16"/>
    </row>
    <row r="347" spans="1:16" ht="15.75" customHeight="1" x14ac:dyDescent="0.2">
      <c r="A347" s="16"/>
      <c r="B347" s="16"/>
      <c r="C347" s="16"/>
      <c r="D347" s="16"/>
      <c r="E347" s="16"/>
      <c r="F347" s="16"/>
      <c r="G347" s="16"/>
      <c r="H347" s="16"/>
      <c r="I347" s="16"/>
      <c r="J347" s="16"/>
      <c r="K347" s="16"/>
      <c r="L347" s="16"/>
      <c r="M347" s="16"/>
      <c r="N347" s="16"/>
      <c r="O347" s="16"/>
      <c r="P347" s="16"/>
    </row>
    <row r="348" spans="1:16" ht="15.75" customHeight="1" x14ac:dyDescent="0.2">
      <c r="A348" s="16"/>
      <c r="B348" s="16"/>
      <c r="C348" s="16"/>
      <c r="D348" s="16"/>
      <c r="E348" s="16"/>
      <c r="F348" s="16"/>
      <c r="G348" s="16"/>
      <c r="H348" s="16"/>
      <c r="I348" s="16"/>
      <c r="J348" s="16"/>
      <c r="K348" s="16"/>
      <c r="L348" s="16"/>
      <c r="M348" s="16"/>
      <c r="N348" s="16"/>
      <c r="O348" s="16"/>
      <c r="P348" s="16"/>
    </row>
    <row r="349" spans="1:16" ht="15.75" customHeight="1" x14ac:dyDescent="0.2">
      <c r="A349" s="16"/>
      <c r="B349" s="16"/>
      <c r="C349" s="16"/>
      <c r="D349" s="16"/>
      <c r="E349" s="16"/>
      <c r="F349" s="16"/>
      <c r="G349" s="16"/>
      <c r="H349" s="16"/>
      <c r="I349" s="16"/>
      <c r="J349" s="16"/>
      <c r="K349" s="16"/>
      <c r="L349" s="16"/>
      <c r="M349" s="16"/>
      <c r="N349" s="16"/>
      <c r="O349" s="16"/>
      <c r="P349" s="16"/>
    </row>
    <row r="350" spans="1:16" ht="15.75" customHeight="1" x14ac:dyDescent="0.2">
      <c r="A350" s="16"/>
      <c r="B350" s="16"/>
      <c r="C350" s="16"/>
      <c r="D350" s="16"/>
      <c r="E350" s="16"/>
      <c r="F350" s="16"/>
      <c r="G350" s="16"/>
      <c r="H350" s="16"/>
      <c r="I350" s="16"/>
      <c r="J350" s="16"/>
      <c r="K350" s="16"/>
      <c r="L350" s="16"/>
      <c r="M350" s="16"/>
      <c r="N350" s="16"/>
      <c r="O350" s="16"/>
      <c r="P350" s="16"/>
    </row>
    <row r="351" spans="1:16" ht="15.75" customHeight="1" x14ac:dyDescent="0.2">
      <c r="A351" s="16"/>
      <c r="B351" s="16"/>
      <c r="C351" s="16"/>
      <c r="D351" s="16"/>
      <c r="E351" s="16"/>
      <c r="F351" s="16"/>
      <c r="G351" s="16"/>
      <c r="H351" s="16"/>
      <c r="I351" s="16"/>
      <c r="J351" s="16"/>
      <c r="K351" s="16"/>
      <c r="L351" s="16"/>
      <c r="M351" s="16"/>
      <c r="N351" s="16"/>
      <c r="O351" s="16"/>
      <c r="P351" s="16"/>
    </row>
    <row r="352" spans="1:16" ht="15.75" customHeight="1" x14ac:dyDescent="0.2">
      <c r="A352" s="16"/>
      <c r="B352" s="16"/>
      <c r="C352" s="16"/>
      <c r="D352" s="16"/>
      <c r="E352" s="16"/>
      <c r="F352" s="16"/>
      <c r="G352" s="16"/>
      <c r="H352" s="16"/>
      <c r="I352" s="16"/>
      <c r="J352" s="16"/>
      <c r="K352" s="16"/>
      <c r="L352" s="16"/>
      <c r="M352" s="16"/>
      <c r="N352" s="16"/>
      <c r="O352" s="16"/>
      <c r="P352" s="16"/>
    </row>
    <row r="353" spans="1:16" ht="15.75" customHeight="1" x14ac:dyDescent="0.2">
      <c r="A353" s="16"/>
      <c r="B353" s="16"/>
      <c r="C353" s="16"/>
      <c r="D353" s="16"/>
      <c r="E353" s="16"/>
      <c r="F353" s="16"/>
      <c r="G353" s="16"/>
      <c r="H353" s="16"/>
      <c r="I353" s="16"/>
      <c r="J353" s="16"/>
      <c r="K353" s="16"/>
      <c r="L353" s="16"/>
      <c r="M353" s="16"/>
      <c r="N353" s="16"/>
      <c r="O353" s="16"/>
      <c r="P353" s="16"/>
    </row>
    <row r="354" spans="1:16" ht="15.75" customHeight="1" x14ac:dyDescent="0.2">
      <c r="A354" s="16"/>
      <c r="B354" s="16"/>
      <c r="C354" s="16"/>
      <c r="D354" s="16"/>
      <c r="E354" s="16"/>
      <c r="F354" s="16"/>
      <c r="G354" s="16"/>
      <c r="H354" s="16"/>
      <c r="I354" s="16"/>
      <c r="J354" s="16"/>
      <c r="K354" s="16"/>
      <c r="L354" s="16"/>
      <c r="M354" s="16"/>
      <c r="N354" s="16"/>
      <c r="O354" s="16"/>
      <c r="P354" s="16"/>
    </row>
    <row r="355" spans="1:16" ht="15.75" customHeight="1" x14ac:dyDescent="0.2">
      <c r="A355" s="16"/>
      <c r="B355" s="16"/>
      <c r="C355" s="16"/>
      <c r="D355" s="16"/>
      <c r="E355" s="16"/>
      <c r="F355" s="16"/>
      <c r="G355" s="16"/>
      <c r="H355" s="16"/>
      <c r="I355" s="16"/>
      <c r="J355" s="16"/>
      <c r="K355" s="16"/>
      <c r="L355" s="16"/>
      <c r="M355" s="16"/>
      <c r="N355" s="16"/>
      <c r="O355" s="16"/>
      <c r="P355" s="16"/>
    </row>
    <row r="356" spans="1:16" ht="15.75" customHeight="1" x14ac:dyDescent="0.2">
      <c r="A356" s="16"/>
      <c r="B356" s="16"/>
      <c r="C356" s="16"/>
      <c r="D356" s="16"/>
      <c r="E356" s="16"/>
      <c r="F356" s="16"/>
      <c r="G356" s="16"/>
      <c r="H356" s="16"/>
      <c r="I356" s="16"/>
      <c r="J356" s="16"/>
      <c r="K356" s="16"/>
      <c r="L356" s="16"/>
      <c r="M356" s="16"/>
      <c r="N356" s="16"/>
      <c r="O356" s="16"/>
      <c r="P356" s="16"/>
    </row>
    <row r="357" spans="1:16" ht="15.75" customHeight="1" x14ac:dyDescent="0.2">
      <c r="A357" s="16"/>
      <c r="B357" s="16"/>
      <c r="C357" s="16"/>
      <c r="D357" s="16"/>
      <c r="E357" s="16"/>
      <c r="F357" s="16"/>
      <c r="G357" s="16"/>
      <c r="H357" s="16"/>
      <c r="I357" s="16"/>
      <c r="J357" s="16"/>
      <c r="K357" s="16"/>
      <c r="L357" s="16"/>
      <c r="M357" s="16"/>
      <c r="N357" s="16"/>
      <c r="O357" s="16"/>
      <c r="P357" s="16"/>
    </row>
    <row r="358" spans="1:16" ht="15.75" customHeight="1" x14ac:dyDescent="0.2">
      <c r="A358" s="16"/>
      <c r="B358" s="16"/>
      <c r="C358" s="16"/>
      <c r="D358" s="16"/>
      <c r="E358" s="16"/>
      <c r="F358" s="16"/>
      <c r="G358" s="16"/>
      <c r="H358" s="16"/>
      <c r="I358" s="16"/>
      <c r="J358" s="16"/>
      <c r="K358" s="16"/>
      <c r="L358" s="16"/>
      <c r="M358" s="16"/>
      <c r="N358" s="16"/>
      <c r="O358" s="16"/>
      <c r="P358" s="16"/>
    </row>
    <row r="359" spans="1:16" ht="15.75" customHeight="1" x14ac:dyDescent="0.2">
      <c r="A359" s="16"/>
      <c r="B359" s="16"/>
      <c r="C359" s="16"/>
      <c r="D359" s="16"/>
      <c r="E359" s="16"/>
      <c r="F359" s="16"/>
      <c r="G359" s="16"/>
      <c r="H359" s="16"/>
      <c r="I359" s="16"/>
      <c r="J359" s="16"/>
      <c r="K359" s="16"/>
      <c r="L359" s="16"/>
      <c r="M359" s="16"/>
      <c r="N359" s="16"/>
      <c r="O359" s="16"/>
      <c r="P359" s="16"/>
    </row>
    <row r="360" spans="1:16" ht="15.75" customHeight="1" x14ac:dyDescent="0.2">
      <c r="A360" s="16"/>
      <c r="B360" s="16"/>
      <c r="C360" s="16"/>
      <c r="D360" s="16"/>
      <c r="E360" s="16"/>
      <c r="F360" s="16"/>
      <c r="G360" s="16"/>
      <c r="H360" s="16"/>
      <c r="I360" s="16"/>
      <c r="J360" s="16"/>
      <c r="K360" s="16"/>
      <c r="L360" s="16"/>
      <c r="M360" s="16"/>
      <c r="N360" s="16"/>
      <c r="O360" s="16"/>
      <c r="P360" s="16"/>
    </row>
    <row r="361" spans="1:16" ht="15.75" customHeight="1" x14ac:dyDescent="0.2">
      <c r="A361" s="16"/>
      <c r="B361" s="16"/>
      <c r="C361" s="16"/>
      <c r="D361" s="16"/>
      <c r="E361" s="16"/>
      <c r="F361" s="16"/>
      <c r="G361" s="16"/>
      <c r="H361" s="16"/>
      <c r="I361" s="16"/>
      <c r="J361" s="16"/>
      <c r="K361" s="16"/>
      <c r="L361" s="16"/>
      <c r="M361" s="16"/>
      <c r="N361" s="16"/>
      <c r="O361" s="16"/>
      <c r="P361" s="16"/>
    </row>
    <row r="362" spans="1:16" ht="15.75" customHeight="1" x14ac:dyDescent="0.2">
      <c r="A362" s="16"/>
      <c r="B362" s="16"/>
      <c r="C362" s="16"/>
      <c r="D362" s="16"/>
      <c r="E362" s="16"/>
      <c r="F362" s="16"/>
      <c r="G362" s="16"/>
      <c r="H362" s="16"/>
      <c r="I362" s="16"/>
      <c r="J362" s="16"/>
      <c r="K362" s="16"/>
      <c r="L362" s="16"/>
      <c r="M362" s="16"/>
      <c r="N362" s="16"/>
      <c r="O362" s="16"/>
      <c r="P362" s="16"/>
    </row>
    <row r="363" spans="1:16" ht="15.75" customHeight="1" x14ac:dyDescent="0.2">
      <c r="A363" s="16"/>
      <c r="B363" s="16"/>
      <c r="C363" s="16"/>
      <c r="D363" s="16"/>
      <c r="E363" s="16"/>
      <c r="F363" s="16"/>
      <c r="G363" s="16"/>
      <c r="H363" s="16"/>
      <c r="I363" s="16"/>
      <c r="J363" s="16"/>
      <c r="K363" s="16"/>
      <c r="L363" s="16"/>
      <c r="M363" s="16"/>
      <c r="N363" s="16"/>
      <c r="O363" s="16"/>
      <c r="P363" s="16"/>
    </row>
    <row r="364" spans="1:16" ht="15.75" customHeight="1" x14ac:dyDescent="0.2">
      <c r="A364" s="16"/>
      <c r="B364" s="16"/>
      <c r="C364" s="16"/>
      <c r="D364" s="16"/>
      <c r="E364" s="16"/>
      <c r="F364" s="16"/>
      <c r="G364" s="16"/>
      <c r="H364" s="16"/>
      <c r="I364" s="16"/>
      <c r="J364" s="16"/>
      <c r="K364" s="16"/>
      <c r="L364" s="16"/>
      <c r="M364" s="16"/>
      <c r="N364" s="16"/>
      <c r="O364" s="16"/>
      <c r="P364" s="16"/>
    </row>
    <row r="365" spans="1:16" ht="15.75" customHeight="1" x14ac:dyDescent="0.2">
      <c r="A365" s="16"/>
      <c r="B365" s="16"/>
      <c r="C365" s="16"/>
      <c r="D365" s="16"/>
      <c r="E365" s="16"/>
      <c r="F365" s="16"/>
      <c r="G365" s="16"/>
      <c r="H365" s="16"/>
      <c r="I365" s="16"/>
      <c r="J365" s="16"/>
      <c r="K365" s="16"/>
      <c r="L365" s="16"/>
      <c r="M365" s="16"/>
      <c r="N365" s="16"/>
      <c r="O365" s="16"/>
      <c r="P365" s="16"/>
    </row>
    <row r="366" spans="1:16" ht="15.75" customHeight="1" x14ac:dyDescent="0.2">
      <c r="A366" s="16"/>
      <c r="B366" s="16"/>
      <c r="C366" s="16"/>
      <c r="D366" s="16"/>
      <c r="E366" s="16"/>
      <c r="F366" s="16"/>
      <c r="G366" s="16"/>
      <c r="H366" s="16"/>
      <c r="I366" s="16"/>
      <c r="J366" s="16"/>
      <c r="K366" s="16"/>
      <c r="L366" s="16"/>
      <c r="M366" s="16"/>
      <c r="N366" s="16"/>
      <c r="O366" s="16"/>
      <c r="P366" s="16"/>
    </row>
    <row r="367" spans="1:16" ht="15.75" customHeight="1" x14ac:dyDescent="0.2">
      <c r="A367" s="16"/>
      <c r="B367" s="16"/>
      <c r="C367" s="16"/>
      <c r="D367" s="16"/>
      <c r="E367" s="16"/>
      <c r="F367" s="16"/>
      <c r="G367" s="16"/>
      <c r="H367" s="16"/>
      <c r="I367" s="16"/>
      <c r="J367" s="16"/>
      <c r="K367" s="16"/>
      <c r="L367" s="16"/>
      <c r="M367" s="16"/>
      <c r="N367" s="16"/>
      <c r="O367" s="16"/>
      <c r="P367" s="16"/>
    </row>
    <row r="368" spans="1:16" ht="15.75" customHeight="1" x14ac:dyDescent="0.2">
      <c r="A368" s="16"/>
      <c r="B368" s="16"/>
      <c r="C368" s="16"/>
      <c r="D368" s="16"/>
      <c r="E368" s="16"/>
      <c r="F368" s="16"/>
      <c r="G368" s="16"/>
      <c r="H368" s="16"/>
      <c r="I368" s="16"/>
      <c r="J368" s="16"/>
      <c r="K368" s="16"/>
      <c r="L368" s="16"/>
      <c r="M368" s="16"/>
      <c r="N368" s="16"/>
      <c r="O368" s="16"/>
      <c r="P368" s="16"/>
    </row>
    <row r="369" spans="1:16" ht="15.75" customHeight="1" x14ac:dyDescent="0.2">
      <c r="A369" s="16"/>
      <c r="B369" s="16"/>
      <c r="C369" s="16"/>
      <c r="D369" s="16"/>
      <c r="E369" s="16"/>
      <c r="F369" s="16"/>
      <c r="G369" s="16"/>
      <c r="H369" s="16"/>
      <c r="I369" s="16"/>
      <c r="J369" s="16"/>
      <c r="K369" s="16"/>
      <c r="L369" s="16"/>
      <c r="M369" s="16"/>
      <c r="N369" s="16"/>
      <c r="O369" s="16"/>
      <c r="P369" s="16"/>
    </row>
    <row r="370" spans="1:16" ht="15.75" customHeight="1" x14ac:dyDescent="0.2">
      <c r="A370" s="16"/>
      <c r="B370" s="16"/>
      <c r="C370" s="16"/>
      <c r="D370" s="16"/>
      <c r="E370" s="16"/>
      <c r="F370" s="16"/>
      <c r="G370" s="16"/>
      <c r="H370" s="16"/>
      <c r="I370" s="16"/>
      <c r="J370" s="16"/>
      <c r="K370" s="16"/>
      <c r="L370" s="16"/>
      <c r="M370" s="16"/>
      <c r="N370" s="16"/>
      <c r="O370" s="16"/>
      <c r="P370" s="16"/>
    </row>
    <row r="371" spans="1:16" ht="15.75" customHeight="1" x14ac:dyDescent="0.2">
      <c r="A371" s="16"/>
      <c r="B371" s="16"/>
      <c r="C371" s="16"/>
      <c r="D371" s="16"/>
      <c r="E371" s="16"/>
      <c r="F371" s="16"/>
      <c r="G371" s="16"/>
      <c r="H371" s="16"/>
      <c r="I371" s="16"/>
      <c r="J371" s="16"/>
      <c r="K371" s="16"/>
      <c r="L371" s="16"/>
      <c r="M371" s="16"/>
      <c r="N371" s="16"/>
      <c r="O371" s="16"/>
      <c r="P371" s="16"/>
    </row>
    <row r="372" spans="1:16" ht="15.75" customHeight="1" x14ac:dyDescent="0.2">
      <c r="A372" s="16"/>
      <c r="B372" s="16"/>
      <c r="C372" s="16"/>
      <c r="D372" s="16"/>
      <c r="E372" s="16"/>
      <c r="F372" s="16"/>
      <c r="G372" s="16"/>
      <c r="H372" s="16"/>
      <c r="I372" s="16"/>
      <c r="J372" s="16"/>
      <c r="K372" s="16"/>
      <c r="L372" s="16"/>
      <c r="M372" s="16"/>
      <c r="N372" s="16"/>
      <c r="O372" s="16"/>
      <c r="P372" s="16"/>
    </row>
    <row r="373" spans="1:16" ht="15.75" customHeight="1" x14ac:dyDescent="0.2">
      <c r="A373" s="16"/>
      <c r="B373" s="16"/>
      <c r="C373" s="16"/>
      <c r="D373" s="16"/>
      <c r="E373" s="16"/>
      <c r="F373" s="16"/>
      <c r="G373" s="16"/>
      <c r="H373" s="16"/>
      <c r="I373" s="16"/>
      <c r="J373" s="16"/>
      <c r="K373" s="16"/>
      <c r="L373" s="16"/>
      <c r="M373" s="16"/>
      <c r="N373" s="16"/>
      <c r="O373" s="16"/>
      <c r="P373" s="16"/>
    </row>
    <row r="374" spans="1:16" ht="15.75" customHeight="1" x14ac:dyDescent="0.2">
      <c r="A374" s="16"/>
      <c r="B374" s="16"/>
      <c r="C374" s="16"/>
      <c r="D374" s="16"/>
      <c r="E374" s="16"/>
      <c r="F374" s="16"/>
      <c r="G374" s="16"/>
      <c r="H374" s="16"/>
      <c r="I374" s="16"/>
      <c r="J374" s="16"/>
      <c r="K374" s="16"/>
      <c r="L374" s="16"/>
      <c r="M374" s="16"/>
      <c r="N374" s="16"/>
      <c r="O374" s="16"/>
      <c r="P374" s="16"/>
    </row>
    <row r="375" spans="1:16" ht="15.75" customHeight="1" x14ac:dyDescent="0.2">
      <c r="A375" s="16"/>
      <c r="B375" s="16"/>
      <c r="C375" s="16"/>
      <c r="D375" s="16"/>
      <c r="E375" s="16"/>
      <c r="F375" s="16"/>
      <c r="G375" s="16"/>
      <c r="H375" s="16"/>
      <c r="I375" s="16"/>
      <c r="J375" s="16"/>
      <c r="K375" s="16"/>
      <c r="L375" s="16"/>
      <c r="M375" s="16"/>
      <c r="N375" s="16"/>
      <c r="O375" s="16"/>
      <c r="P375" s="16"/>
    </row>
    <row r="376" spans="1:16" ht="15.75" customHeight="1" x14ac:dyDescent="0.2">
      <c r="A376" s="16"/>
      <c r="B376" s="16"/>
      <c r="C376" s="16"/>
      <c r="D376" s="16"/>
      <c r="E376" s="16"/>
      <c r="F376" s="16"/>
      <c r="G376" s="16"/>
      <c r="H376" s="16"/>
      <c r="I376" s="16"/>
      <c r="J376" s="16"/>
      <c r="K376" s="16"/>
      <c r="L376" s="16"/>
      <c r="M376" s="16"/>
      <c r="N376" s="16"/>
      <c r="O376" s="16"/>
      <c r="P376" s="16"/>
    </row>
    <row r="377" spans="1:16" ht="15.75" customHeight="1" x14ac:dyDescent="0.2">
      <c r="A377" s="16"/>
      <c r="B377" s="16"/>
      <c r="C377" s="16"/>
      <c r="D377" s="16"/>
      <c r="E377" s="16"/>
      <c r="F377" s="16"/>
      <c r="G377" s="16"/>
      <c r="H377" s="16"/>
      <c r="I377" s="16"/>
      <c r="J377" s="16"/>
      <c r="K377" s="16"/>
      <c r="L377" s="16"/>
      <c r="M377" s="16"/>
      <c r="N377" s="16"/>
      <c r="O377" s="16"/>
      <c r="P377" s="16"/>
    </row>
    <row r="378" spans="1:16" ht="15.75" customHeight="1" x14ac:dyDescent="0.2">
      <c r="A378" s="16"/>
      <c r="B378" s="16"/>
      <c r="C378" s="16"/>
      <c r="D378" s="16"/>
      <c r="E378" s="16"/>
      <c r="F378" s="16"/>
      <c r="G378" s="16"/>
      <c r="H378" s="16"/>
      <c r="I378" s="16"/>
      <c r="J378" s="16"/>
      <c r="K378" s="16"/>
      <c r="L378" s="16"/>
      <c r="M378" s="16"/>
      <c r="N378" s="16"/>
      <c r="O378" s="16"/>
      <c r="P378" s="16"/>
    </row>
    <row r="379" spans="1:16" ht="15.75" customHeight="1" x14ac:dyDescent="0.2">
      <c r="A379" s="16"/>
      <c r="B379" s="16"/>
      <c r="C379" s="16"/>
      <c r="D379" s="16"/>
      <c r="E379" s="16"/>
      <c r="F379" s="16"/>
      <c r="G379" s="16"/>
      <c r="H379" s="16"/>
      <c r="I379" s="16"/>
      <c r="J379" s="16"/>
      <c r="K379" s="16"/>
      <c r="L379" s="16"/>
      <c r="M379" s="16"/>
      <c r="N379" s="16"/>
      <c r="O379" s="16"/>
      <c r="P379" s="16"/>
    </row>
    <row r="380" spans="1:16" ht="15.75" customHeight="1" x14ac:dyDescent="0.2">
      <c r="A380" s="16"/>
      <c r="B380" s="16"/>
      <c r="C380" s="16"/>
      <c r="D380" s="16"/>
      <c r="E380" s="16"/>
      <c r="F380" s="16"/>
      <c r="G380" s="16"/>
      <c r="H380" s="16"/>
      <c r="I380" s="16"/>
      <c r="J380" s="16"/>
      <c r="K380" s="16"/>
      <c r="L380" s="16"/>
      <c r="M380" s="16"/>
      <c r="N380" s="16"/>
      <c r="O380" s="16"/>
      <c r="P380" s="16"/>
    </row>
    <row r="381" spans="1:16" ht="15.75" customHeight="1" x14ac:dyDescent="0.2">
      <c r="A381" s="16"/>
      <c r="B381" s="16"/>
      <c r="C381" s="16"/>
      <c r="D381" s="16"/>
      <c r="E381" s="16"/>
      <c r="F381" s="16"/>
      <c r="G381" s="16"/>
      <c r="H381" s="16"/>
      <c r="I381" s="16"/>
      <c r="J381" s="16"/>
      <c r="K381" s="16"/>
      <c r="L381" s="16"/>
      <c r="M381" s="16"/>
      <c r="N381" s="16"/>
      <c r="O381" s="16"/>
      <c r="P381" s="16"/>
    </row>
    <row r="382" spans="1:16" ht="15.75" customHeight="1" x14ac:dyDescent="0.2">
      <c r="A382" s="16"/>
      <c r="B382" s="16"/>
      <c r="C382" s="16"/>
      <c r="D382" s="16"/>
      <c r="E382" s="16"/>
      <c r="F382" s="16"/>
      <c r="G382" s="16"/>
      <c r="H382" s="16"/>
      <c r="I382" s="16"/>
      <c r="J382" s="16"/>
      <c r="K382" s="16"/>
      <c r="L382" s="16"/>
      <c r="M382" s="16"/>
      <c r="N382" s="16"/>
      <c r="O382" s="16"/>
      <c r="P382" s="16"/>
    </row>
    <row r="383" spans="1:16" ht="15.75" customHeight="1" x14ac:dyDescent="0.2">
      <c r="A383" s="16"/>
      <c r="B383" s="16"/>
      <c r="C383" s="16"/>
      <c r="D383" s="16"/>
      <c r="E383" s="16"/>
      <c r="F383" s="16"/>
      <c r="G383" s="16"/>
      <c r="H383" s="16"/>
      <c r="I383" s="16"/>
      <c r="J383" s="16"/>
      <c r="K383" s="16"/>
      <c r="L383" s="16"/>
      <c r="M383" s="16"/>
      <c r="N383" s="16"/>
      <c r="O383" s="16"/>
      <c r="P383" s="16"/>
    </row>
    <row r="384" spans="1:16" ht="19.5" customHeight="1" x14ac:dyDescent="0.2">
      <c r="A384" s="16"/>
      <c r="B384" s="16"/>
      <c r="C384" s="16"/>
      <c r="D384" s="16"/>
      <c r="E384" s="16"/>
      <c r="F384" s="16"/>
      <c r="G384" s="16"/>
      <c r="H384" s="16"/>
      <c r="I384" s="16"/>
      <c r="J384" s="16"/>
      <c r="K384" s="16"/>
      <c r="L384" s="16"/>
      <c r="M384" s="16"/>
      <c r="N384" s="16"/>
      <c r="O384" s="16"/>
      <c r="P384" s="16"/>
    </row>
  </sheetData>
  <sheetProtection algorithmName="SHA-512" hashValue="hD5GuyLkYXKC+QA8H/rTgeG6MVszxHyo9tUkij9A/PzILV6MlYpHvc5TuKStOyIxyoVw+UawujioQuz/iPkkNg==" saltValue="bQnzq2eoh1SH+NtRVJWT7g==" spinCount="100000" sheet="1" objects="1" scenarios="1" formatCells="0" selectLockedCells="1" sort="0" autoFilter="0"/>
  <dataConsolidate link="1"/>
  <mergeCells count="44">
    <mergeCell ref="D176:I176"/>
    <mergeCell ref="E79:I79"/>
    <mergeCell ref="D171:I171"/>
    <mergeCell ref="D173:I173"/>
    <mergeCell ref="D174:I174"/>
    <mergeCell ref="D175:I175"/>
    <mergeCell ref="C91:D92"/>
    <mergeCell ref="C94:D94"/>
    <mergeCell ref="E82:I82"/>
    <mergeCell ref="E83:I83"/>
    <mergeCell ref="E84:I84"/>
    <mergeCell ref="E85:I85"/>
    <mergeCell ref="D172:I172"/>
    <mergeCell ref="E67:I67"/>
    <mergeCell ref="E68:I68"/>
    <mergeCell ref="E69:I69"/>
    <mergeCell ref="C89:D89"/>
    <mergeCell ref="E70:I70"/>
    <mergeCell ref="E71:I71"/>
    <mergeCell ref="E72:I72"/>
    <mergeCell ref="E73:I73"/>
    <mergeCell ref="E74:I74"/>
    <mergeCell ref="E75:I75"/>
    <mergeCell ref="E76:I76"/>
    <mergeCell ref="E77:I77"/>
    <mergeCell ref="E80:I80"/>
    <mergeCell ref="E81:I81"/>
    <mergeCell ref="E78:I78"/>
    <mergeCell ref="C178:H178"/>
    <mergeCell ref="C1:D2"/>
    <mergeCell ref="E1:F2"/>
    <mergeCell ref="C6:C7"/>
    <mergeCell ref="D14:M14"/>
    <mergeCell ref="C16:D16"/>
    <mergeCell ref="E119:F119"/>
    <mergeCell ref="C121:G121"/>
    <mergeCell ref="C169:D169"/>
    <mergeCell ref="C20:D21"/>
    <mergeCell ref="C30:D30"/>
    <mergeCell ref="C32:D33"/>
    <mergeCell ref="C35:D35"/>
    <mergeCell ref="C62:D63"/>
    <mergeCell ref="E65:I65"/>
    <mergeCell ref="E66:I66"/>
  </mergeCells>
  <conditionalFormatting sqref="F40:F57">
    <cfRule type="expression" dxfId="51" priority="30">
      <formula>AND(J40&lt;&gt;"",F40="")</formula>
    </cfRule>
  </conditionalFormatting>
  <conditionalFormatting sqref="C40:C57 C174:C176">
    <cfRule type="expression" dxfId="50" priority="27">
      <formula>AND(J40&lt;&gt;"",C40="")</formula>
    </cfRule>
  </conditionalFormatting>
  <conditionalFormatting sqref="G40:G57">
    <cfRule type="expression" dxfId="49" priority="26">
      <formula>AND(J40&lt;&gt;"",G40="")</formula>
    </cfRule>
  </conditionalFormatting>
  <conditionalFormatting sqref="H40:H57">
    <cfRule type="expression" dxfId="48" priority="25">
      <formula>AND(J40&lt;&gt;"",H40="")</formula>
    </cfRule>
  </conditionalFormatting>
  <conditionalFormatting sqref="I40:I57">
    <cfRule type="expression" dxfId="47" priority="24">
      <formula>AND(J40&lt;&gt;"",I40="")</formula>
    </cfRule>
  </conditionalFormatting>
  <conditionalFormatting sqref="K66:K85">
    <cfRule type="expression" dxfId="46" priority="23">
      <formula>AND(L66&lt;&gt;"",K66="")</formula>
    </cfRule>
  </conditionalFormatting>
  <conditionalFormatting sqref="J66:J85">
    <cfRule type="expression" dxfId="45" priority="22">
      <formula>AND(L66&lt;&gt;"",J66="")</formula>
    </cfRule>
  </conditionalFormatting>
  <conditionalFormatting sqref="E66:I85">
    <cfRule type="expression" dxfId="44" priority="21">
      <formula>AND(L66&lt;&gt;"",E66="")</formula>
    </cfRule>
  </conditionalFormatting>
  <conditionalFormatting sqref="C66:C85">
    <cfRule type="expression" dxfId="43" priority="20">
      <formula>AND(L66&lt;&gt;"",C66="")</formula>
    </cfRule>
  </conditionalFormatting>
  <conditionalFormatting sqref="F98:F117">
    <cfRule type="expression" dxfId="42" priority="19">
      <formula>AND(J98&lt;&gt;"",F98="")</formula>
    </cfRule>
  </conditionalFormatting>
  <conditionalFormatting sqref="C98:C117">
    <cfRule type="expression" dxfId="41" priority="18">
      <formula>AND(J98&lt;&gt;"",C98="")</formula>
    </cfRule>
  </conditionalFormatting>
  <conditionalFormatting sqref="G98:G117">
    <cfRule type="expression" dxfId="40" priority="17">
      <formula>AND(J98&lt;&gt;"",G98="")</formula>
    </cfRule>
  </conditionalFormatting>
  <conditionalFormatting sqref="H98:H117">
    <cfRule type="expression" dxfId="39" priority="16">
      <formula>AND(J98&lt;&gt;"",H98="")</formula>
    </cfRule>
  </conditionalFormatting>
  <conditionalFormatting sqref="I98:I117">
    <cfRule type="expression" dxfId="38" priority="15">
      <formula>AND(J98&lt;&gt;"",I98="")</formula>
    </cfRule>
  </conditionalFormatting>
  <conditionalFormatting sqref="F124:F163">
    <cfRule type="expression" dxfId="37" priority="14">
      <formula>AND(J124&lt;&gt;"",F124="")</formula>
    </cfRule>
  </conditionalFormatting>
  <conditionalFormatting sqref="C124:C163">
    <cfRule type="expression" dxfId="36" priority="13">
      <formula>AND(J124&lt;&gt;"",C124="")</formula>
    </cfRule>
  </conditionalFormatting>
  <conditionalFormatting sqref="G124:G163">
    <cfRule type="expression" dxfId="35" priority="12">
      <formula>AND(J124&lt;&gt;"",G124="")</formula>
    </cfRule>
  </conditionalFormatting>
  <conditionalFormatting sqref="H124:H163">
    <cfRule type="expression" dxfId="34" priority="11">
      <formula>AND(J124&lt;&gt;"",H124="")</formula>
    </cfRule>
  </conditionalFormatting>
  <conditionalFormatting sqref="I124:I163">
    <cfRule type="expression" dxfId="33" priority="10">
      <formula>AND(J124&lt;&gt;"",I124="")</formula>
    </cfRule>
  </conditionalFormatting>
  <conditionalFormatting sqref="K172:K176">
    <cfRule type="expression" dxfId="32" priority="7">
      <formula>AND(J172&lt;&gt;"",K172="")</formula>
    </cfRule>
  </conditionalFormatting>
  <conditionalFormatting sqref="F38:F39">
    <cfRule type="expression" dxfId="31" priority="6">
      <formula>AND(J38&lt;&gt;"",F38="")</formula>
    </cfRule>
  </conditionalFormatting>
  <conditionalFormatting sqref="C38:C39">
    <cfRule type="expression" dxfId="30" priority="5">
      <formula>AND(J38&lt;&gt;"",C38="")</formula>
    </cfRule>
  </conditionalFormatting>
  <conditionalFormatting sqref="G38:G39">
    <cfRule type="expression" dxfId="29" priority="4">
      <formula>AND(J38&lt;&gt;"",G38="")</formula>
    </cfRule>
  </conditionalFormatting>
  <conditionalFormatting sqref="H38:H39">
    <cfRule type="expression" dxfId="28" priority="3">
      <formula>AND(J38&lt;&gt;"",H38="")</formula>
    </cfRule>
  </conditionalFormatting>
  <conditionalFormatting sqref="I38:I39">
    <cfRule type="expression" dxfId="27" priority="2">
      <formula>AND(J38&lt;&gt;"",I38="")</formula>
    </cfRule>
  </conditionalFormatting>
  <conditionalFormatting sqref="C172:C173">
    <cfRule type="expression" dxfId="26" priority="1">
      <formula>AND(J172&lt;&gt;"",C172="")</formula>
    </cfRule>
  </conditionalFormatting>
  <dataValidations count="13">
    <dataValidation type="whole" allowBlank="1" showInputMessage="1" showErrorMessage="1" errorTitle="maximum quantity exceeded" error="Przekroczyłeś maksymalna ilość  dla twojej podróży._x000a_You have exceeded the maximum amount for your trip." sqref="E35 E94" xr:uid="{5D027E63-F605-4D7A-9BF4-4AFA43A69241}">
      <formula1>0</formula1>
      <formula2>$M$4+1</formula2>
    </dataValidation>
    <dataValidation type="list" allowBlank="1" showInputMessage="1" showErrorMessage="1" sqref="D10:J10" xr:uid="{2BB25949-FCD3-4FC6-9D5E-65FFF861583F}">
      <formula1>$AE$3:$AE$38</formula1>
    </dataValidation>
    <dataValidation type="date" allowBlank="1" showInputMessage="1" showErrorMessage="1" sqref="AJ6" xr:uid="{13C3EA53-5E5B-43A2-A32A-7C7447506239}">
      <formula1>AH6</formula1>
      <formula2>AH8</formula2>
    </dataValidation>
    <dataValidation type="date" allowBlank="1" showInputMessage="1" showErrorMessage="1" sqref="J4 G4" xr:uid="{4F925B4E-DA29-4300-99C7-C970F8F0C56D}">
      <formula1>$AH$6</formula1>
      <formula2>$AH$8</formula2>
    </dataValidation>
    <dataValidation type="time" allowBlank="1" showInputMessage="1" showErrorMessage="1" sqref="G6 J6" xr:uid="{BD5C6D8B-2C46-45E4-BC77-330117154E65}">
      <formula1>$AH$10</formula1>
      <formula2>$AH$11</formula2>
    </dataValidation>
    <dataValidation type="list" allowBlank="1" showInputMessage="1" showErrorMessage="1" sqref="K98:K117 K124:K163 K38:K57" xr:uid="{2A8A97C2-F9AF-4A1F-AC35-FDD78672E5C6}">
      <formula1>$AF$2:$AF$38</formula1>
    </dataValidation>
    <dataValidation type="whole" allowBlank="1" showInputMessage="1" showErrorMessage="1" errorTitle="maximum quantity exceeded" error="Przekroczyłeś maksymalna ilość śniadań dla twojej podróży._x000a_You have exceeded the maximum amount of breakfast for your trip." sqref="D23" xr:uid="{E7059944-D089-4CE9-83F1-AF451F8820EB}">
      <formula1>0</formula1>
      <formula2>$M$4+1</formula2>
    </dataValidation>
    <dataValidation type="whole" allowBlank="1" showInputMessage="1" showErrorMessage="1" errorTitle="maximum quantity exceeded" error="Przekroczyłeś maksymalna ilość obiadów dla twojej podróży._x000a_You have exceeded the maximum number of lunches for your trip_x000a_" sqref="D24" xr:uid="{310B2DAB-B8E8-47C9-B7B5-DB2D2A9E16BF}">
      <formula1>0</formula1>
      <formula2>$M$4+1</formula2>
    </dataValidation>
    <dataValidation type="whole" allowBlank="1" showInputMessage="1" showErrorMessage="1" errorTitle="maximum quantity exceeded" error="Przekroczyłeś maksymalna ilość kolacji dla twojej podróży._x000a_You have exceeded the maximum number of dinners for your trip." sqref="D25" xr:uid="{714D4CB4-0FE0-4043-939E-33BC5EDB1914}">
      <formula1>0</formula1>
      <formula2>$M$4+1</formula2>
    </dataValidation>
    <dataValidation type="list" allowBlank="1" showInputMessage="1" showErrorMessage="1" sqref="F98:F117 F38:F57 F124:F163" xr:uid="{21193E30-8CFC-4426-9CC7-F04D3F50D192}">
      <formula1>"gotówka/ cash,karta służbowa/  business card,karta prywatna/ private card"</formula1>
    </dataValidation>
    <dataValidation type="date" allowBlank="1" showInputMessage="1" showErrorMessage="1" sqref="C124:C163 C38:C57 C98:C117 C66:C85 C172:C176" xr:uid="{A3DCED65-C8BB-49A3-88B3-645E65501B31}">
      <formula1>36526</formula1>
      <formula2>51136</formula2>
    </dataValidation>
    <dataValidation type="decimal" allowBlank="1" showInputMessage="1" showErrorMessage="1" sqref="H38:I57 H98:I117 H124:I163" xr:uid="{9BF67821-4C00-4ADA-883E-D2D2BF9AB0D6}">
      <formula1>0</formula1>
      <formula2>9999999999999990000</formula2>
    </dataValidation>
    <dataValidation type="decimal" operator="greaterThan" allowBlank="1" showInputMessage="1" showErrorMessage="1" sqref="K66:K85" xr:uid="{D08FAD1F-0815-4021-A252-28CDD4564897}">
      <formula1>0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scale="48" fitToHeight="0" orientation="landscape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Group Box 6">
              <controlPr locked="0" defaultSize="0" autoFill="0" autoPict="0">
                <anchor moveWithCells="1">
                  <from>
                    <xdr:col>2</xdr:col>
                    <xdr:colOff>1438102</xdr:colOff>
                    <xdr:row>17</xdr:row>
                    <xdr:rowOff>357447</xdr:rowOff>
                  </from>
                  <to>
                    <xdr:col>7</xdr:col>
                    <xdr:colOff>415636</xdr:colOff>
                    <xdr:row>168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Group Box 7">
              <controlPr defaultSize="0" autoFill="0" autoPict="0">
                <anchor moveWithCells="1">
                  <from>
                    <xdr:col>3</xdr:col>
                    <xdr:colOff>831273</xdr:colOff>
                    <xdr:row>88</xdr:row>
                    <xdr:rowOff>399011</xdr:rowOff>
                  </from>
                  <to>
                    <xdr:col>6</xdr:col>
                    <xdr:colOff>91440</xdr:colOff>
                    <xdr:row>188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6" name="Option Button9">
              <controlPr defaultSize="0" autoFill="0" autoLine="0" autoPict="0" macro="[0]!OptionButton9_Click">
                <anchor moveWithCells="1">
                  <from>
                    <xdr:col>4</xdr:col>
                    <xdr:colOff>1596044</xdr:colOff>
                    <xdr:row>90</xdr:row>
                    <xdr:rowOff>49876</xdr:rowOff>
                  </from>
                  <to>
                    <xdr:col>5</xdr:col>
                    <xdr:colOff>41564</xdr:colOff>
                    <xdr:row>120</xdr:row>
                    <xdr:rowOff>241069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7" name="Button 9">
              <controlPr defaultSize="0" print="0" autoFill="0" autoPict="0" macro="[0]!_xludf.clear">
                <anchor moveWithCells="1" sizeWithCells="1">
                  <from>
                    <xdr:col>11</xdr:col>
                    <xdr:colOff>640080</xdr:colOff>
                    <xdr:row>188</xdr:row>
                    <xdr:rowOff>124691</xdr:rowOff>
                  </from>
                  <to>
                    <xdr:col>13</xdr:col>
                    <xdr:colOff>66502</xdr:colOff>
                    <xdr:row>189</xdr:row>
                    <xdr:rowOff>257695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8" name="Button30">
              <controlPr defaultSize="0" print="0" autoFill="0" autoPict="0" macro="[0]!ODKRYJ30">
                <anchor moveWithCells="1" sizeWithCells="1">
                  <from>
                    <xdr:col>14</xdr:col>
                    <xdr:colOff>199505</xdr:colOff>
                    <xdr:row>35</xdr:row>
                    <xdr:rowOff>108065</xdr:rowOff>
                  </from>
                  <to>
                    <xdr:col>14</xdr:col>
                    <xdr:colOff>781396</xdr:colOff>
                    <xdr:row>37</xdr:row>
                    <xdr:rowOff>124691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9" name="Button32">
              <controlPr defaultSize="0" print="0" autoFill="0" autoPict="0" macro="[0]!ODKRYJ32">
                <anchor moveWithCells="1" sizeWithCells="1">
                  <from>
                    <xdr:col>14</xdr:col>
                    <xdr:colOff>315884</xdr:colOff>
                    <xdr:row>64</xdr:row>
                    <xdr:rowOff>0</xdr:rowOff>
                  </from>
                  <to>
                    <xdr:col>14</xdr:col>
                    <xdr:colOff>831273</xdr:colOff>
                    <xdr:row>65</xdr:row>
                    <xdr:rowOff>149629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0" name="Button36">
              <controlPr defaultSize="0" print="0" autoFill="0" autoPict="0" macro="[0]!ODKRYJ36">
                <anchor moveWithCells="1" sizeWithCells="1">
                  <from>
                    <xdr:col>14</xdr:col>
                    <xdr:colOff>324196</xdr:colOff>
                    <xdr:row>122</xdr:row>
                    <xdr:rowOff>149629</xdr:rowOff>
                  </from>
                  <to>
                    <xdr:col>14</xdr:col>
                    <xdr:colOff>872836</xdr:colOff>
                    <xdr:row>123</xdr:row>
                    <xdr:rowOff>299258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1" name="Button34">
              <controlPr defaultSize="0" print="0" autoFill="0" autoPict="0" macro="[0]!ODKRYJ34">
                <anchor moveWithCells="1" sizeWithCells="1">
                  <from>
                    <xdr:col>14</xdr:col>
                    <xdr:colOff>299258</xdr:colOff>
                    <xdr:row>96</xdr:row>
                    <xdr:rowOff>91440</xdr:rowOff>
                  </from>
                  <to>
                    <xdr:col>14</xdr:col>
                    <xdr:colOff>814647</xdr:colOff>
                    <xdr:row>97</xdr:row>
                    <xdr:rowOff>166255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2" name="Button31">
              <controlPr defaultSize="0" print="0" autoFill="0" autoPict="0" macro="[0]!Usun31">
                <anchor moveWithCells="1" sizeWithCells="1">
                  <from>
                    <xdr:col>14</xdr:col>
                    <xdr:colOff>1088967</xdr:colOff>
                    <xdr:row>35</xdr:row>
                    <xdr:rowOff>91440</xdr:rowOff>
                  </from>
                  <to>
                    <xdr:col>15</xdr:col>
                    <xdr:colOff>432262</xdr:colOff>
                    <xdr:row>37</xdr:row>
                    <xdr:rowOff>124691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3" name="Button33">
              <controlPr defaultSize="0" print="0" autoFill="0" autoPict="0" macro="[0]!Usun33">
                <anchor moveWithCells="1" sizeWithCells="1">
                  <from>
                    <xdr:col>15</xdr:col>
                    <xdr:colOff>49876</xdr:colOff>
                    <xdr:row>64</xdr:row>
                    <xdr:rowOff>0</xdr:rowOff>
                  </from>
                  <to>
                    <xdr:col>15</xdr:col>
                    <xdr:colOff>581891</xdr:colOff>
                    <xdr:row>65</xdr:row>
                    <xdr:rowOff>108065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4" name="Button35">
              <controlPr defaultSize="0" print="0" autoFill="0" autoPict="0" macro="[0]!Usun35">
                <anchor moveWithCells="1" sizeWithCells="1">
                  <from>
                    <xdr:col>14</xdr:col>
                    <xdr:colOff>1155469</xdr:colOff>
                    <xdr:row>96</xdr:row>
                    <xdr:rowOff>91440</xdr:rowOff>
                  </from>
                  <to>
                    <xdr:col>15</xdr:col>
                    <xdr:colOff>548640</xdr:colOff>
                    <xdr:row>97</xdr:row>
                    <xdr:rowOff>149629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5" name="Button37">
              <controlPr defaultSize="0" print="0" autoFill="0" autoPict="0" macro="[0]!Usun37">
                <anchor moveWithCells="1" sizeWithCells="1">
                  <from>
                    <xdr:col>15</xdr:col>
                    <xdr:colOff>66502</xdr:colOff>
                    <xdr:row>122</xdr:row>
                    <xdr:rowOff>166255</xdr:rowOff>
                  </from>
                  <to>
                    <xdr:col>15</xdr:col>
                    <xdr:colOff>581891</xdr:colOff>
                    <xdr:row>123</xdr:row>
                    <xdr:rowOff>282633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6" name="Group Box 18">
              <controlPr defaultSize="0" autoFill="0" autoPict="0">
                <anchor moveWithCells="1">
                  <from>
                    <xdr:col>2</xdr:col>
                    <xdr:colOff>1438102</xdr:colOff>
                    <xdr:row>2</xdr:row>
                    <xdr:rowOff>16625</xdr:rowOff>
                  </from>
                  <to>
                    <xdr:col>7</xdr:col>
                    <xdr:colOff>324196</xdr:colOff>
                    <xdr:row>8</xdr:row>
                    <xdr:rowOff>8313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7" name="OptionButton1">
              <controlPr defaultSize="0" autoFill="0" autoLine="0" autoPict="0" macro="[0]!OptionButton1_Click">
                <anchor moveWithCells="1">
                  <from>
                    <xdr:col>3</xdr:col>
                    <xdr:colOff>1064029</xdr:colOff>
                    <xdr:row>5</xdr:row>
                    <xdr:rowOff>49876</xdr:rowOff>
                  </from>
                  <to>
                    <xdr:col>4</xdr:col>
                    <xdr:colOff>0</xdr:colOff>
                    <xdr:row>5</xdr:row>
                    <xdr:rowOff>357447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18" name="Group Box 20">
              <controlPr defaultSize="0" autoFill="0" autoPict="0">
                <anchor moveWithCells="1">
                  <from>
                    <xdr:col>3</xdr:col>
                    <xdr:colOff>548640</xdr:colOff>
                    <xdr:row>29</xdr:row>
                    <xdr:rowOff>282633</xdr:rowOff>
                  </from>
                  <to>
                    <xdr:col>6</xdr:col>
                    <xdr:colOff>407324</xdr:colOff>
                    <xdr:row>186</xdr:row>
                    <xdr:rowOff>606829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19" name="Group Box 21">
              <controlPr defaultSize="0" autoFill="0" autoPict="0">
                <anchor moveWithCells="1">
                  <from>
                    <xdr:col>3</xdr:col>
                    <xdr:colOff>1005840</xdr:colOff>
                    <xdr:row>58</xdr:row>
                    <xdr:rowOff>282633</xdr:rowOff>
                  </from>
                  <to>
                    <xdr:col>6</xdr:col>
                    <xdr:colOff>540327</xdr:colOff>
                    <xdr:row>186</xdr:row>
                    <xdr:rowOff>157942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20" name="OptionButton 2">
              <controlPr defaultSize="0" autoFill="0" autoLine="0" autoPict="0" macro="[0]!OptionButton2_Click">
                <anchor moveWithCells="1">
                  <from>
                    <xdr:col>3</xdr:col>
                    <xdr:colOff>1064029</xdr:colOff>
                    <xdr:row>6</xdr:row>
                    <xdr:rowOff>49876</xdr:rowOff>
                  </from>
                  <to>
                    <xdr:col>3</xdr:col>
                    <xdr:colOff>2136371</xdr:colOff>
                    <xdr:row>6</xdr:row>
                    <xdr:rowOff>332509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1" name="Option Button10">
              <controlPr defaultSize="0" autoFill="0" autoLine="0" autoPict="0" macro="[0]!OptionButton10_Click">
                <anchor moveWithCells="1">
                  <from>
                    <xdr:col>4</xdr:col>
                    <xdr:colOff>1604356</xdr:colOff>
                    <xdr:row>91</xdr:row>
                    <xdr:rowOff>49876</xdr:rowOff>
                  </from>
                  <to>
                    <xdr:col>5</xdr:col>
                    <xdr:colOff>0</xdr:colOff>
                    <xdr:row>120</xdr:row>
                    <xdr:rowOff>266007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2" name="Button 24">
              <controlPr defaultSize="0" print="0" autoFill="0" autoPict="0" macro="[0]!check_21">
                <anchor moveWithCells="1" sizeWithCells="1">
                  <from>
                    <xdr:col>12</xdr:col>
                    <xdr:colOff>980902</xdr:colOff>
                    <xdr:row>15</xdr:row>
                    <xdr:rowOff>41564</xdr:rowOff>
                  </from>
                  <to>
                    <xdr:col>12</xdr:col>
                    <xdr:colOff>1421476</xdr:colOff>
                    <xdr:row>15</xdr:row>
                    <xdr:rowOff>382385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23" name="Button 25">
              <controlPr defaultSize="0" print="0" autoFill="0" autoPict="0" macro="[0]!check_22">
                <anchor moveWithCells="1" sizeWithCells="1">
                  <from>
                    <xdr:col>12</xdr:col>
                    <xdr:colOff>507076</xdr:colOff>
                    <xdr:row>15</xdr:row>
                    <xdr:rowOff>33251</xdr:rowOff>
                  </from>
                  <to>
                    <xdr:col>12</xdr:col>
                    <xdr:colOff>906087</xdr:colOff>
                    <xdr:row>15</xdr:row>
                    <xdr:rowOff>374073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4" name="Button123">
              <controlPr defaultSize="0" print="0" autoFill="0" autoPict="0" macro="[0]!check_23">
                <anchor moveWithCells="1" sizeWithCells="1">
                  <from>
                    <xdr:col>12</xdr:col>
                    <xdr:colOff>980902</xdr:colOff>
                    <xdr:row>29</xdr:row>
                    <xdr:rowOff>41564</xdr:rowOff>
                  </from>
                  <to>
                    <xdr:col>12</xdr:col>
                    <xdr:colOff>1421476</xdr:colOff>
                    <xdr:row>29</xdr:row>
                    <xdr:rowOff>382385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25" name="Button125">
              <controlPr defaultSize="0" print="0" autoFill="0" autoPict="0" macro="[0]!Check_25">
                <anchor moveWithCells="1" sizeWithCells="1">
                  <from>
                    <xdr:col>12</xdr:col>
                    <xdr:colOff>980902</xdr:colOff>
                    <xdr:row>88</xdr:row>
                    <xdr:rowOff>41564</xdr:rowOff>
                  </from>
                  <to>
                    <xdr:col>12</xdr:col>
                    <xdr:colOff>1421476</xdr:colOff>
                    <xdr:row>88</xdr:row>
                    <xdr:rowOff>382385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26" name="Button127">
              <controlPr defaultSize="0" print="0" autoFill="0" autoPict="0" macro="[0]!check_27">
                <anchor moveWithCells="1" sizeWithCells="1">
                  <from>
                    <xdr:col>12</xdr:col>
                    <xdr:colOff>980902</xdr:colOff>
                    <xdr:row>120</xdr:row>
                    <xdr:rowOff>41564</xdr:rowOff>
                  </from>
                  <to>
                    <xdr:col>12</xdr:col>
                    <xdr:colOff>1421476</xdr:colOff>
                    <xdr:row>120</xdr:row>
                    <xdr:rowOff>382385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27" name="Button129">
              <controlPr defaultSize="0" print="0" autoFill="0" autoPict="0" macro="[0]!check_29">
                <anchor moveWithCells="1" sizeWithCells="1">
                  <from>
                    <xdr:col>12</xdr:col>
                    <xdr:colOff>980902</xdr:colOff>
                    <xdr:row>168</xdr:row>
                    <xdr:rowOff>41564</xdr:rowOff>
                  </from>
                  <to>
                    <xdr:col>12</xdr:col>
                    <xdr:colOff>1421476</xdr:colOff>
                    <xdr:row>168</xdr:row>
                    <xdr:rowOff>382385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28" name="Button124">
              <controlPr defaultSize="0" print="0" autoFill="0" autoPict="0" macro="[0]!Check_24">
                <anchor moveWithCells="1" sizeWithCells="1">
                  <from>
                    <xdr:col>12</xdr:col>
                    <xdr:colOff>507076</xdr:colOff>
                    <xdr:row>29</xdr:row>
                    <xdr:rowOff>33251</xdr:rowOff>
                  </from>
                  <to>
                    <xdr:col>12</xdr:col>
                    <xdr:colOff>906087</xdr:colOff>
                    <xdr:row>29</xdr:row>
                    <xdr:rowOff>374073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29" name="Button126">
              <controlPr defaultSize="0" print="0" autoFill="0" autoPict="0" macro="[0]!Check_26">
                <anchor moveWithCells="1" sizeWithCells="1">
                  <from>
                    <xdr:col>12</xdr:col>
                    <xdr:colOff>507076</xdr:colOff>
                    <xdr:row>88</xdr:row>
                    <xdr:rowOff>33251</xdr:rowOff>
                  </from>
                  <to>
                    <xdr:col>12</xdr:col>
                    <xdr:colOff>906087</xdr:colOff>
                    <xdr:row>88</xdr:row>
                    <xdr:rowOff>374073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0" name="Button128">
              <controlPr defaultSize="0" print="0" autoFill="0" autoPict="0" macro="[0]!check_28">
                <anchor moveWithCells="1" sizeWithCells="1">
                  <from>
                    <xdr:col>12</xdr:col>
                    <xdr:colOff>507076</xdr:colOff>
                    <xdr:row>120</xdr:row>
                    <xdr:rowOff>33251</xdr:rowOff>
                  </from>
                  <to>
                    <xdr:col>12</xdr:col>
                    <xdr:colOff>906087</xdr:colOff>
                    <xdr:row>120</xdr:row>
                    <xdr:rowOff>374073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1" name="Button130">
              <controlPr defaultSize="0" print="0" autoFill="0" autoPict="0" macro="[0]!check_30">
                <anchor moveWithCells="1" sizeWithCells="1">
                  <from>
                    <xdr:col>12</xdr:col>
                    <xdr:colOff>507076</xdr:colOff>
                    <xdr:row>168</xdr:row>
                    <xdr:rowOff>33251</xdr:rowOff>
                  </from>
                  <to>
                    <xdr:col>12</xdr:col>
                    <xdr:colOff>906087</xdr:colOff>
                    <xdr:row>168</xdr:row>
                    <xdr:rowOff>374073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2" name="Option Button3">
              <controlPr defaultSize="0" autoFill="0" autoLine="0" autoPict="0" macro="[0]!OptionButton3_Click">
                <anchor moveWithCells="1">
                  <from>
                    <xdr:col>4</xdr:col>
                    <xdr:colOff>1496291</xdr:colOff>
                    <xdr:row>19</xdr:row>
                    <xdr:rowOff>91440</xdr:rowOff>
                  </from>
                  <to>
                    <xdr:col>5</xdr:col>
                    <xdr:colOff>149629</xdr:colOff>
                    <xdr:row>29</xdr:row>
                    <xdr:rowOff>241069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3" name="Option Button4">
              <controlPr defaultSize="0" autoFill="0" autoLine="0" autoPict="0" macro="[0]!OptionButton4_Click">
                <anchor moveWithCells="1">
                  <from>
                    <xdr:col>4</xdr:col>
                    <xdr:colOff>1521229</xdr:colOff>
                    <xdr:row>20</xdr:row>
                    <xdr:rowOff>49876</xdr:rowOff>
                  </from>
                  <to>
                    <xdr:col>5</xdr:col>
                    <xdr:colOff>174567</xdr:colOff>
                    <xdr:row>29</xdr:row>
                    <xdr:rowOff>266007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4" name="Option Button11">
              <controlPr defaultSize="0" autoFill="0" autoLine="0" autoPict="0" macro="[0]!OptionButton5_Click">
                <anchor moveWithCells="1">
                  <from>
                    <xdr:col>4</xdr:col>
                    <xdr:colOff>1546167</xdr:colOff>
                    <xdr:row>61</xdr:row>
                    <xdr:rowOff>58189</xdr:rowOff>
                  </from>
                  <to>
                    <xdr:col>5</xdr:col>
                    <xdr:colOff>241069</xdr:colOff>
                    <xdr:row>88</xdr:row>
                    <xdr:rowOff>266007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5" name="Option Button12">
              <controlPr defaultSize="0" autoFill="0" autoLine="0" autoPict="0" macro="[0]!OptionButton7_Click">
                <anchor moveWithCells="1">
                  <from>
                    <xdr:col>4</xdr:col>
                    <xdr:colOff>1546167</xdr:colOff>
                    <xdr:row>62</xdr:row>
                    <xdr:rowOff>91440</xdr:rowOff>
                  </from>
                  <to>
                    <xdr:col>5</xdr:col>
                    <xdr:colOff>266007</xdr:colOff>
                    <xdr:row>88</xdr:row>
                    <xdr:rowOff>282633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6" name="Option Button5">
              <controlPr defaultSize="0" autoFill="0" autoLine="0" autoPict="0" macro="[0]!OptionButton11_Click">
                <anchor moveWithCells="1">
                  <from>
                    <xdr:col>4</xdr:col>
                    <xdr:colOff>1546167</xdr:colOff>
                    <xdr:row>31</xdr:row>
                    <xdr:rowOff>33251</xdr:rowOff>
                  </from>
                  <to>
                    <xdr:col>5</xdr:col>
                    <xdr:colOff>423949</xdr:colOff>
                    <xdr:row>88</xdr:row>
                    <xdr:rowOff>349135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7" name="Option Button7">
              <controlPr defaultSize="0" autoFill="0" autoLine="0" autoPict="0" macro="[0]!OptionButton12_Click">
                <anchor moveWithCells="1">
                  <from>
                    <xdr:col>4</xdr:col>
                    <xdr:colOff>1554480</xdr:colOff>
                    <xdr:row>32</xdr:row>
                    <xdr:rowOff>41564</xdr:rowOff>
                  </from>
                  <to>
                    <xdr:col>5</xdr:col>
                    <xdr:colOff>606829</xdr:colOff>
                    <xdr:row>88</xdr:row>
                    <xdr:rowOff>299258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8" name="Button 40">
              <controlPr defaultSize="0" print="0" autoFill="0" autoPict="0" macro="[0]!dodaj">
                <anchor moveWithCells="1" sizeWithCells="1">
                  <from>
                    <xdr:col>4</xdr:col>
                    <xdr:colOff>224444</xdr:colOff>
                    <xdr:row>8</xdr:row>
                    <xdr:rowOff>33251</xdr:rowOff>
                  </from>
                  <to>
                    <xdr:col>4</xdr:col>
                    <xdr:colOff>1463040</xdr:colOff>
                    <xdr:row>8</xdr:row>
                    <xdr:rowOff>448887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" name="Button 41">
              <controlPr defaultSize="0" print="0" autoFill="0" autoPict="0" macro="[0]!translatetoPLa">
                <anchor moveWithCells="1" sizeWithCells="1">
                  <from>
                    <xdr:col>10</xdr:col>
                    <xdr:colOff>1064029</xdr:colOff>
                    <xdr:row>188</xdr:row>
                    <xdr:rowOff>133004</xdr:rowOff>
                  </from>
                  <to>
                    <xdr:col>10</xdr:col>
                    <xdr:colOff>1587731</xdr:colOff>
                    <xdr:row>189</xdr:row>
                    <xdr:rowOff>266007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40" name="Button 42">
              <controlPr defaultSize="0" print="0" autoFill="0" autoPict="0" macro="[0]!translatetoENGa">
                <anchor moveWithCells="1" sizeWithCells="1">
                  <from>
                    <xdr:col>10</xdr:col>
                    <xdr:colOff>1662545</xdr:colOff>
                    <xdr:row>188</xdr:row>
                    <xdr:rowOff>133004</xdr:rowOff>
                  </from>
                  <to>
                    <xdr:col>11</xdr:col>
                    <xdr:colOff>482138</xdr:colOff>
                    <xdr:row>189</xdr:row>
                    <xdr:rowOff>257695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10A6F01-46B6-4AEC-B4DF-B53AE796E185}">
          <x14:formula1>
            <xm:f>MAPPING!$K$2:$K$5</xm:f>
          </x14:formula1>
          <xm:sqref>D66:D85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290FA-DFDC-4247-9647-7786C7633ED1}">
  <sheetPr codeName="Sheet11">
    <tabColor theme="3"/>
    <pageSetUpPr autoPageBreaks="0" fitToPage="1"/>
  </sheetPr>
  <dimension ref="A1:AJ384"/>
  <sheetViews>
    <sheetView showGridLines="0" zoomScale="40" zoomScaleNormal="40" zoomScaleSheetLayoutView="40" zoomScalePageLayoutView="55" workbookViewId="0">
      <selection activeCell="J4" sqref="J4"/>
    </sheetView>
  </sheetViews>
  <sheetFormatPr defaultColWidth="0" defaultRowHeight="15.75" customHeight="1" x14ac:dyDescent="0.2"/>
  <cols>
    <col min="1" max="1" width="4.875" style="15" customWidth="1"/>
    <col min="2" max="2" width="2.125" style="15" customWidth="1"/>
    <col min="3" max="3" width="25.5" style="15" customWidth="1"/>
    <col min="4" max="4" width="33.25" style="15" customWidth="1"/>
    <col min="5" max="5" width="32.875" style="15" customWidth="1"/>
    <col min="6" max="6" width="22.5" style="15" customWidth="1"/>
    <col min="7" max="7" width="28.5" style="15" customWidth="1"/>
    <col min="8" max="8" width="25.125" style="15" bestFit="1" customWidth="1"/>
    <col min="9" max="9" width="22" style="15" customWidth="1"/>
    <col min="10" max="10" width="24.5" style="15" customWidth="1"/>
    <col min="11" max="11" width="24.25" style="15" customWidth="1"/>
    <col min="12" max="12" width="19.5" style="15" customWidth="1"/>
    <col min="13" max="13" width="21.5" style="15" customWidth="1"/>
    <col min="14" max="14" width="2.125" style="15" customWidth="1"/>
    <col min="15" max="15" width="16.875" style="15" customWidth="1"/>
    <col min="16" max="16" width="13.5" style="15" customWidth="1"/>
    <col min="17" max="17" width="5.375" style="301" hidden="1" customWidth="1"/>
    <col min="18" max="18" width="11" style="301" hidden="1" customWidth="1"/>
    <col min="19" max="19" width="16.875" style="301" hidden="1" customWidth="1"/>
    <col min="20" max="20" width="11.25" style="301" hidden="1" customWidth="1"/>
    <col min="21" max="21" width="10" style="301" hidden="1" customWidth="1"/>
    <col min="22" max="27" width="5.375" style="301" hidden="1" customWidth="1"/>
    <col min="28" max="28" width="12.5" style="301" hidden="1" customWidth="1"/>
    <col min="29" max="29" width="2.125" style="301" hidden="1" customWidth="1"/>
    <col min="30" max="30" width="13.5" style="301" hidden="1" customWidth="1"/>
    <col min="31" max="32" width="5.375" style="301" hidden="1" customWidth="1"/>
    <col min="33" max="33" width="12.5" style="301" hidden="1" customWidth="1"/>
    <col min="34" max="34" width="48.25" style="301" hidden="1" customWidth="1"/>
    <col min="35" max="35" width="12.5" style="14" hidden="1" customWidth="1"/>
    <col min="36" max="36" width="16.5" style="14" hidden="1" customWidth="1"/>
    <col min="37" max="16384" width="0" style="14" hidden="1"/>
  </cols>
  <sheetData>
    <row r="1" spans="1:36" s="10" customFormat="1" ht="29.95" customHeight="1" thickTop="1" thickBot="1" x14ac:dyDescent="0.25">
      <c r="A1" s="22"/>
      <c r="B1" s="186"/>
      <c r="C1" s="353" t="s">
        <v>621</v>
      </c>
      <c r="D1" s="353"/>
      <c r="E1" s="353" t="str">
        <f>"NR: " &amp; G9</f>
        <v xml:space="preserve">NR: </v>
      </c>
      <c r="F1" s="353"/>
      <c r="G1" s="185"/>
      <c r="H1" s="185"/>
      <c r="I1" s="185"/>
      <c r="J1" s="185"/>
      <c r="K1" s="185"/>
      <c r="L1" s="185"/>
      <c r="M1" s="185"/>
      <c r="N1" s="184"/>
      <c r="O1" s="16"/>
      <c r="P1" s="16"/>
      <c r="Q1" s="300"/>
      <c r="R1" s="301"/>
      <c r="S1" s="302"/>
      <c r="T1" s="302"/>
      <c r="U1" s="302"/>
      <c r="V1" s="302"/>
      <c r="W1" s="302"/>
      <c r="X1" s="302"/>
      <c r="Y1" s="302"/>
      <c r="Z1" s="302"/>
      <c r="AA1" s="302"/>
      <c r="AB1" s="302"/>
      <c r="AC1" s="302"/>
      <c r="AD1" s="302"/>
      <c r="AE1" s="302"/>
      <c r="AF1" s="302"/>
      <c r="AG1" s="302"/>
      <c r="AH1" s="302"/>
    </row>
    <row r="2" spans="1:36" s="10" customFormat="1" ht="35.549999999999997" customHeight="1" thickTop="1" thickBot="1" x14ac:dyDescent="0.25">
      <c r="A2" s="22"/>
      <c r="B2" s="183"/>
      <c r="C2" s="354"/>
      <c r="D2" s="354"/>
      <c r="E2" s="354"/>
      <c r="F2" s="354"/>
      <c r="G2" s="182"/>
      <c r="H2" s="182"/>
      <c r="I2" s="182"/>
      <c r="J2" s="182"/>
      <c r="K2" s="182"/>
      <c r="L2" s="182"/>
      <c r="M2" s="182"/>
      <c r="N2" s="181"/>
      <c r="O2" s="180"/>
      <c r="P2" s="180"/>
      <c r="Q2" s="300"/>
      <c r="R2" s="301"/>
      <c r="S2" s="302"/>
      <c r="T2" s="302"/>
      <c r="U2" s="302"/>
      <c r="V2" s="302"/>
      <c r="W2" s="302"/>
      <c r="X2" s="302"/>
      <c r="Y2" s="302"/>
      <c r="Z2" s="302"/>
      <c r="AA2" s="302"/>
      <c r="AB2" s="302"/>
      <c r="AC2" s="302"/>
      <c r="AD2" s="303">
        <v>0</v>
      </c>
      <c r="AE2" s="304"/>
      <c r="AF2" s="304" t="s">
        <v>620</v>
      </c>
      <c r="AG2" s="302"/>
      <c r="AH2" s="302"/>
    </row>
    <row r="3" spans="1:36" s="10" customFormat="1" ht="10" customHeight="1" thickTop="1" thickBot="1" x14ac:dyDescent="0.25">
      <c r="A3" s="22"/>
      <c r="B3" s="93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90"/>
      <c r="O3" s="89"/>
      <c r="P3" s="89"/>
      <c r="Q3" s="300"/>
      <c r="R3" s="301"/>
      <c r="S3" s="302"/>
      <c r="T3" s="302"/>
      <c r="U3" s="302"/>
      <c r="V3" s="302"/>
      <c r="W3" s="302"/>
      <c r="X3" s="302"/>
      <c r="Y3" s="302"/>
      <c r="Z3" s="302"/>
      <c r="AA3" s="302"/>
      <c r="AB3" s="302"/>
      <c r="AC3" s="302"/>
      <c r="AD3" s="303">
        <v>0.33333333333333331</v>
      </c>
      <c r="AE3" s="305" t="s">
        <v>0</v>
      </c>
      <c r="AF3" s="305" t="s">
        <v>0</v>
      </c>
      <c r="AG3" s="302"/>
      <c r="AH3" s="302"/>
    </row>
    <row r="4" spans="1:36" s="10" customFormat="1" ht="29.95" customHeight="1" thickTop="1" thickBot="1" x14ac:dyDescent="0.35">
      <c r="A4" s="22"/>
      <c r="B4" s="28"/>
      <c r="C4" s="113" t="s">
        <v>619</v>
      </c>
      <c r="D4" s="179" t="str">
        <f>IF(START!$H$11="","",IFERROR(START!$H$11,""))</f>
        <v/>
      </c>
      <c r="E4" s="149"/>
      <c r="F4" s="113" t="s">
        <v>618</v>
      </c>
      <c r="G4" s="177"/>
      <c r="H4" s="173"/>
      <c r="I4" s="178" t="s">
        <v>617</v>
      </c>
      <c r="J4" s="177"/>
      <c r="K4" s="173"/>
      <c r="L4" s="170" t="s">
        <v>616</v>
      </c>
      <c r="M4" s="176" t="str">
        <f>IF(IF(OR(DzienWyjazdu="",GodzinaWyjazdu="",DzienPowrotu="",GodzinaPowrotu=""),"",+IF(GodzinaPowrotu-GodzinaWyjazdu&gt;=0,DzienPowrotu-DzienWyjazdu,DzienPowrotu-DzienWyjazdu-1))&lt;0,"check the dates",IF(OR(DzienWyjazdu="",GodzinaWyjazdu="",DzienPowrotu="",GodzinaPowrotu=""),"",+IF(GodzinaPowrotu-GodzinaWyjazdu&gt;=0,DzienPowrotu-DzienWyjazdu,DzienPowrotu-DzienWyjazdu-1)))</f>
        <v/>
      </c>
      <c r="N4" s="26"/>
      <c r="O4" s="16"/>
      <c r="P4" s="16"/>
      <c r="Q4" s="300">
        <v>0</v>
      </c>
      <c r="R4" s="301"/>
      <c r="S4" s="302"/>
      <c r="T4" s="302"/>
      <c r="U4" s="302"/>
      <c r="V4" s="302"/>
      <c r="W4" s="302"/>
      <c r="X4" s="302"/>
      <c r="Y4" s="302"/>
      <c r="Z4" s="302"/>
      <c r="AA4" s="302"/>
      <c r="AB4" s="302"/>
      <c r="AC4" s="302"/>
      <c r="AD4" s="303">
        <v>0.5</v>
      </c>
      <c r="AE4" s="305" t="s">
        <v>5</v>
      </c>
      <c r="AF4" s="305" t="s">
        <v>5</v>
      </c>
      <c r="AG4" s="302"/>
      <c r="AH4" s="302"/>
    </row>
    <row r="5" spans="1:36" s="10" customFormat="1" ht="10" customHeight="1" thickTop="1" thickBot="1" x14ac:dyDescent="0.25">
      <c r="A5" s="22"/>
      <c r="B5" s="28"/>
      <c r="C5" s="94"/>
      <c r="D5" s="149"/>
      <c r="E5" s="149"/>
      <c r="F5" s="94"/>
      <c r="G5" s="165"/>
      <c r="H5" s="175"/>
      <c r="I5" s="94"/>
      <c r="J5" s="149"/>
      <c r="K5" s="175"/>
      <c r="L5" s="29"/>
      <c r="M5" s="29"/>
      <c r="N5" s="26"/>
      <c r="O5" s="89"/>
      <c r="P5" s="16"/>
      <c r="Q5" s="300"/>
      <c r="R5" s="301"/>
      <c r="S5" s="302"/>
      <c r="T5" s="302"/>
      <c r="U5" s="302"/>
      <c r="V5" s="302"/>
      <c r="W5" s="302"/>
      <c r="X5" s="302"/>
      <c r="Y5" s="302"/>
      <c r="Z5" s="302"/>
      <c r="AA5" s="302"/>
      <c r="AB5" s="302"/>
      <c r="AC5" s="302"/>
      <c r="AD5" s="303">
        <v>0.99998842592592585</v>
      </c>
      <c r="AE5" s="305" t="s">
        <v>8</v>
      </c>
      <c r="AF5" s="305" t="s">
        <v>8</v>
      </c>
      <c r="AG5" s="302"/>
      <c r="AH5" s="302"/>
    </row>
    <row r="6" spans="1:36" s="10" customFormat="1" ht="29.95" customHeight="1" thickTop="1" thickBot="1" x14ac:dyDescent="0.35">
      <c r="A6" s="22"/>
      <c r="B6" s="28"/>
      <c r="C6" s="355" t="s">
        <v>615</v>
      </c>
      <c r="D6" s="174" t="s">
        <v>686</v>
      </c>
      <c r="E6" s="149"/>
      <c r="F6" s="113" t="s">
        <v>614</v>
      </c>
      <c r="G6" s="172"/>
      <c r="H6" s="173"/>
      <c r="I6" s="113" t="s">
        <v>613</v>
      </c>
      <c r="J6" s="172"/>
      <c r="K6" s="171"/>
      <c r="L6" s="170" t="s">
        <v>612</v>
      </c>
      <c r="M6" s="169" t="str">
        <f>IF(Dni="check the dates","check the dates", IF(OR(DzienWyjazdu="",GodzinaWyjazdu="",DzienPowrotu="",GodzinaPowrotu=""),"",+IF(GodzinaPowrotu-GodzinaWyjazdu&lt;0,DwadziesciaCztery-ABS(GodzinaPowrotu-GodzinaWyjazdu)+minutapo,GodzinaPowrotu-GodzinaWyjazdu)))</f>
        <v/>
      </c>
      <c r="N6" s="26"/>
      <c r="O6" s="16"/>
      <c r="P6" s="16"/>
      <c r="Q6" s="300">
        <v>0</v>
      </c>
      <c r="R6" s="301"/>
      <c r="S6" s="306">
        <v>1</v>
      </c>
      <c r="T6" s="302"/>
      <c r="U6" s="302"/>
      <c r="V6" s="302"/>
      <c r="W6" s="302"/>
      <c r="X6" s="302"/>
      <c r="Y6" s="302"/>
      <c r="Z6" s="302"/>
      <c r="AA6" s="302"/>
      <c r="AB6" s="302"/>
      <c r="AC6" s="302"/>
      <c r="AD6" s="303">
        <v>6.9444444444444447E-4</v>
      </c>
      <c r="AE6" s="305" t="s">
        <v>205</v>
      </c>
      <c r="AF6" s="305" t="s">
        <v>205</v>
      </c>
      <c r="AG6" s="302"/>
      <c r="AH6" s="307">
        <v>44197</v>
      </c>
      <c r="AJ6" s="162"/>
    </row>
    <row r="7" spans="1:36" s="10" customFormat="1" ht="29.95" customHeight="1" thickTop="1" thickBot="1" x14ac:dyDescent="0.3">
      <c r="A7" s="22"/>
      <c r="B7" s="160"/>
      <c r="C7" s="356"/>
      <c r="D7" s="168" t="s">
        <v>611</v>
      </c>
      <c r="E7" s="149"/>
      <c r="F7" s="165"/>
      <c r="G7" s="165"/>
      <c r="H7" s="165"/>
      <c r="I7" s="165"/>
      <c r="J7" s="149"/>
      <c r="K7" s="166"/>
      <c r="L7" s="165"/>
      <c r="M7" s="164"/>
      <c r="N7" s="156"/>
      <c r="O7" s="89"/>
      <c r="P7" s="155"/>
      <c r="Q7" s="300"/>
      <c r="R7" s="301"/>
      <c r="S7" s="302"/>
      <c r="T7" s="302"/>
      <c r="U7" s="302"/>
      <c r="V7" s="302"/>
      <c r="W7" s="302"/>
      <c r="X7" s="302"/>
      <c r="Y7" s="302"/>
      <c r="Z7" s="302"/>
      <c r="AA7" s="302"/>
      <c r="AB7" s="302"/>
      <c r="AC7" s="302"/>
      <c r="AD7" s="302"/>
      <c r="AE7" s="305" t="s">
        <v>287</v>
      </c>
      <c r="AF7" s="305" t="s">
        <v>287</v>
      </c>
      <c r="AG7" s="302"/>
      <c r="AH7" s="302"/>
    </row>
    <row r="8" spans="1:36" s="10" customFormat="1" ht="10" customHeight="1" thickTop="1" thickBot="1" x14ac:dyDescent="0.3">
      <c r="A8" s="22"/>
      <c r="B8" s="160"/>
      <c r="C8" s="94"/>
      <c r="D8" s="167"/>
      <c r="E8" s="149"/>
      <c r="F8" s="165"/>
      <c r="G8" s="165"/>
      <c r="H8" s="165"/>
      <c r="I8" s="165"/>
      <c r="J8" s="149"/>
      <c r="K8" s="166"/>
      <c r="L8" s="165"/>
      <c r="M8" s="164"/>
      <c r="N8" s="156"/>
      <c r="O8" s="89"/>
      <c r="P8" s="155"/>
      <c r="Q8" s="300"/>
      <c r="R8" s="301"/>
      <c r="S8" s="302"/>
      <c r="T8" s="302"/>
      <c r="U8" s="302"/>
      <c r="V8" s="302"/>
      <c r="W8" s="302"/>
      <c r="X8" s="302"/>
      <c r="Y8" s="302"/>
      <c r="Z8" s="302"/>
      <c r="AA8" s="302"/>
      <c r="AB8" s="302"/>
      <c r="AC8" s="302"/>
      <c r="AD8" s="302"/>
      <c r="AE8" s="305" t="s">
        <v>280</v>
      </c>
      <c r="AF8" s="305" t="s">
        <v>280</v>
      </c>
      <c r="AG8" s="302"/>
      <c r="AH8" s="307">
        <v>47849</v>
      </c>
    </row>
    <row r="9" spans="1:36" s="10" customFormat="1" ht="35.200000000000003" customHeight="1" thickTop="1" thickBot="1" x14ac:dyDescent="0.3">
      <c r="A9" s="22"/>
      <c r="B9" s="160"/>
      <c r="C9" s="113" t="s">
        <v>610</v>
      </c>
      <c r="D9" s="126" t="s">
        <v>698</v>
      </c>
      <c r="E9" s="149"/>
      <c r="F9" s="113" t="s">
        <v>609</v>
      </c>
      <c r="G9" s="161"/>
      <c r="H9" s="29"/>
      <c r="I9" s="29"/>
      <c r="J9" s="29"/>
      <c r="K9" s="29"/>
      <c r="L9" s="29"/>
      <c r="M9" s="298"/>
      <c r="N9" s="156"/>
      <c r="O9" s="89"/>
      <c r="P9" s="155"/>
      <c r="Q9" s="300"/>
      <c r="R9" s="301"/>
      <c r="S9" s="302"/>
      <c r="T9" s="302"/>
      <c r="U9" s="302"/>
      <c r="V9" s="302"/>
      <c r="W9" s="302"/>
      <c r="X9" s="302"/>
      <c r="Y9" s="302"/>
      <c r="Z9" s="302"/>
      <c r="AA9" s="302"/>
      <c r="AB9" s="302"/>
      <c r="AC9" s="302"/>
      <c r="AD9" s="302"/>
      <c r="AE9" s="305" t="s">
        <v>134</v>
      </c>
      <c r="AF9" s="305" t="s">
        <v>134</v>
      </c>
      <c r="AG9" s="302"/>
      <c r="AH9" s="302"/>
    </row>
    <row r="10" spans="1:36" s="10" customFormat="1" ht="17.05" hidden="1" thickTop="1" thickBot="1" x14ac:dyDescent="0.3">
      <c r="A10" s="22"/>
      <c r="B10" s="160"/>
      <c r="C10" s="159" t="s">
        <v>232</v>
      </c>
      <c r="D10" s="158" t="s">
        <v>0</v>
      </c>
      <c r="E10" s="157" t="s">
        <v>8</v>
      </c>
      <c r="F10" s="158" t="s">
        <v>205</v>
      </c>
      <c r="G10" s="158"/>
      <c r="H10" s="158"/>
      <c r="I10" s="157"/>
      <c r="J10" s="157"/>
      <c r="K10" s="29"/>
      <c r="L10" s="29"/>
      <c r="M10" s="298"/>
      <c r="N10" s="163"/>
      <c r="O10" s="89"/>
      <c r="P10" s="155"/>
      <c r="Q10" s="300"/>
      <c r="R10" s="301"/>
      <c r="S10" s="302"/>
      <c r="T10" s="302"/>
      <c r="U10" s="302"/>
      <c r="V10" s="302"/>
      <c r="W10" s="302"/>
      <c r="X10" s="302"/>
      <c r="Y10" s="302"/>
      <c r="Z10" s="302"/>
      <c r="AA10" s="302"/>
      <c r="AB10" s="302"/>
      <c r="AC10" s="302"/>
      <c r="AD10" s="302"/>
      <c r="AE10" s="305" t="s">
        <v>44</v>
      </c>
      <c r="AF10" s="305" t="s">
        <v>44</v>
      </c>
      <c r="AG10" s="302"/>
      <c r="AH10" s="308">
        <v>0</v>
      </c>
    </row>
    <row r="11" spans="1:36" s="10" customFormat="1" ht="17.05" hidden="1" thickTop="1" thickBot="1" x14ac:dyDescent="0.25">
      <c r="A11" s="22"/>
      <c r="B11" s="93"/>
      <c r="C11" s="154" t="s">
        <v>578</v>
      </c>
      <c r="D11" s="153">
        <f t="shared" ref="D11:J11" si="0">DzienPowrotu-1</f>
        <v>-1</v>
      </c>
      <c r="E11" s="153">
        <f t="shared" si="0"/>
        <v>-1</v>
      </c>
      <c r="F11" s="153">
        <f t="shared" si="0"/>
        <v>-1</v>
      </c>
      <c r="G11" s="153">
        <f t="shared" si="0"/>
        <v>-1</v>
      </c>
      <c r="H11" s="153">
        <f t="shared" si="0"/>
        <v>-1</v>
      </c>
      <c r="I11" s="153">
        <f t="shared" si="0"/>
        <v>-1</v>
      </c>
      <c r="J11" s="153">
        <f t="shared" si="0"/>
        <v>-1</v>
      </c>
      <c r="K11" s="29"/>
      <c r="L11" s="29"/>
      <c r="M11" s="298"/>
      <c r="N11" s="163"/>
      <c r="O11" s="89"/>
      <c r="P11" s="89"/>
      <c r="Q11" s="300"/>
      <c r="R11" s="301"/>
      <c r="S11" s="302"/>
      <c r="T11" s="302"/>
      <c r="U11" s="302"/>
      <c r="V11" s="302"/>
      <c r="W11" s="302"/>
      <c r="X11" s="302"/>
      <c r="Y11" s="302"/>
      <c r="Z11" s="302"/>
      <c r="AA11" s="302"/>
      <c r="AB11" s="302"/>
      <c r="AC11" s="302"/>
      <c r="AD11" s="302"/>
      <c r="AE11" s="305" t="s">
        <v>284</v>
      </c>
      <c r="AF11" s="305" t="s">
        <v>284</v>
      </c>
      <c r="AG11" s="302"/>
      <c r="AH11" s="309">
        <v>1</v>
      </c>
    </row>
    <row r="12" spans="1:36" s="10" customFormat="1" ht="17.05" hidden="1" thickTop="1" thickBot="1" x14ac:dyDescent="0.25">
      <c r="A12" s="22"/>
      <c r="B12" s="147"/>
      <c r="C12" s="152" t="s">
        <v>608</v>
      </c>
      <c r="D12" s="151" t="s">
        <v>563</v>
      </c>
      <c r="E12" s="151" t="s">
        <v>563</v>
      </c>
      <c r="F12" s="151" t="str">
        <f>IFERROR(INDEX('KURSY|Ex.rate'!$A:$AL,MATCH(F$11-1,'KURSY|Ex.rate'!$A:$A,1),MATCH(F$10,'KURSY|Ex.rate'!$1:$1,0)),"")</f>
        <v/>
      </c>
      <c r="G12" s="151" t="str">
        <f>IFERROR(INDEX('KURSY|Ex.rate'!$A:$AL,MATCH(G$11-1,'KURSY|Ex.rate'!$A:$A,1),MATCH(G$10,'KURSY|Ex.rate'!$1:$1,0)),"")</f>
        <v/>
      </c>
      <c r="H12" s="151" t="str">
        <f>IFERROR(INDEX('KURSY|Ex.rate'!$A:$AL,MATCH(H$11-1,'KURSY|Ex.rate'!$A:$A,1),MATCH(H$10,'KURSY|Ex.rate'!$1:$1,0)),"")</f>
        <v/>
      </c>
      <c r="I12" s="151" t="str">
        <f>IFERROR(INDEX('KURSY|Ex.rate'!$A:$AL,MATCH(I$11-1,'KURSY|Ex.rate'!$A:$A,1),MATCH(I$10,'KURSY|Ex.rate'!$1:$1,0)),"")</f>
        <v/>
      </c>
      <c r="J12" s="151" t="str">
        <f>IFERROR(INDEX('KURSY|Ex.rate'!$A:$AL,MATCH(J$11-1,'KURSY|Ex.rate'!$A:$A,1),MATCH(J$10,'KURSY|Ex.rate'!$1:$1,0)),"")</f>
        <v/>
      </c>
      <c r="K12" s="150"/>
      <c r="L12" s="150"/>
      <c r="M12" s="150"/>
      <c r="N12" s="156"/>
      <c r="O12" s="16"/>
      <c r="P12" s="16"/>
      <c r="Q12" s="300"/>
      <c r="R12" s="301"/>
      <c r="S12" s="302"/>
      <c r="T12" s="302"/>
      <c r="U12" s="302"/>
      <c r="V12" s="302"/>
      <c r="W12" s="302"/>
      <c r="X12" s="302"/>
      <c r="Y12" s="302"/>
      <c r="Z12" s="302"/>
      <c r="AA12" s="302"/>
      <c r="AB12" s="302"/>
      <c r="AC12" s="302"/>
      <c r="AD12" s="302"/>
      <c r="AE12" s="305" t="s">
        <v>274</v>
      </c>
      <c r="AF12" s="305" t="s">
        <v>274</v>
      </c>
      <c r="AG12" s="302"/>
      <c r="AH12" s="302"/>
    </row>
    <row r="13" spans="1:36" s="10" customFormat="1" ht="10" customHeight="1" thickTop="1" thickBot="1" x14ac:dyDescent="0.3">
      <c r="A13" s="22"/>
      <c r="B13" s="147"/>
      <c r="C13" s="29"/>
      <c r="D13" s="29"/>
      <c r="E13" s="149"/>
      <c r="F13" s="118"/>
      <c r="G13" s="60"/>
      <c r="H13" s="60"/>
      <c r="I13" s="60"/>
      <c r="J13" s="94"/>
      <c r="K13" s="149"/>
      <c r="L13" s="60"/>
      <c r="M13" s="148"/>
      <c r="N13" s="156"/>
      <c r="O13" s="145"/>
      <c r="P13" s="16"/>
      <c r="Q13" s="310"/>
      <c r="R13" s="301"/>
      <c r="S13" s="302"/>
      <c r="T13" s="302"/>
      <c r="U13" s="302"/>
      <c r="V13" s="302"/>
      <c r="W13" s="302"/>
      <c r="X13" s="302"/>
      <c r="Y13" s="302"/>
      <c r="Z13" s="302"/>
      <c r="AA13" s="302"/>
      <c r="AB13" s="302"/>
      <c r="AC13" s="302"/>
      <c r="AD13" s="302"/>
      <c r="AE13" s="305" t="s">
        <v>292</v>
      </c>
      <c r="AF13" s="305" t="s">
        <v>292</v>
      </c>
      <c r="AG13" s="302"/>
      <c r="AH13" s="302"/>
    </row>
    <row r="14" spans="1:36" s="10" customFormat="1" ht="69.05" customHeight="1" thickTop="1" thickBot="1" x14ac:dyDescent="0.3">
      <c r="A14" s="22"/>
      <c r="B14" s="147"/>
      <c r="C14" s="146" t="s">
        <v>607</v>
      </c>
      <c r="D14" s="357"/>
      <c r="E14" s="358"/>
      <c r="F14" s="358"/>
      <c r="G14" s="358"/>
      <c r="H14" s="358"/>
      <c r="I14" s="358"/>
      <c r="J14" s="358"/>
      <c r="K14" s="358"/>
      <c r="L14" s="358"/>
      <c r="M14" s="359"/>
      <c r="N14" s="299"/>
      <c r="O14" s="145"/>
      <c r="P14" s="16"/>
      <c r="Q14" s="310"/>
      <c r="R14" s="301"/>
      <c r="S14" s="302"/>
      <c r="T14" s="302"/>
      <c r="U14" s="302"/>
      <c r="V14" s="302"/>
      <c r="W14" s="302"/>
      <c r="X14" s="302"/>
      <c r="Y14" s="302"/>
      <c r="Z14" s="302"/>
      <c r="AA14" s="302"/>
      <c r="AB14" s="302"/>
      <c r="AC14" s="302"/>
      <c r="AD14" s="302"/>
      <c r="AE14" s="305" t="s">
        <v>178</v>
      </c>
      <c r="AF14" s="305" t="s">
        <v>178</v>
      </c>
      <c r="AG14" s="302"/>
      <c r="AH14" s="302">
        <f>9:9</f>
        <v>0</v>
      </c>
    </row>
    <row r="15" spans="1:36" s="10" customFormat="1" ht="10" customHeight="1" thickTop="1" thickBot="1" x14ac:dyDescent="0.3">
      <c r="A15" s="22"/>
      <c r="B15" s="144"/>
      <c r="C15" s="65"/>
      <c r="D15" s="65"/>
      <c r="E15" s="65"/>
      <c r="F15" s="65"/>
      <c r="G15" s="65"/>
      <c r="H15" s="65"/>
      <c r="I15" s="65"/>
      <c r="J15" s="60"/>
      <c r="K15" s="60"/>
      <c r="L15" s="29"/>
      <c r="M15" s="29"/>
      <c r="N15" s="143"/>
      <c r="O15" s="142"/>
      <c r="P15" s="141"/>
      <c r="Q15" s="310"/>
      <c r="R15" s="301"/>
      <c r="S15" s="302"/>
      <c r="T15" s="302"/>
      <c r="U15" s="302"/>
      <c r="V15" s="302"/>
      <c r="W15" s="302"/>
      <c r="X15" s="302"/>
      <c r="Y15" s="302"/>
      <c r="Z15" s="302"/>
      <c r="AA15" s="302"/>
      <c r="AB15" s="302"/>
      <c r="AC15" s="302"/>
      <c r="AD15" s="302"/>
      <c r="AE15" s="305" t="s">
        <v>297</v>
      </c>
      <c r="AF15" s="305" t="s">
        <v>297</v>
      </c>
      <c r="AG15" s="302"/>
      <c r="AH15" s="304" t="s">
        <v>606</v>
      </c>
    </row>
    <row r="16" spans="1:36" s="10" customFormat="1" ht="35.200000000000003" customHeight="1" thickTop="1" thickBot="1" x14ac:dyDescent="0.25">
      <c r="A16" s="22"/>
      <c r="B16" s="140"/>
      <c r="C16" s="360" t="s">
        <v>605</v>
      </c>
      <c r="D16" s="360"/>
      <c r="E16" s="139"/>
      <c r="F16" s="139"/>
      <c r="G16" s="139"/>
      <c r="H16" s="139"/>
      <c r="I16" s="139"/>
      <c r="J16" s="139"/>
      <c r="K16" s="139"/>
      <c r="L16" s="139"/>
      <c r="M16" s="139"/>
      <c r="N16" s="138"/>
      <c r="O16" s="137"/>
      <c r="P16" s="137"/>
      <c r="Q16" s="300"/>
      <c r="R16" s="301"/>
      <c r="S16" s="302"/>
      <c r="T16" s="302"/>
      <c r="U16" s="302"/>
      <c r="V16" s="302"/>
      <c r="W16" s="302"/>
      <c r="X16" s="302"/>
      <c r="Y16" s="302"/>
      <c r="Z16" s="302"/>
      <c r="AA16" s="302"/>
      <c r="AB16" s="302"/>
      <c r="AC16" s="302"/>
      <c r="AD16" s="302"/>
      <c r="AE16" s="305" t="s">
        <v>289</v>
      </c>
      <c r="AF16" s="305" t="s">
        <v>289</v>
      </c>
      <c r="AG16" s="302"/>
      <c r="AH16" s="304" t="str">
        <f>"https://www.nbp.pl/kursy/Archiwum/archiwum_tab_a_"&amp;$AH$14&amp;".xls"</f>
        <v>https://www.nbp.pl/kursy/Archiwum/archiwum_tab_a_0.xls</v>
      </c>
    </row>
    <row r="17" spans="1:34" s="10" customFormat="1" ht="10" hidden="1" customHeight="1" thickTop="1" thickBot="1" x14ac:dyDescent="0.25">
      <c r="A17" s="22"/>
      <c r="B17" s="133"/>
      <c r="C17" s="132"/>
      <c r="D17" s="132"/>
      <c r="E17" s="131"/>
      <c r="F17" s="131"/>
      <c r="G17" s="131"/>
      <c r="H17" s="131"/>
      <c r="I17" s="131"/>
      <c r="J17" s="131"/>
      <c r="K17" s="131"/>
      <c r="L17" s="131"/>
      <c r="M17" s="131"/>
      <c r="N17" s="130"/>
      <c r="O17" s="129"/>
      <c r="P17" s="129"/>
      <c r="Q17" s="300"/>
      <c r="R17" s="301"/>
      <c r="S17" s="302"/>
      <c r="T17" s="302"/>
      <c r="U17" s="302"/>
      <c r="V17" s="302"/>
      <c r="W17" s="302"/>
      <c r="X17" s="302"/>
      <c r="Y17" s="302"/>
      <c r="Z17" s="302"/>
      <c r="AA17" s="302"/>
      <c r="AB17" s="302"/>
      <c r="AC17" s="302"/>
      <c r="AD17" s="302"/>
      <c r="AE17" s="305" t="s">
        <v>294</v>
      </c>
      <c r="AF17" s="305" t="s">
        <v>294</v>
      </c>
      <c r="AG17" s="302"/>
      <c r="AH17" s="302"/>
    </row>
    <row r="18" spans="1:34" s="10" customFormat="1" ht="35.200000000000003" hidden="1" customHeight="1" thickTop="1" thickBot="1" x14ac:dyDescent="0.25">
      <c r="A18" s="22"/>
      <c r="B18" s="133"/>
      <c r="C18" s="113" t="s">
        <v>604</v>
      </c>
      <c r="D18" s="136" t="str">
        <f>IFERROR(IF(Kraj="Polska",IF(START!$H$21&lt;44770,"30","38"),VLOOKUP($D$9,MAPPING!$D$1:$G$118,3,0)),"")</f>
        <v>30</v>
      </c>
      <c r="E18" s="135" t="str">
        <f>IFERROR(IF(Kraj="Polska","PLN",VLOOKUP($D$9,MAPPING!$D$1:$G$118,2,0)),"")</f>
        <v>PLN</v>
      </c>
      <c r="F18" s="29"/>
      <c r="G18" s="113" t="s">
        <v>603</v>
      </c>
      <c r="H18" s="134" t="str">
        <f>IFERROR(IF(Kraj="Polska",IF(Dni=0,IF(Godziny&lt;OsiemGodzin,0,IF(Godziny&lt;DwanaścieGodzin,0.5,1)),IF(Godziny=ZeroGodzin,0,IF(Godziny&lt;OsiemGodzin,0.5,1))+Dni),IF(Godziny=ZeroGodzin,0,IF(Godziny&lt;OsiemGodzin,0.33,IF(Godziny&lt;DwanaścieGodzin,0.5,1)))+Dni),"")</f>
        <v/>
      </c>
      <c r="I18" s="94"/>
      <c r="J18" s="113" t="s">
        <v>602</v>
      </c>
      <c r="K18" s="64" t="str">
        <f>IFERROR($D$18*$H$18,"")</f>
        <v/>
      </c>
      <c r="L18" s="63" t="str">
        <f>$E$18</f>
        <v>PLN</v>
      </c>
      <c r="M18" s="29"/>
      <c r="N18" s="130"/>
      <c r="O18" s="129"/>
      <c r="P18" s="129"/>
      <c r="Q18" s="300"/>
      <c r="R18" s="301"/>
      <c r="S18" s="302"/>
      <c r="T18" s="302"/>
      <c r="U18" s="302"/>
      <c r="V18" s="302"/>
      <c r="W18" s="302"/>
      <c r="X18" s="302"/>
      <c r="Y18" s="302"/>
      <c r="Z18" s="302"/>
      <c r="AA18" s="302"/>
      <c r="AB18" s="302"/>
      <c r="AC18" s="302"/>
      <c r="AD18" s="302"/>
      <c r="AE18" s="305" t="s">
        <v>277</v>
      </c>
      <c r="AF18" s="305" t="s">
        <v>277</v>
      </c>
      <c r="AG18" s="302"/>
      <c r="AH18" s="302"/>
    </row>
    <row r="19" spans="1:34" s="10" customFormat="1" ht="10" hidden="1" customHeight="1" thickTop="1" thickBot="1" x14ac:dyDescent="0.25">
      <c r="A19" s="22"/>
      <c r="B19" s="133"/>
      <c r="C19" s="132"/>
      <c r="D19" s="132"/>
      <c r="E19" s="131"/>
      <c r="F19" s="131"/>
      <c r="G19" s="131"/>
      <c r="H19" s="131"/>
      <c r="I19" s="131"/>
      <c r="J19" s="131"/>
      <c r="K19" s="131"/>
      <c r="L19" s="131"/>
      <c r="M19" s="131"/>
      <c r="N19" s="130"/>
      <c r="O19" s="129"/>
      <c r="P19" s="129"/>
      <c r="Q19" s="300"/>
      <c r="R19" s="301"/>
      <c r="S19" s="302"/>
      <c r="T19" s="302"/>
      <c r="U19" s="302"/>
      <c r="V19" s="302"/>
      <c r="W19" s="302"/>
      <c r="X19" s="302"/>
      <c r="Y19" s="302"/>
      <c r="Z19" s="302"/>
      <c r="AA19" s="302"/>
      <c r="AB19" s="302"/>
      <c r="AC19" s="302"/>
      <c r="AD19" s="302"/>
      <c r="AE19" s="305" t="s">
        <v>285</v>
      </c>
      <c r="AF19" s="305" t="s">
        <v>285</v>
      </c>
      <c r="AG19" s="302"/>
      <c r="AH19" s="302"/>
    </row>
    <row r="20" spans="1:34" s="10" customFormat="1" ht="35.200000000000003" hidden="1" customHeight="1" thickTop="1" thickBot="1" x14ac:dyDescent="0.25">
      <c r="A20" s="22"/>
      <c r="B20" s="28"/>
      <c r="C20" s="355" t="s">
        <v>601</v>
      </c>
      <c r="D20" s="355"/>
      <c r="E20" s="68" t="s">
        <v>584</v>
      </c>
      <c r="F20" s="128"/>
      <c r="G20" s="29"/>
      <c r="H20" s="29"/>
      <c r="I20" s="29"/>
      <c r="J20" s="113" t="s">
        <v>600</v>
      </c>
      <c r="K20" s="112" t="str">
        <f>IF(AND(START!$H$21="",L18&lt;&gt;"PLN"),"START-H21-Fulfill",IFERROR($K$18*INDEX('KURSY|Ex.rate'!$A:$AL,IF(START!$H$21="",MATCH(START!$H$21-1,'KURSY|Ex.rate'!$A:$A,1),MATCH(START!$H$21-1,'KURSY|Ex.rate'!$A:$A,1)),MATCH($L18,'KURSY|Ex.rate'!$1:$1,0)),$K$18))</f>
        <v/>
      </c>
      <c r="L20" s="60"/>
      <c r="M20" s="27"/>
      <c r="N20" s="26"/>
      <c r="O20" s="16"/>
      <c r="P20" s="16"/>
      <c r="Q20" s="300"/>
      <c r="R20" s="301"/>
      <c r="S20" s="302"/>
      <c r="T20" s="302"/>
      <c r="U20" s="302"/>
      <c r="V20" s="302"/>
      <c r="W20" s="302"/>
      <c r="X20" s="302"/>
      <c r="Y20" s="302"/>
      <c r="Z20" s="302"/>
      <c r="AA20" s="302"/>
      <c r="AB20" s="302"/>
      <c r="AC20" s="302"/>
      <c r="AD20" s="302"/>
      <c r="AE20" s="305" t="s">
        <v>276</v>
      </c>
      <c r="AF20" s="305" t="s">
        <v>276</v>
      </c>
      <c r="AG20" s="302"/>
      <c r="AH20" s="302"/>
    </row>
    <row r="21" spans="1:34" s="10" customFormat="1" ht="29.95" hidden="1" customHeight="1" thickTop="1" thickBot="1" x14ac:dyDescent="0.25">
      <c r="A21" s="22"/>
      <c r="B21" s="83"/>
      <c r="C21" s="356"/>
      <c r="D21" s="356"/>
      <c r="E21" s="92" t="s">
        <v>583</v>
      </c>
      <c r="F21" s="128"/>
      <c r="G21" s="29"/>
      <c r="H21" s="29"/>
      <c r="I21" s="29"/>
      <c r="J21" s="29"/>
      <c r="K21" s="29"/>
      <c r="L21" s="60"/>
      <c r="M21" s="60"/>
      <c r="N21" s="82"/>
      <c r="O21" s="51"/>
      <c r="P21" s="51"/>
      <c r="Q21" s="300"/>
      <c r="R21" s="301"/>
      <c r="S21" s="302"/>
      <c r="T21" s="302"/>
      <c r="U21" s="302"/>
      <c r="V21" s="302"/>
      <c r="W21" s="302"/>
      <c r="X21" s="302"/>
      <c r="Y21" s="302"/>
      <c r="Z21" s="302"/>
      <c r="AA21" s="306">
        <v>0</v>
      </c>
      <c r="AB21" s="302"/>
      <c r="AC21" s="302"/>
      <c r="AD21" s="302"/>
      <c r="AE21" s="305" t="s">
        <v>291</v>
      </c>
      <c r="AF21" s="305" t="s">
        <v>291</v>
      </c>
      <c r="AG21" s="302"/>
      <c r="AH21" s="302"/>
    </row>
    <row r="22" spans="1:34" s="10" customFormat="1" ht="10" hidden="1" customHeight="1" thickTop="1" thickBot="1" x14ac:dyDescent="0.25">
      <c r="A22" s="22"/>
      <c r="B22" s="83"/>
      <c r="C22" s="127"/>
      <c r="D22" s="127"/>
      <c r="E22" s="65"/>
      <c r="F22" s="118"/>
      <c r="G22" s="65"/>
      <c r="H22" s="65"/>
      <c r="I22" s="65"/>
      <c r="J22" s="60"/>
      <c r="K22" s="60"/>
      <c r="L22" s="60"/>
      <c r="M22" s="60"/>
      <c r="N22" s="82"/>
      <c r="O22" s="51"/>
      <c r="P22" s="51"/>
      <c r="Q22" s="300"/>
      <c r="R22" s="301"/>
      <c r="S22" s="302"/>
      <c r="T22" s="302"/>
      <c r="U22" s="302"/>
      <c r="V22" s="302"/>
      <c r="W22" s="302"/>
      <c r="X22" s="302"/>
      <c r="Y22" s="302"/>
      <c r="Z22" s="302"/>
      <c r="AA22" s="302"/>
      <c r="AB22" s="302"/>
      <c r="AC22" s="302"/>
      <c r="AD22" s="302"/>
      <c r="AE22" s="305" t="s">
        <v>145</v>
      </c>
      <c r="AF22" s="305" t="s">
        <v>145</v>
      </c>
      <c r="AG22" s="302"/>
      <c r="AH22" s="302"/>
    </row>
    <row r="23" spans="1:34" s="10" customFormat="1" ht="29.95" hidden="1" customHeight="1" thickTop="1" thickBot="1" x14ac:dyDescent="0.25">
      <c r="A23" s="22"/>
      <c r="B23" s="83"/>
      <c r="C23" s="113" t="s">
        <v>599</v>
      </c>
      <c r="D23" s="126"/>
      <c r="E23" s="125">
        <f>IFERROR(IF(Kraj="Polska",25%,15%),"")</f>
        <v>0.25</v>
      </c>
      <c r="F23" s="124">
        <f>IFERROR(-E23*$D$18*D23,"")</f>
        <v>0</v>
      </c>
      <c r="G23" s="123" t="str">
        <f>$E$18</f>
        <v>PLN</v>
      </c>
      <c r="H23" s="27"/>
      <c r="I23" s="27"/>
      <c r="J23" s="29"/>
      <c r="K23" s="27"/>
      <c r="L23" s="27"/>
      <c r="M23" s="60"/>
      <c r="N23" s="82"/>
      <c r="O23" s="51"/>
      <c r="P23" s="51"/>
      <c r="Q23" s="300"/>
      <c r="R23" s="301"/>
      <c r="S23" s="302"/>
      <c r="T23" s="302"/>
      <c r="U23" s="302"/>
      <c r="V23" s="302"/>
      <c r="W23" s="302"/>
      <c r="X23" s="302"/>
      <c r="Y23" s="302"/>
      <c r="Z23" s="302"/>
      <c r="AA23" s="302"/>
      <c r="AB23" s="302"/>
      <c r="AC23" s="302"/>
      <c r="AD23" s="302"/>
      <c r="AE23" s="305" t="s">
        <v>275</v>
      </c>
      <c r="AF23" s="305" t="s">
        <v>275</v>
      </c>
      <c r="AG23" s="302"/>
      <c r="AH23" s="302"/>
    </row>
    <row r="24" spans="1:34" s="10" customFormat="1" ht="29.95" hidden="1" customHeight="1" thickTop="1" thickBot="1" x14ac:dyDescent="0.25">
      <c r="A24" s="22"/>
      <c r="B24" s="83"/>
      <c r="C24" s="113" t="s">
        <v>598</v>
      </c>
      <c r="D24" s="122"/>
      <c r="E24" s="121">
        <f>IFERROR(IF(Kraj="Polska",50%,30%),"")</f>
        <v>0.5</v>
      </c>
      <c r="F24" s="120">
        <f>IFERROR(-E24*$D$18*D24,"")</f>
        <v>0</v>
      </c>
      <c r="G24" s="119" t="str">
        <f>$E$18</f>
        <v>PLN</v>
      </c>
      <c r="H24" s="27"/>
      <c r="I24" s="27"/>
      <c r="J24" s="29"/>
      <c r="K24" s="27"/>
      <c r="L24" s="27"/>
      <c r="M24" s="60"/>
      <c r="N24" s="82"/>
      <c r="O24" s="51"/>
      <c r="P24" s="51"/>
      <c r="Q24" s="300"/>
      <c r="R24" s="301"/>
      <c r="S24" s="302"/>
      <c r="T24" s="302"/>
      <c r="U24" s="302"/>
      <c r="V24" s="302"/>
      <c r="W24" s="302"/>
      <c r="X24" s="302"/>
      <c r="Y24" s="302"/>
      <c r="Z24" s="302"/>
      <c r="AA24" s="302"/>
      <c r="AB24" s="302"/>
      <c r="AC24" s="302"/>
      <c r="AD24" s="302"/>
      <c r="AE24" s="305" t="s">
        <v>282</v>
      </c>
      <c r="AF24" s="305" t="s">
        <v>282</v>
      </c>
      <c r="AG24" s="302"/>
      <c r="AH24" s="302"/>
    </row>
    <row r="25" spans="1:34" s="10" customFormat="1" ht="29.95" hidden="1" customHeight="1" thickTop="1" thickBot="1" x14ac:dyDescent="0.25">
      <c r="A25" s="22"/>
      <c r="B25" s="83"/>
      <c r="C25" s="113" t="s">
        <v>597</v>
      </c>
      <c r="D25" s="122"/>
      <c r="E25" s="121">
        <f>IFERROR(IF(Kraj="Polska",25%,30%),"")</f>
        <v>0.25</v>
      </c>
      <c r="F25" s="120">
        <f>IFERROR(-E25*$D$18*D25,"")</f>
        <v>0</v>
      </c>
      <c r="G25" s="119" t="str">
        <f>$E$18</f>
        <v>PLN</v>
      </c>
      <c r="H25" s="27"/>
      <c r="I25" s="27"/>
      <c r="J25" s="29"/>
      <c r="K25" s="27"/>
      <c r="L25" s="27"/>
      <c r="M25" s="60"/>
      <c r="N25" s="82"/>
      <c r="O25" s="51"/>
      <c r="P25" s="51"/>
      <c r="Q25" s="300"/>
      <c r="R25" s="301"/>
      <c r="S25" s="302"/>
      <c r="T25" s="302"/>
      <c r="U25" s="302"/>
      <c r="V25" s="302"/>
      <c r="W25" s="302"/>
      <c r="X25" s="302"/>
      <c r="Y25" s="302"/>
      <c r="Z25" s="302"/>
      <c r="AA25" s="302"/>
      <c r="AB25" s="302"/>
      <c r="AC25" s="302"/>
      <c r="AD25" s="302"/>
      <c r="AE25" s="305" t="s">
        <v>279</v>
      </c>
      <c r="AF25" s="305" t="s">
        <v>279</v>
      </c>
      <c r="AG25" s="302"/>
      <c r="AH25" s="302"/>
    </row>
    <row r="26" spans="1:34" s="10" customFormat="1" ht="35.200000000000003" hidden="1" customHeight="1" thickTop="1" thickBot="1" x14ac:dyDescent="0.25">
      <c r="A26" s="22"/>
      <c r="B26" s="83"/>
      <c r="C26" s="118"/>
      <c r="D26" s="27"/>
      <c r="E26" s="116" t="s">
        <v>567</v>
      </c>
      <c r="F26" s="117">
        <f>SUM($F$23:$F$25)</f>
        <v>0</v>
      </c>
      <c r="G26" s="114" t="str">
        <f>$E$18</f>
        <v>PLN</v>
      </c>
      <c r="H26" s="27"/>
      <c r="I26" s="27"/>
      <c r="J26" s="29"/>
      <c r="K26" s="27"/>
      <c r="L26" s="27"/>
      <c r="M26" s="60"/>
      <c r="N26" s="82"/>
      <c r="O26" s="51"/>
      <c r="P26" s="51"/>
      <c r="Q26" s="300"/>
      <c r="R26" s="301"/>
      <c r="S26" s="302"/>
      <c r="T26" s="302"/>
      <c r="U26" s="302"/>
      <c r="V26" s="302"/>
      <c r="W26" s="302"/>
      <c r="X26" s="302"/>
      <c r="Y26" s="302"/>
      <c r="Z26" s="302"/>
      <c r="AA26" s="302"/>
      <c r="AB26" s="302"/>
      <c r="AC26" s="302"/>
      <c r="AD26" s="302"/>
      <c r="AE26" s="305" t="s">
        <v>290</v>
      </c>
      <c r="AF26" s="305" t="s">
        <v>290</v>
      </c>
      <c r="AG26" s="302"/>
      <c r="AH26" s="302"/>
    </row>
    <row r="27" spans="1:34" s="10" customFormat="1" ht="35.200000000000003" hidden="1" customHeight="1" thickTop="1" thickBot="1" x14ac:dyDescent="0.25">
      <c r="A27" s="22"/>
      <c r="B27" s="83"/>
      <c r="C27" s="65"/>
      <c r="D27" s="65"/>
      <c r="E27" s="116" t="s">
        <v>566</v>
      </c>
      <c r="F27" s="115" t="str">
        <f>IFERROR($D$18*$H$18+$F$26,"")</f>
        <v/>
      </c>
      <c r="G27" s="114" t="str">
        <f>$E$18</f>
        <v>PLN</v>
      </c>
      <c r="H27" s="27"/>
      <c r="I27" s="29"/>
      <c r="J27" s="113" t="s">
        <v>596</v>
      </c>
      <c r="K27" s="112" t="str">
        <f>IF(AND(START!$H$21="",G27&lt;&gt;"PLN"),"START-H21-Fulfill",IFERROR($F$27*INDEX('KURSY|Ex.rate'!$A:$AL,IF(START!$H$21="",MATCH(START!$H$21-1,'KURSY|Ex.rate'!$A:$A,1),MATCH(START!$H$21-1,'KURSY|Ex.rate'!$A:$A,1)),MATCH($G27,'KURSY|Ex.rate'!$1:$1,0)),$F$27))</f>
        <v/>
      </c>
      <c r="L27" s="27"/>
      <c r="M27" s="27"/>
      <c r="N27" s="82"/>
      <c r="O27" s="16"/>
      <c r="P27" s="16"/>
      <c r="Q27" s="300"/>
      <c r="R27" s="301"/>
      <c r="S27" s="302"/>
      <c r="T27" s="302"/>
      <c r="U27" s="302"/>
      <c r="V27" s="302"/>
      <c r="W27" s="302"/>
      <c r="X27" s="302"/>
      <c r="Y27" s="302"/>
      <c r="Z27" s="302"/>
      <c r="AA27" s="302"/>
      <c r="AB27" s="302"/>
      <c r="AC27" s="302"/>
      <c r="AD27" s="302"/>
      <c r="AE27" s="305" t="s">
        <v>296</v>
      </c>
      <c r="AF27" s="305" t="s">
        <v>296</v>
      </c>
      <c r="AG27" s="302"/>
      <c r="AH27" s="302"/>
    </row>
    <row r="28" spans="1:34" s="10" customFormat="1" ht="10" hidden="1" customHeight="1" thickTop="1" thickBot="1" x14ac:dyDescent="0.25">
      <c r="A28" s="22"/>
      <c r="B28" s="83"/>
      <c r="C28" s="65"/>
      <c r="D28" s="65"/>
      <c r="E28" s="65"/>
      <c r="F28" s="60"/>
      <c r="G28" s="60"/>
      <c r="H28" s="60"/>
      <c r="I28" s="60"/>
      <c r="J28" s="60"/>
      <c r="K28" s="27"/>
      <c r="L28" s="27"/>
      <c r="M28" s="27"/>
      <c r="N28" s="82"/>
      <c r="O28" s="16"/>
      <c r="P28" s="16"/>
      <c r="Q28" s="300"/>
      <c r="R28" s="301"/>
      <c r="S28" s="302"/>
      <c r="T28" s="302"/>
      <c r="U28" s="302"/>
      <c r="V28" s="302"/>
      <c r="W28" s="302"/>
      <c r="X28" s="302"/>
      <c r="Y28" s="302"/>
      <c r="Z28" s="302"/>
      <c r="AA28" s="302"/>
      <c r="AB28" s="302"/>
      <c r="AC28" s="302"/>
      <c r="AD28" s="302"/>
      <c r="AE28" s="305" t="s">
        <v>283</v>
      </c>
      <c r="AF28" s="305" t="s">
        <v>283</v>
      </c>
      <c r="AG28" s="302"/>
      <c r="AH28" s="302"/>
    </row>
    <row r="29" spans="1:34" s="10" customFormat="1" ht="17.05" hidden="1" thickTop="1" thickBot="1" x14ac:dyDescent="0.25">
      <c r="A29" s="22"/>
      <c r="B29" s="83"/>
      <c r="C29" s="65"/>
      <c r="D29" s="65"/>
      <c r="E29" s="65"/>
      <c r="F29" s="27"/>
      <c r="G29" s="27"/>
      <c r="H29" s="27"/>
      <c r="I29" s="27"/>
      <c r="J29" s="27"/>
      <c r="K29" s="27"/>
      <c r="L29" s="27"/>
      <c r="M29" s="60"/>
      <c r="N29" s="82"/>
      <c r="O29" s="51"/>
      <c r="P29" s="51"/>
      <c r="Q29" s="300"/>
      <c r="R29" s="301"/>
      <c r="S29" s="302"/>
      <c r="T29" s="302"/>
      <c r="U29" s="302"/>
      <c r="V29" s="302"/>
      <c r="W29" s="302"/>
      <c r="X29" s="302"/>
      <c r="Y29" s="302"/>
      <c r="Z29" s="302"/>
      <c r="AA29" s="302"/>
      <c r="AB29" s="302"/>
      <c r="AC29" s="302"/>
      <c r="AD29" s="302"/>
      <c r="AE29" s="305" t="s">
        <v>288</v>
      </c>
      <c r="AF29" s="305" t="s">
        <v>288</v>
      </c>
      <c r="AG29" s="302"/>
      <c r="AH29" s="302"/>
    </row>
    <row r="30" spans="1:34" s="33" customFormat="1" ht="32.1" customHeight="1" thickTop="1" thickBot="1" x14ac:dyDescent="0.25">
      <c r="A30" s="38"/>
      <c r="B30" s="111"/>
      <c r="C30" s="360" t="s">
        <v>595</v>
      </c>
      <c r="D30" s="360"/>
      <c r="E30" s="110"/>
      <c r="F30" s="110"/>
      <c r="G30" s="110"/>
      <c r="H30" s="110"/>
      <c r="I30" s="110"/>
      <c r="J30" s="109"/>
      <c r="K30" s="109"/>
      <c r="L30" s="109"/>
      <c r="M30" s="109"/>
      <c r="N30" s="108"/>
      <c r="O30" s="107"/>
      <c r="P30" s="107"/>
      <c r="Q30" s="300"/>
      <c r="R30" s="311"/>
      <c r="S30" s="312"/>
      <c r="T30" s="312"/>
      <c r="U30" s="312"/>
      <c r="V30" s="312"/>
      <c r="W30" s="312"/>
      <c r="X30" s="312"/>
      <c r="Y30" s="312"/>
      <c r="Z30" s="312"/>
      <c r="AA30" s="312"/>
      <c r="AB30" s="312"/>
      <c r="AC30" s="312"/>
      <c r="AD30" s="302"/>
      <c r="AE30" s="305" t="s">
        <v>278</v>
      </c>
      <c r="AF30" s="305" t="s">
        <v>278</v>
      </c>
      <c r="AG30" s="312"/>
      <c r="AH30" s="313">
        <f>'KURSY|Ex.rate'!S177</f>
        <v>0.44400000000000001</v>
      </c>
    </row>
    <row r="31" spans="1:34" s="10" customFormat="1" ht="10" hidden="1" customHeight="1" thickTop="1" thickBot="1" x14ac:dyDescent="0.25">
      <c r="A31" s="22"/>
      <c r="B31" s="83"/>
      <c r="C31" s="43"/>
      <c r="D31" s="43"/>
      <c r="E31" s="65"/>
      <c r="F31" s="65"/>
      <c r="G31" s="65"/>
      <c r="H31" s="65"/>
      <c r="I31" s="65"/>
      <c r="J31" s="60"/>
      <c r="K31" s="60"/>
      <c r="L31" s="60"/>
      <c r="M31" s="60"/>
      <c r="N31" s="82"/>
      <c r="O31" s="51"/>
      <c r="P31" s="51"/>
      <c r="Q31" s="300"/>
      <c r="R31" s="301"/>
      <c r="S31" s="302"/>
      <c r="T31" s="302"/>
      <c r="U31" s="302"/>
      <c r="V31" s="302"/>
      <c r="W31" s="302"/>
      <c r="X31" s="302"/>
      <c r="Y31" s="302"/>
      <c r="Z31" s="302"/>
      <c r="AA31" s="302"/>
      <c r="AB31" s="302"/>
      <c r="AC31" s="302"/>
      <c r="AD31" s="302"/>
      <c r="AE31" s="305" t="s">
        <v>41</v>
      </c>
      <c r="AF31" s="305" t="s">
        <v>41</v>
      </c>
      <c r="AG31" s="302"/>
      <c r="AH31" s="302" t="e">
        <f>#REF!</f>
        <v>#REF!</v>
      </c>
    </row>
    <row r="32" spans="1:34" s="10" customFormat="1" ht="29.95" hidden="1" customHeight="1" thickTop="1" thickBot="1" x14ac:dyDescent="0.25">
      <c r="A32" s="22"/>
      <c r="B32" s="83"/>
      <c r="C32" s="362" t="s">
        <v>594</v>
      </c>
      <c r="D32" s="362"/>
      <c r="E32" s="68" t="s">
        <v>584</v>
      </c>
      <c r="F32" s="106"/>
      <c r="G32" s="65"/>
      <c r="H32" s="65"/>
      <c r="I32" s="65"/>
      <c r="J32" s="60"/>
      <c r="K32" s="60"/>
      <c r="L32" s="60"/>
      <c r="M32" s="60"/>
      <c r="N32" s="82"/>
      <c r="O32" s="51"/>
      <c r="P32" s="51"/>
      <c r="Q32" s="300"/>
      <c r="R32" s="301"/>
      <c r="S32" s="302"/>
      <c r="T32" s="302"/>
      <c r="U32" s="302"/>
      <c r="V32" s="302"/>
      <c r="W32" s="302"/>
      <c r="X32" s="302"/>
      <c r="Y32" s="302"/>
      <c r="Z32" s="302"/>
      <c r="AA32" s="302"/>
      <c r="AB32" s="302"/>
      <c r="AC32" s="302"/>
      <c r="AD32" s="302"/>
      <c r="AE32" s="305" t="s">
        <v>295</v>
      </c>
      <c r="AF32" s="305" t="s">
        <v>295</v>
      </c>
      <c r="AG32" s="302"/>
      <c r="AH32" s="302"/>
    </row>
    <row r="33" spans="1:34" s="10" customFormat="1" ht="29.95" hidden="1" customHeight="1" thickTop="1" thickBot="1" x14ac:dyDescent="0.25">
      <c r="A33" s="22"/>
      <c r="B33" s="83"/>
      <c r="C33" s="363"/>
      <c r="D33" s="363"/>
      <c r="E33" s="92" t="s">
        <v>583</v>
      </c>
      <c r="F33" s="105"/>
      <c r="G33" s="65"/>
      <c r="H33" s="65"/>
      <c r="I33" s="65"/>
      <c r="J33" s="60"/>
      <c r="K33" s="60"/>
      <c r="L33" s="60"/>
      <c r="M33" s="60"/>
      <c r="N33" s="82"/>
      <c r="O33" s="51"/>
      <c r="P33" s="51"/>
      <c r="Q33" s="300"/>
      <c r="R33" s="301"/>
      <c r="S33" s="302"/>
      <c r="T33" s="302"/>
      <c r="U33" s="302"/>
      <c r="V33" s="302"/>
      <c r="W33" s="302"/>
      <c r="X33" s="302"/>
      <c r="Y33" s="302"/>
      <c r="Z33" s="302"/>
      <c r="AA33" s="306">
        <v>1</v>
      </c>
      <c r="AB33" s="302"/>
      <c r="AC33" s="302"/>
      <c r="AD33" s="302"/>
      <c r="AE33" s="305" t="s">
        <v>298</v>
      </c>
      <c r="AF33" s="305" t="s">
        <v>298</v>
      </c>
      <c r="AG33" s="302"/>
      <c r="AH33" s="302"/>
    </row>
    <row r="34" spans="1:34" s="10" customFormat="1" ht="10" hidden="1" customHeight="1" thickTop="1" thickBot="1" x14ac:dyDescent="0.25">
      <c r="A34" s="22"/>
      <c r="B34" s="83"/>
      <c r="C34" s="104"/>
      <c r="D34" s="104"/>
      <c r="E34" s="65"/>
      <c r="F34" s="65"/>
      <c r="G34" s="65"/>
      <c r="H34" s="65"/>
      <c r="I34" s="65"/>
      <c r="J34" s="60"/>
      <c r="K34" s="60"/>
      <c r="L34" s="60"/>
      <c r="M34" s="60"/>
      <c r="N34" s="82"/>
      <c r="O34" s="51"/>
      <c r="P34" s="51"/>
      <c r="Q34" s="300"/>
      <c r="R34" s="301"/>
      <c r="S34" s="302"/>
      <c r="T34" s="302"/>
      <c r="U34" s="302"/>
      <c r="V34" s="302"/>
      <c r="W34" s="302"/>
      <c r="X34" s="302"/>
      <c r="Y34" s="302"/>
      <c r="Z34" s="302"/>
      <c r="AA34" s="302"/>
      <c r="AB34" s="302"/>
      <c r="AC34" s="302"/>
      <c r="AD34" s="302"/>
      <c r="AE34" s="305" t="s">
        <v>286</v>
      </c>
      <c r="AF34" s="305" t="s">
        <v>286</v>
      </c>
      <c r="AG34" s="302"/>
      <c r="AH34" s="302"/>
    </row>
    <row r="35" spans="1:34" s="10" customFormat="1" ht="35.200000000000003" hidden="1" customHeight="1" thickTop="1" thickBot="1" x14ac:dyDescent="0.25">
      <c r="A35" s="22"/>
      <c r="B35" s="83"/>
      <c r="C35" s="364" t="s">
        <v>593</v>
      </c>
      <c r="D35" s="365"/>
      <c r="E35" s="66"/>
      <c r="F35" s="65"/>
      <c r="G35" s="62" t="s">
        <v>592</v>
      </c>
      <c r="H35" s="64">
        <f>IFERROR(IF(Kraj="Polska", $E$35*0.2*$D$18,  $E$35*0.1*$D$18),"")</f>
        <v>0</v>
      </c>
      <c r="I35" s="63" t="str">
        <f>$E$18</f>
        <v>PLN</v>
      </c>
      <c r="J35" s="29"/>
      <c r="K35" s="62" t="s">
        <v>580</v>
      </c>
      <c r="L35" s="103">
        <f>IF(AND(START!$H$21="",I35&lt;&gt;"PLN"),"START-H21-Fulfill",IFERROR($H$35*INDEX('KURSY|Ex.rate'!$A:$AL,IF(START!$H$21="",MATCH(START!$H$21-1,'KURSY|Ex.rate'!$A:$A,1),MATCH(START!$H$21-1,'KURSY|Ex.rate'!$A:$A,1)),MATCH($I35,'KURSY|Ex.rate'!$1:$1,0)),$H$35))</f>
        <v>0</v>
      </c>
      <c r="M35" s="60"/>
      <c r="N35" s="82"/>
      <c r="O35" s="51"/>
      <c r="P35" s="51"/>
      <c r="Q35" s="300"/>
      <c r="R35" s="301"/>
      <c r="S35" s="302"/>
      <c r="T35" s="302"/>
      <c r="U35" s="302"/>
      <c r="V35" s="302"/>
      <c r="W35" s="302"/>
      <c r="X35" s="302"/>
      <c r="Y35" s="302"/>
      <c r="Z35" s="302"/>
      <c r="AA35" s="302"/>
      <c r="AB35" s="302"/>
      <c r="AC35" s="302"/>
      <c r="AD35" s="302"/>
      <c r="AE35" s="305" t="s">
        <v>293</v>
      </c>
      <c r="AF35" s="305" t="s">
        <v>293</v>
      </c>
      <c r="AG35" s="302"/>
      <c r="AH35" s="302"/>
    </row>
    <row r="36" spans="1:34" s="10" customFormat="1" ht="10" hidden="1" customHeight="1" thickTop="1" thickBot="1" x14ac:dyDescent="0.25">
      <c r="A36" s="22"/>
      <c r="B36" s="83"/>
      <c r="C36" s="43"/>
      <c r="D36" s="43"/>
      <c r="E36" s="65"/>
      <c r="F36" s="65"/>
      <c r="G36" s="65"/>
      <c r="H36" s="65"/>
      <c r="I36" s="65"/>
      <c r="J36" s="60"/>
      <c r="K36" s="60"/>
      <c r="L36" s="60"/>
      <c r="M36" s="60"/>
      <c r="N36" s="82"/>
      <c r="O36" s="51"/>
      <c r="P36" s="51"/>
      <c r="Q36" s="300"/>
      <c r="R36" s="301"/>
      <c r="S36" s="302"/>
      <c r="T36" s="302"/>
      <c r="U36" s="302"/>
      <c r="V36" s="302"/>
      <c r="W36" s="302"/>
      <c r="X36" s="302"/>
      <c r="Y36" s="302"/>
      <c r="Z36" s="302"/>
      <c r="AA36" s="302"/>
      <c r="AB36" s="302"/>
      <c r="AC36" s="302"/>
      <c r="AD36" s="302"/>
      <c r="AE36" s="305" t="s">
        <v>5</v>
      </c>
      <c r="AF36" s="305" t="s">
        <v>5</v>
      </c>
      <c r="AG36" s="302"/>
      <c r="AH36" s="302"/>
    </row>
    <row r="37" spans="1:34" s="10" customFormat="1" ht="29.95" hidden="1" customHeight="1" thickTop="1" thickBot="1" x14ac:dyDescent="0.25">
      <c r="A37" s="22"/>
      <c r="B37" s="102"/>
      <c r="C37" s="242" t="s">
        <v>578</v>
      </c>
      <c r="D37" s="243" t="s">
        <v>577</v>
      </c>
      <c r="E37" s="243" t="s">
        <v>576</v>
      </c>
      <c r="F37" s="244" t="s">
        <v>575</v>
      </c>
      <c r="G37" s="245" t="s">
        <v>591</v>
      </c>
      <c r="H37" s="245" t="s">
        <v>573</v>
      </c>
      <c r="I37" s="245" t="s">
        <v>572</v>
      </c>
      <c r="J37" s="245" t="s">
        <v>571</v>
      </c>
      <c r="K37" s="245" t="s">
        <v>232</v>
      </c>
      <c r="L37" s="245" t="s">
        <v>570</v>
      </c>
      <c r="M37" s="246" t="s">
        <v>569</v>
      </c>
      <c r="N37" s="101"/>
      <c r="O37" s="100"/>
      <c r="P37" s="100"/>
      <c r="Q37" s="314"/>
      <c r="R37" s="302"/>
      <c r="S37" s="302"/>
      <c r="T37" s="302"/>
      <c r="U37" s="302"/>
      <c r="V37" s="302"/>
      <c r="W37" s="302"/>
      <c r="X37" s="302"/>
      <c r="Y37" s="302"/>
      <c r="Z37" s="302"/>
      <c r="AA37" s="302"/>
      <c r="AB37" s="302"/>
      <c r="AC37" s="302"/>
      <c r="AD37" s="302"/>
      <c r="AE37" s="305" t="s">
        <v>273</v>
      </c>
      <c r="AF37" s="305" t="s">
        <v>273</v>
      </c>
      <c r="AG37" s="302"/>
      <c r="AH37" s="302"/>
    </row>
    <row r="38" spans="1:34" s="10" customFormat="1" ht="38.15" hidden="1" customHeight="1" thickTop="1" thickBot="1" x14ac:dyDescent="0.25">
      <c r="A38" s="22"/>
      <c r="B38" s="83"/>
      <c r="C38" s="249"/>
      <c r="D38" s="247"/>
      <c r="E38" s="272"/>
      <c r="F38" s="262"/>
      <c r="G38" s="272"/>
      <c r="H38" s="272"/>
      <c r="I38" s="247"/>
      <c r="J38" s="260" t="str">
        <f t="shared" ref="J38:J57" si="1">IF($H38+$I38=0,"",$H38+$I38)</f>
        <v/>
      </c>
      <c r="K38" s="248"/>
      <c r="L38" s="251" t="str">
        <f>IF(AND(START!$H$21="",K38&lt;&gt;"PLN",K38&lt;&gt;""),"START-H21-Fulfill",IFERROR(INDEX('KURSY|Ex.rate'!$A:$AL,IF(START!$H$21="",MATCH(START!$H$21-1,'KURSY|Ex.rate'!$A:$A,1),MATCH(START!$H$21-1,'KURSY|Ex.rate'!$A:$A,1)),MATCH($K38,'KURSY|Ex.rate'!$1:$1,0)),""))</f>
        <v/>
      </c>
      <c r="M38" s="253" t="str">
        <f>IFERROR(IF(K38&lt;&gt;"PLN",$J38*$L38,J38),"")</f>
        <v/>
      </c>
      <c r="N38" s="82"/>
      <c r="O38" s="51"/>
      <c r="P38" s="51"/>
      <c r="Q38" s="314"/>
      <c r="R38" s="302"/>
      <c r="S38" s="302"/>
      <c r="T38" s="302"/>
      <c r="U38" s="302"/>
      <c r="V38" s="302"/>
      <c r="W38" s="302"/>
      <c r="X38" s="302"/>
      <c r="Y38" s="302"/>
      <c r="Z38" s="302"/>
      <c r="AA38" s="302"/>
      <c r="AB38" s="302"/>
      <c r="AC38" s="302"/>
      <c r="AD38" s="302"/>
      <c r="AE38" s="305" t="s">
        <v>281</v>
      </c>
      <c r="AF38" s="305" t="s">
        <v>281</v>
      </c>
      <c r="AG38" s="302"/>
      <c r="AH38" s="302"/>
    </row>
    <row r="39" spans="1:34" s="10" customFormat="1" ht="38.15" hidden="1" customHeight="1" thickTop="1" thickBot="1" x14ac:dyDescent="0.25">
      <c r="A39" s="22"/>
      <c r="B39" s="83"/>
      <c r="C39" s="249"/>
      <c r="D39" s="247"/>
      <c r="E39" s="272"/>
      <c r="F39" s="262"/>
      <c r="G39" s="272"/>
      <c r="H39" s="272"/>
      <c r="I39" s="247"/>
      <c r="J39" s="260" t="str">
        <f t="shared" si="1"/>
        <v/>
      </c>
      <c r="K39" s="248"/>
      <c r="L39" s="251" t="str">
        <f>IF(AND(START!$H$21="",K39&lt;&gt;"PLN",K39&lt;&gt;""),"START-H21-Fulfill",IFERROR(INDEX('KURSY|Ex.rate'!$A:$AL,IF(START!$H$21="",MATCH(START!$H$21-1,'KURSY|Ex.rate'!$A:$A,1),MATCH(START!$H$21-1,'KURSY|Ex.rate'!$A:$A,1)),MATCH($K39,'KURSY|Ex.rate'!$1:$1,0)),""))</f>
        <v/>
      </c>
      <c r="M39" s="253" t="str">
        <f t="shared" ref="M39:M57" si="2">IFERROR(IF(K39&lt;&gt;"PLN",$J39*$L39,J39),"")</f>
        <v/>
      </c>
      <c r="N39" s="82"/>
      <c r="O39" s="51"/>
      <c r="P39" s="51"/>
      <c r="Q39" s="314"/>
      <c r="R39" s="302"/>
      <c r="S39" s="302"/>
      <c r="T39" s="302"/>
      <c r="U39" s="302"/>
      <c r="V39" s="302"/>
      <c r="W39" s="302"/>
      <c r="X39" s="302"/>
      <c r="Y39" s="302"/>
      <c r="Z39" s="302"/>
      <c r="AA39" s="302"/>
      <c r="AB39" s="302"/>
      <c r="AC39" s="302"/>
      <c r="AD39" s="302"/>
      <c r="AE39" s="302"/>
      <c r="AF39" s="302"/>
      <c r="AG39" s="302"/>
      <c r="AH39" s="302"/>
    </row>
    <row r="40" spans="1:34" s="10" customFormat="1" ht="38.15" hidden="1" customHeight="1" thickTop="1" thickBot="1" x14ac:dyDescent="0.25">
      <c r="A40" s="22"/>
      <c r="B40" s="83"/>
      <c r="C40" s="249"/>
      <c r="D40" s="247"/>
      <c r="E40" s="272"/>
      <c r="F40" s="262"/>
      <c r="G40" s="272"/>
      <c r="H40" s="272"/>
      <c r="I40" s="247"/>
      <c r="J40" s="260" t="str">
        <f t="shared" si="1"/>
        <v/>
      </c>
      <c r="K40" s="248"/>
      <c r="L40" s="251" t="str">
        <f>IF(AND(START!$H$21="",K40&lt;&gt;"PLN",K40&lt;&gt;""),"START-H21-Fulfill",IFERROR(INDEX('KURSY|Ex.rate'!$A:$AL,IF(START!$H$21="",MATCH(START!$H$21-1,'KURSY|Ex.rate'!$A:$A,1),MATCH(START!$H$21-1,'KURSY|Ex.rate'!$A:$A,1)),MATCH($K40,'KURSY|Ex.rate'!$1:$1,0)),""))</f>
        <v/>
      </c>
      <c r="M40" s="253" t="str">
        <f t="shared" si="2"/>
        <v/>
      </c>
      <c r="N40" s="82"/>
      <c r="O40" s="51"/>
      <c r="P40" s="51"/>
      <c r="Q40" s="314"/>
      <c r="R40" s="302"/>
      <c r="S40" s="302"/>
      <c r="T40" s="302"/>
      <c r="U40" s="302"/>
      <c r="V40" s="302"/>
      <c r="W40" s="302"/>
      <c r="X40" s="302"/>
      <c r="Y40" s="302"/>
      <c r="Z40" s="302"/>
      <c r="AA40" s="302"/>
      <c r="AB40" s="302"/>
      <c r="AC40" s="302"/>
      <c r="AD40" s="302"/>
      <c r="AE40" s="302"/>
      <c r="AF40" s="302"/>
      <c r="AG40" s="302"/>
      <c r="AH40" s="302"/>
    </row>
    <row r="41" spans="1:34" s="10" customFormat="1" ht="38.15" hidden="1" customHeight="1" thickTop="1" thickBot="1" x14ac:dyDescent="0.25">
      <c r="A41" s="22"/>
      <c r="B41" s="83"/>
      <c r="C41" s="249"/>
      <c r="D41" s="247"/>
      <c r="E41" s="272"/>
      <c r="F41" s="262"/>
      <c r="G41" s="272"/>
      <c r="H41" s="272"/>
      <c r="I41" s="247"/>
      <c r="J41" s="260" t="str">
        <f t="shared" si="1"/>
        <v/>
      </c>
      <c r="K41" s="248"/>
      <c r="L41" s="251" t="str">
        <f>IF(AND(START!$H$21="",K41&lt;&gt;"PLN",K41&lt;&gt;""),"START-H21-Fulfill",IFERROR(INDEX('KURSY|Ex.rate'!$A:$AL,IF(START!$H$21="",MATCH(START!$H$21-1,'KURSY|Ex.rate'!$A:$A,1),MATCH(START!$H$21-1,'KURSY|Ex.rate'!$A:$A,1)),MATCH($K41,'KURSY|Ex.rate'!$1:$1,0)),""))</f>
        <v/>
      </c>
      <c r="M41" s="253" t="str">
        <f t="shared" si="2"/>
        <v/>
      </c>
      <c r="N41" s="82"/>
      <c r="O41" s="51"/>
      <c r="P41" s="51"/>
      <c r="Q41" s="314"/>
      <c r="R41" s="302"/>
      <c r="S41" s="302"/>
      <c r="T41" s="302"/>
      <c r="U41" s="302"/>
      <c r="V41" s="302"/>
      <c r="W41" s="302"/>
      <c r="X41" s="302"/>
      <c r="Y41" s="302"/>
      <c r="Z41" s="302"/>
      <c r="AA41" s="302"/>
      <c r="AB41" s="302"/>
      <c r="AC41" s="302"/>
      <c r="AD41" s="302"/>
      <c r="AE41" s="302"/>
      <c r="AF41" s="302"/>
      <c r="AG41" s="302"/>
      <c r="AH41" s="302"/>
    </row>
    <row r="42" spans="1:34" s="10" customFormat="1" ht="38.15" hidden="1" customHeight="1" thickTop="1" thickBot="1" x14ac:dyDescent="0.25">
      <c r="A42" s="22"/>
      <c r="B42" s="83"/>
      <c r="C42" s="249"/>
      <c r="D42" s="247"/>
      <c r="E42" s="272"/>
      <c r="F42" s="262"/>
      <c r="G42" s="272"/>
      <c r="H42" s="272"/>
      <c r="I42" s="247"/>
      <c r="J42" s="260" t="str">
        <f t="shared" si="1"/>
        <v/>
      </c>
      <c r="K42" s="248"/>
      <c r="L42" s="251" t="str">
        <f>IF(AND(START!$H$21="",K42&lt;&gt;"PLN",K42&lt;&gt;""),"START-H21-Fulfill",IFERROR(INDEX('KURSY|Ex.rate'!$A:$AL,IF(START!$H$21="",MATCH(START!$H$21-1,'KURSY|Ex.rate'!$A:$A,1),MATCH(START!$H$21-1,'KURSY|Ex.rate'!$A:$A,1)),MATCH($K42,'KURSY|Ex.rate'!$1:$1,0)),""))</f>
        <v/>
      </c>
      <c r="M42" s="253" t="str">
        <f t="shared" si="2"/>
        <v/>
      </c>
      <c r="N42" s="82"/>
      <c r="O42" s="51"/>
      <c r="P42" s="51"/>
      <c r="Q42" s="314"/>
      <c r="R42" s="302"/>
      <c r="S42" s="302"/>
      <c r="T42" s="302"/>
      <c r="U42" s="302"/>
      <c r="V42" s="302"/>
      <c r="W42" s="302"/>
      <c r="X42" s="302"/>
      <c r="Y42" s="302"/>
      <c r="Z42" s="302"/>
      <c r="AA42" s="302"/>
      <c r="AB42" s="302"/>
      <c r="AC42" s="302"/>
      <c r="AD42" s="302"/>
      <c r="AE42" s="302"/>
      <c r="AF42" s="302"/>
      <c r="AG42" s="302"/>
      <c r="AH42" s="302"/>
    </row>
    <row r="43" spans="1:34" s="10" customFormat="1" ht="38.15" hidden="1" customHeight="1" thickTop="1" thickBot="1" x14ac:dyDescent="0.25">
      <c r="A43" s="22"/>
      <c r="B43" s="83"/>
      <c r="C43" s="249"/>
      <c r="D43" s="247"/>
      <c r="E43" s="272"/>
      <c r="F43" s="262"/>
      <c r="G43" s="272"/>
      <c r="H43" s="272"/>
      <c r="I43" s="247"/>
      <c r="J43" s="260" t="str">
        <f t="shared" si="1"/>
        <v/>
      </c>
      <c r="K43" s="248"/>
      <c r="L43" s="251" t="str">
        <f>IF(AND(START!$H$21="",K43&lt;&gt;"PLN",K43&lt;&gt;""),"START-H21-Fulfill",IFERROR(INDEX('KURSY|Ex.rate'!$A:$AL,IF(START!$H$21="",MATCH(START!$H$21-1,'KURSY|Ex.rate'!$A:$A,1),MATCH(START!$H$21-1,'KURSY|Ex.rate'!$A:$A,1)),MATCH($K43,'KURSY|Ex.rate'!$1:$1,0)),""))</f>
        <v/>
      </c>
      <c r="M43" s="253" t="str">
        <f t="shared" si="2"/>
        <v/>
      </c>
      <c r="N43" s="82"/>
      <c r="O43" s="51"/>
      <c r="P43" s="51"/>
      <c r="Q43" s="314"/>
      <c r="R43" s="302"/>
      <c r="S43" s="302"/>
      <c r="T43" s="302"/>
      <c r="U43" s="302"/>
      <c r="V43" s="302"/>
      <c r="W43" s="302"/>
      <c r="X43" s="302"/>
      <c r="Y43" s="302"/>
      <c r="Z43" s="302"/>
      <c r="AA43" s="302"/>
      <c r="AB43" s="302"/>
      <c r="AC43" s="302"/>
      <c r="AD43" s="302"/>
      <c r="AE43" s="302"/>
      <c r="AF43" s="302"/>
      <c r="AG43" s="302"/>
      <c r="AH43" s="302"/>
    </row>
    <row r="44" spans="1:34" s="10" customFormat="1" ht="38.15" hidden="1" customHeight="1" thickTop="1" thickBot="1" x14ac:dyDescent="0.25">
      <c r="A44" s="22"/>
      <c r="B44" s="83"/>
      <c r="C44" s="249"/>
      <c r="D44" s="247"/>
      <c r="E44" s="272"/>
      <c r="F44" s="262"/>
      <c r="G44" s="272"/>
      <c r="H44" s="272"/>
      <c r="I44" s="247"/>
      <c r="J44" s="260" t="str">
        <f t="shared" si="1"/>
        <v/>
      </c>
      <c r="K44" s="248"/>
      <c r="L44" s="251" t="str">
        <f>IF(AND(START!$H$21="",K44&lt;&gt;"PLN",K44&lt;&gt;""),"START-H21-Fulfill",IFERROR(INDEX('KURSY|Ex.rate'!$A:$AL,IF(START!$H$21="",MATCH(START!$H$21-1,'KURSY|Ex.rate'!$A:$A,1),MATCH(START!$H$21-1,'KURSY|Ex.rate'!$A:$A,1)),MATCH($K44,'KURSY|Ex.rate'!$1:$1,0)),""))</f>
        <v/>
      </c>
      <c r="M44" s="253" t="str">
        <f t="shared" si="2"/>
        <v/>
      </c>
      <c r="N44" s="82"/>
      <c r="O44" s="51"/>
      <c r="P44" s="51"/>
      <c r="Q44" s="314"/>
      <c r="R44" s="302"/>
      <c r="S44" s="302"/>
      <c r="T44" s="302"/>
      <c r="U44" s="302"/>
      <c r="V44" s="302"/>
      <c r="W44" s="302"/>
      <c r="X44" s="302"/>
      <c r="Y44" s="302"/>
      <c r="Z44" s="302"/>
      <c r="AA44" s="302"/>
      <c r="AB44" s="302"/>
      <c r="AC44" s="302"/>
      <c r="AD44" s="302"/>
      <c r="AE44" s="302"/>
      <c r="AF44" s="302"/>
      <c r="AG44" s="302"/>
      <c r="AH44" s="302"/>
    </row>
    <row r="45" spans="1:34" s="10" customFormat="1" ht="38.15" hidden="1" customHeight="1" thickTop="1" thickBot="1" x14ac:dyDescent="0.25">
      <c r="A45" s="22"/>
      <c r="B45" s="83"/>
      <c r="C45" s="249"/>
      <c r="D45" s="247"/>
      <c r="E45" s="272"/>
      <c r="F45" s="262"/>
      <c r="G45" s="272"/>
      <c r="H45" s="272"/>
      <c r="I45" s="247"/>
      <c r="J45" s="260" t="str">
        <f t="shared" si="1"/>
        <v/>
      </c>
      <c r="K45" s="248"/>
      <c r="L45" s="251" t="str">
        <f>IF(AND(START!$H$21="",K45&lt;&gt;"PLN",K45&lt;&gt;""),"START-H21-Fulfill",IFERROR(INDEX('KURSY|Ex.rate'!$A:$AL,IF(START!$H$21="",MATCH(START!$H$21-1,'KURSY|Ex.rate'!$A:$A,1),MATCH(START!$H$21-1,'KURSY|Ex.rate'!$A:$A,1)),MATCH($K45,'KURSY|Ex.rate'!$1:$1,0)),""))</f>
        <v/>
      </c>
      <c r="M45" s="253" t="str">
        <f t="shared" si="2"/>
        <v/>
      </c>
      <c r="N45" s="82"/>
      <c r="O45" s="51"/>
      <c r="P45" s="51"/>
      <c r="Q45" s="314"/>
      <c r="R45" s="302"/>
      <c r="S45" s="302"/>
      <c r="T45" s="302"/>
      <c r="U45" s="302"/>
      <c r="V45" s="302"/>
      <c r="W45" s="302"/>
      <c r="X45" s="302"/>
      <c r="Y45" s="302"/>
      <c r="Z45" s="302"/>
      <c r="AA45" s="302"/>
      <c r="AB45" s="302"/>
      <c r="AC45" s="302"/>
      <c r="AD45" s="302"/>
      <c r="AE45" s="302"/>
      <c r="AF45" s="302"/>
      <c r="AG45" s="302"/>
      <c r="AH45" s="302"/>
    </row>
    <row r="46" spans="1:34" s="10" customFormat="1" ht="38.15" hidden="1" customHeight="1" thickTop="1" thickBot="1" x14ac:dyDescent="0.25">
      <c r="A46" s="22"/>
      <c r="B46" s="83"/>
      <c r="C46" s="249"/>
      <c r="D46" s="247"/>
      <c r="E46" s="272"/>
      <c r="F46" s="262"/>
      <c r="G46" s="272"/>
      <c r="H46" s="272"/>
      <c r="I46" s="247"/>
      <c r="J46" s="260" t="str">
        <f t="shared" si="1"/>
        <v/>
      </c>
      <c r="K46" s="248"/>
      <c r="L46" s="251" t="str">
        <f>IF(AND(START!$H$21="",K46&lt;&gt;"PLN",K46&lt;&gt;""),"START-H21-Fulfill",IFERROR(INDEX('KURSY|Ex.rate'!$A:$AL,IF(START!$H$21="",MATCH(START!$H$21-1,'KURSY|Ex.rate'!$A:$A,1),MATCH(START!$H$21-1,'KURSY|Ex.rate'!$A:$A,1)),MATCH($K46,'KURSY|Ex.rate'!$1:$1,0)),""))</f>
        <v/>
      </c>
      <c r="M46" s="253" t="str">
        <f t="shared" si="2"/>
        <v/>
      </c>
      <c r="N46" s="82"/>
      <c r="O46" s="51"/>
      <c r="P46" s="51"/>
      <c r="Q46" s="314"/>
      <c r="R46" s="302"/>
      <c r="S46" s="302"/>
      <c r="T46" s="302"/>
      <c r="U46" s="302"/>
      <c r="V46" s="302"/>
      <c r="W46" s="302"/>
      <c r="X46" s="302"/>
      <c r="Y46" s="302"/>
      <c r="Z46" s="302"/>
      <c r="AA46" s="302"/>
      <c r="AB46" s="302"/>
      <c r="AC46" s="302"/>
      <c r="AD46" s="302"/>
      <c r="AE46" s="302"/>
      <c r="AF46" s="302"/>
      <c r="AG46" s="302"/>
      <c r="AH46" s="302"/>
    </row>
    <row r="47" spans="1:34" s="10" customFormat="1" ht="38.15" hidden="1" customHeight="1" thickTop="1" thickBot="1" x14ac:dyDescent="0.25">
      <c r="A47" s="22"/>
      <c r="B47" s="83"/>
      <c r="C47" s="249"/>
      <c r="D47" s="247"/>
      <c r="E47" s="272"/>
      <c r="F47" s="262"/>
      <c r="G47" s="272"/>
      <c r="H47" s="272"/>
      <c r="I47" s="247"/>
      <c r="J47" s="260" t="str">
        <f t="shared" si="1"/>
        <v/>
      </c>
      <c r="K47" s="248"/>
      <c r="L47" s="251" t="str">
        <f>IF(AND(START!$H$21="",K47&lt;&gt;"PLN",K47&lt;&gt;""),"START-H21-Fulfill",IFERROR(INDEX('KURSY|Ex.rate'!$A:$AL,IF(START!$H$21="",MATCH(START!$H$21-1,'KURSY|Ex.rate'!$A:$A,1),MATCH(START!$H$21-1,'KURSY|Ex.rate'!$A:$A,1)),MATCH($K47,'KURSY|Ex.rate'!$1:$1,0)),""))</f>
        <v/>
      </c>
      <c r="M47" s="253" t="str">
        <f t="shared" si="2"/>
        <v/>
      </c>
      <c r="N47" s="82"/>
      <c r="O47" s="51"/>
      <c r="P47" s="51"/>
      <c r="Q47" s="314"/>
      <c r="R47" s="302"/>
      <c r="S47" s="302"/>
      <c r="T47" s="302"/>
      <c r="U47" s="302"/>
      <c r="V47" s="302"/>
      <c r="W47" s="302"/>
      <c r="X47" s="302"/>
      <c r="Y47" s="302"/>
      <c r="Z47" s="302"/>
      <c r="AA47" s="302"/>
      <c r="AB47" s="302"/>
      <c r="AC47" s="302"/>
      <c r="AD47" s="302"/>
      <c r="AE47" s="302"/>
      <c r="AF47" s="302"/>
      <c r="AG47" s="302"/>
      <c r="AH47" s="302"/>
    </row>
    <row r="48" spans="1:34" s="10" customFormat="1" ht="38.15" hidden="1" customHeight="1" thickTop="1" thickBot="1" x14ac:dyDescent="0.25">
      <c r="A48" s="22"/>
      <c r="B48" s="83"/>
      <c r="C48" s="249"/>
      <c r="D48" s="247"/>
      <c r="E48" s="272"/>
      <c r="F48" s="262"/>
      <c r="G48" s="272"/>
      <c r="H48" s="272"/>
      <c r="I48" s="247"/>
      <c r="J48" s="260" t="str">
        <f t="shared" si="1"/>
        <v/>
      </c>
      <c r="K48" s="248"/>
      <c r="L48" s="251" t="str">
        <f>IF(AND(START!$H$21="",K48&lt;&gt;"PLN",K48&lt;&gt;""),"START-H21-Fulfill",IFERROR(INDEX('KURSY|Ex.rate'!$A:$AL,IF(START!$H$21="",MATCH(START!$H$21-1,'KURSY|Ex.rate'!$A:$A,1),MATCH(START!$H$21-1,'KURSY|Ex.rate'!$A:$A,1)),MATCH($K48,'KURSY|Ex.rate'!$1:$1,0)),""))</f>
        <v/>
      </c>
      <c r="M48" s="253" t="str">
        <f t="shared" si="2"/>
        <v/>
      </c>
      <c r="N48" s="82"/>
      <c r="O48" s="51"/>
      <c r="P48" s="51"/>
      <c r="Q48" s="314"/>
      <c r="R48" s="302"/>
      <c r="S48" s="302"/>
      <c r="T48" s="302"/>
      <c r="U48" s="302"/>
      <c r="V48" s="302"/>
      <c r="W48" s="302"/>
      <c r="X48" s="302"/>
      <c r="Y48" s="302"/>
      <c r="Z48" s="302"/>
      <c r="AA48" s="302"/>
      <c r="AB48" s="302"/>
      <c r="AC48" s="302"/>
      <c r="AD48" s="302"/>
      <c r="AE48" s="302"/>
      <c r="AF48" s="302"/>
      <c r="AG48" s="302"/>
      <c r="AH48" s="302"/>
    </row>
    <row r="49" spans="1:34" s="10" customFormat="1" ht="38.15" hidden="1" customHeight="1" thickTop="1" thickBot="1" x14ac:dyDescent="0.25">
      <c r="A49" s="22"/>
      <c r="B49" s="83"/>
      <c r="C49" s="249"/>
      <c r="D49" s="247"/>
      <c r="E49" s="272"/>
      <c r="F49" s="262"/>
      <c r="G49" s="272"/>
      <c r="H49" s="272"/>
      <c r="I49" s="247"/>
      <c r="J49" s="260" t="str">
        <f t="shared" si="1"/>
        <v/>
      </c>
      <c r="K49" s="248"/>
      <c r="L49" s="251" t="str">
        <f>IF(AND(START!$H$21="",K49&lt;&gt;"PLN",K49&lt;&gt;""),"START-H21-Fulfill",IFERROR(INDEX('KURSY|Ex.rate'!$A:$AL,IF(START!$H$21="",MATCH(START!$H$21-1,'KURSY|Ex.rate'!$A:$A,1),MATCH(START!$H$21-1,'KURSY|Ex.rate'!$A:$A,1)),MATCH($K49,'KURSY|Ex.rate'!$1:$1,0)),""))</f>
        <v/>
      </c>
      <c r="M49" s="253" t="str">
        <f t="shared" si="2"/>
        <v/>
      </c>
      <c r="N49" s="82"/>
      <c r="O49" s="51"/>
      <c r="P49" s="51"/>
      <c r="Q49" s="314"/>
      <c r="R49" s="302"/>
      <c r="S49" s="302"/>
      <c r="T49" s="302"/>
      <c r="U49" s="302"/>
      <c r="V49" s="302"/>
      <c r="W49" s="302"/>
      <c r="X49" s="302"/>
      <c r="Y49" s="302"/>
      <c r="Z49" s="302"/>
      <c r="AA49" s="302"/>
      <c r="AB49" s="302"/>
      <c r="AC49" s="302"/>
      <c r="AD49" s="302"/>
      <c r="AE49" s="302"/>
      <c r="AF49" s="302"/>
      <c r="AG49" s="302"/>
      <c r="AH49" s="302"/>
    </row>
    <row r="50" spans="1:34" s="10" customFormat="1" ht="38.15" hidden="1" customHeight="1" thickTop="1" thickBot="1" x14ac:dyDescent="0.25">
      <c r="A50" s="22"/>
      <c r="B50" s="83"/>
      <c r="C50" s="249"/>
      <c r="D50" s="247"/>
      <c r="E50" s="272"/>
      <c r="F50" s="262"/>
      <c r="G50" s="272"/>
      <c r="H50" s="272"/>
      <c r="I50" s="247"/>
      <c r="J50" s="260" t="str">
        <f t="shared" si="1"/>
        <v/>
      </c>
      <c r="K50" s="248"/>
      <c r="L50" s="251" t="str">
        <f>IF(AND(START!$H$21="",K50&lt;&gt;"PLN",K50&lt;&gt;""),"START-H21-Fulfill",IFERROR(INDEX('KURSY|Ex.rate'!$A:$AL,IF(START!$H$21="",MATCH(START!$H$21-1,'KURSY|Ex.rate'!$A:$A,1),MATCH(START!$H$21-1,'KURSY|Ex.rate'!$A:$A,1)),MATCH($K50,'KURSY|Ex.rate'!$1:$1,0)),""))</f>
        <v/>
      </c>
      <c r="M50" s="253" t="str">
        <f t="shared" si="2"/>
        <v/>
      </c>
      <c r="N50" s="82"/>
      <c r="O50" s="51"/>
      <c r="P50" s="51"/>
      <c r="Q50" s="314"/>
      <c r="R50" s="302"/>
      <c r="S50" s="302"/>
      <c r="T50" s="302"/>
      <c r="U50" s="302"/>
      <c r="V50" s="302"/>
      <c r="W50" s="302"/>
      <c r="X50" s="302"/>
      <c r="Y50" s="302"/>
      <c r="Z50" s="302"/>
      <c r="AA50" s="302"/>
      <c r="AB50" s="302"/>
      <c r="AC50" s="302"/>
      <c r="AD50" s="302"/>
      <c r="AE50" s="302"/>
      <c r="AF50" s="302"/>
      <c r="AG50" s="302"/>
      <c r="AH50" s="302"/>
    </row>
    <row r="51" spans="1:34" s="10" customFormat="1" ht="38.15" hidden="1" customHeight="1" thickTop="1" thickBot="1" x14ac:dyDescent="0.25">
      <c r="A51" s="22"/>
      <c r="B51" s="83"/>
      <c r="C51" s="249"/>
      <c r="D51" s="247"/>
      <c r="E51" s="272"/>
      <c r="F51" s="262"/>
      <c r="G51" s="272"/>
      <c r="H51" s="272"/>
      <c r="I51" s="247"/>
      <c r="J51" s="260" t="str">
        <f t="shared" si="1"/>
        <v/>
      </c>
      <c r="K51" s="248"/>
      <c r="L51" s="251" t="str">
        <f>IF(AND(START!$H$21="",K51&lt;&gt;"PLN",K51&lt;&gt;""),"START-H21-Fulfill",IFERROR(INDEX('KURSY|Ex.rate'!$A:$AL,IF(START!$H$21="",MATCH(START!$H$21-1,'KURSY|Ex.rate'!$A:$A,1),MATCH(START!$H$21-1,'KURSY|Ex.rate'!$A:$A,1)),MATCH($K51,'KURSY|Ex.rate'!$1:$1,0)),""))</f>
        <v/>
      </c>
      <c r="M51" s="253" t="str">
        <f t="shared" si="2"/>
        <v/>
      </c>
      <c r="N51" s="82"/>
      <c r="O51" s="51"/>
      <c r="P51" s="51"/>
      <c r="Q51" s="314"/>
      <c r="R51" s="302"/>
      <c r="S51" s="302"/>
      <c r="T51" s="302"/>
      <c r="U51" s="302"/>
      <c r="V51" s="302"/>
      <c r="W51" s="302"/>
      <c r="X51" s="302"/>
      <c r="Y51" s="302"/>
      <c r="Z51" s="302"/>
      <c r="AA51" s="302"/>
      <c r="AB51" s="302"/>
      <c r="AC51" s="302"/>
      <c r="AD51" s="302"/>
      <c r="AE51" s="302"/>
      <c r="AF51" s="302"/>
      <c r="AG51" s="302"/>
      <c r="AH51" s="302"/>
    </row>
    <row r="52" spans="1:34" s="10" customFormat="1" ht="38.15" hidden="1" customHeight="1" thickTop="1" thickBot="1" x14ac:dyDescent="0.25">
      <c r="A52" s="22"/>
      <c r="B52" s="83"/>
      <c r="C52" s="249"/>
      <c r="D52" s="247"/>
      <c r="E52" s="272"/>
      <c r="F52" s="262"/>
      <c r="G52" s="272"/>
      <c r="H52" s="272"/>
      <c r="I52" s="247"/>
      <c r="J52" s="260" t="str">
        <f t="shared" si="1"/>
        <v/>
      </c>
      <c r="K52" s="248"/>
      <c r="L52" s="251" t="str">
        <f>IF(AND(START!$H$21="",K52&lt;&gt;"PLN",K52&lt;&gt;""),"START-H21-Fulfill",IFERROR(INDEX('KURSY|Ex.rate'!$A:$AL,IF(START!$H$21="",MATCH(START!$H$21-1,'KURSY|Ex.rate'!$A:$A,1),MATCH(START!$H$21-1,'KURSY|Ex.rate'!$A:$A,1)),MATCH($K52,'KURSY|Ex.rate'!$1:$1,0)),""))</f>
        <v/>
      </c>
      <c r="M52" s="253" t="str">
        <f t="shared" si="2"/>
        <v/>
      </c>
      <c r="N52" s="82"/>
      <c r="O52" s="51"/>
      <c r="P52" s="51"/>
      <c r="Q52" s="314"/>
      <c r="R52" s="302"/>
      <c r="S52" s="302"/>
      <c r="T52" s="302"/>
      <c r="U52" s="302"/>
      <c r="V52" s="302"/>
      <c r="W52" s="302"/>
      <c r="X52" s="302"/>
      <c r="Y52" s="302"/>
      <c r="Z52" s="302"/>
      <c r="AA52" s="302"/>
      <c r="AB52" s="302"/>
      <c r="AC52" s="302"/>
      <c r="AD52" s="302"/>
      <c r="AE52" s="302"/>
      <c r="AF52" s="302"/>
      <c r="AG52" s="302"/>
      <c r="AH52" s="302"/>
    </row>
    <row r="53" spans="1:34" s="10" customFormat="1" ht="38.15" hidden="1" customHeight="1" thickTop="1" thickBot="1" x14ac:dyDescent="0.25">
      <c r="A53" s="22"/>
      <c r="B53" s="83"/>
      <c r="C53" s="249"/>
      <c r="D53" s="247"/>
      <c r="E53" s="272"/>
      <c r="F53" s="262"/>
      <c r="G53" s="272"/>
      <c r="H53" s="272"/>
      <c r="I53" s="247"/>
      <c r="J53" s="260" t="str">
        <f t="shared" si="1"/>
        <v/>
      </c>
      <c r="K53" s="248"/>
      <c r="L53" s="251" t="str">
        <f>IF(AND(START!$H$21="",K53&lt;&gt;"PLN",K53&lt;&gt;""),"START-H21-Fulfill",IFERROR(INDEX('KURSY|Ex.rate'!$A:$AL,IF(START!$H$21="",MATCH(START!$H$21-1,'KURSY|Ex.rate'!$A:$A,1),MATCH(START!$H$21-1,'KURSY|Ex.rate'!$A:$A,1)),MATCH($K53,'KURSY|Ex.rate'!$1:$1,0)),""))</f>
        <v/>
      </c>
      <c r="M53" s="253" t="str">
        <f t="shared" si="2"/>
        <v/>
      </c>
      <c r="N53" s="82"/>
      <c r="O53" s="51"/>
      <c r="P53" s="51"/>
      <c r="Q53" s="314"/>
      <c r="R53" s="302"/>
      <c r="S53" s="302"/>
      <c r="T53" s="302"/>
      <c r="U53" s="302"/>
      <c r="V53" s="302"/>
      <c r="W53" s="302"/>
      <c r="X53" s="302"/>
      <c r="Y53" s="302"/>
      <c r="Z53" s="302"/>
      <c r="AA53" s="302"/>
      <c r="AB53" s="302"/>
      <c r="AC53" s="302"/>
      <c r="AD53" s="302"/>
      <c r="AE53" s="302"/>
      <c r="AF53" s="302"/>
      <c r="AG53" s="302"/>
      <c r="AH53" s="302"/>
    </row>
    <row r="54" spans="1:34" s="10" customFormat="1" ht="38.15" hidden="1" customHeight="1" thickTop="1" thickBot="1" x14ac:dyDescent="0.25">
      <c r="A54" s="22"/>
      <c r="B54" s="83"/>
      <c r="C54" s="249"/>
      <c r="D54" s="247"/>
      <c r="E54" s="272"/>
      <c r="F54" s="262"/>
      <c r="G54" s="272"/>
      <c r="H54" s="272"/>
      <c r="I54" s="247"/>
      <c r="J54" s="260" t="str">
        <f t="shared" si="1"/>
        <v/>
      </c>
      <c r="K54" s="248"/>
      <c r="L54" s="251" t="str">
        <f>IF(AND(START!$H$21="",K54&lt;&gt;"PLN",K54&lt;&gt;""),"START-H21-Fulfill",IFERROR(INDEX('KURSY|Ex.rate'!$A:$AL,IF(START!$H$21="",MATCH(START!$H$21-1,'KURSY|Ex.rate'!$A:$A,1),MATCH(START!$H$21-1,'KURSY|Ex.rate'!$A:$A,1)),MATCH($K54,'KURSY|Ex.rate'!$1:$1,0)),""))</f>
        <v/>
      </c>
      <c r="M54" s="253" t="str">
        <f t="shared" si="2"/>
        <v/>
      </c>
      <c r="N54" s="82"/>
      <c r="O54" s="51"/>
      <c r="P54" s="51"/>
      <c r="Q54" s="314"/>
      <c r="R54" s="302"/>
      <c r="S54" s="302"/>
      <c r="T54" s="302"/>
      <c r="U54" s="302"/>
      <c r="V54" s="302"/>
      <c r="W54" s="302"/>
      <c r="X54" s="302"/>
      <c r="Y54" s="302"/>
      <c r="Z54" s="302"/>
      <c r="AA54" s="302"/>
      <c r="AB54" s="302"/>
      <c r="AC54" s="302"/>
      <c r="AD54" s="302"/>
      <c r="AE54" s="302"/>
      <c r="AF54" s="302"/>
      <c r="AG54" s="302"/>
      <c r="AH54" s="302"/>
    </row>
    <row r="55" spans="1:34" s="10" customFormat="1" ht="38.15" hidden="1" customHeight="1" thickTop="1" thickBot="1" x14ac:dyDescent="0.25">
      <c r="A55" s="22"/>
      <c r="B55" s="83"/>
      <c r="C55" s="249"/>
      <c r="D55" s="247"/>
      <c r="E55" s="272"/>
      <c r="F55" s="262"/>
      <c r="G55" s="272"/>
      <c r="H55" s="272"/>
      <c r="I55" s="247"/>
      <c r="J55" s="260" t="str">
        <f t="shared" si="1"/>
        <v/>
      </c>
      <c r="K55" s="248"/>
      <c r="L55" s="251" t="str">
        <f>IF(AND(START!$H$21="",K55&lt;&gt;"PLN",K55&lt;&gt;""),"START-H21-Fulfill",IFERROR(INDEX('KURSY|Ex.rate'!$A:$AL,IF(START!$H$21="",MATCH(START!$H$21-1,'KURSY|Ex.rate'!$A:$A,1),MATCH(START!$H$21-1,'KURSY|Ex.rate'!$A:$A,1)),MATCH($K55,'KURSY|Ex.rate'!$1:$1,0)),""))</f>
        <v/>
      </c>
      <c r="M55" s="253" t="str">
        <f t="shared" si="2"/>
        <v/>
      </c>
      <c r="N55" s="82"/>
      <c r="O55" s="51"/>
      <c r="P55" s="51"/>
      <c r="Q55" s="314"/>
      <c r="R55" s="302"/>
      <c r="S55" s="302"/>
      <c r="T55" s="302"/>
      <c r="U55" s="302"/>
      <c r="V55" s="302"/>
      <c r="W55" s="302"/>
      <c r="X55" s="302"/>
      <c r="Y55" s="302"/>
      <c r="Z55" s="302"/>
      <c r="AA55" s="302"/>
      <c r="AB55" s="302"/>
      <c r="AC55" s="302"/>
      <c r="AD55" s="302"/>
      <c r="AE55" s="302"/>
      <c r="AF55" s="302"/>
      <c r="AG55" s="302"/>
      <c r="AH55" s="302"/>
    </row>
    <row r="56" spans="1:34" s="10" customFormat="1" ht="38.15" hidden="1" customHeight="1" thickTop="1" thickBot="1" x14ac:dyDescent="0.25">
      <c r="A56" s="22"/>
      <c r="B56" s="83"/>
      <c r="C56" s="249"/>
      <c r="D56" s="247"/>
      <c r="E56" s="272"/>
      <c r="F56" s="262"/>
      <c r="G56" s="272"/>
      <c r="H56" s="272"/>
      <c r="I56" s="247"/>
      <c r="J56" s="260" t="str">
        <f t="shared" si="1"/>
        <v/>
      </c>
      <c r="K56" s="248"/>
      <c r="L56" s="251" t="str">
        <f>IF(AND(START!$H$21="",K56&lt;&gt;"PLN",K56&lt;&gt;""),"START-H21-Fulfill",IFERROR(INDEX('KURSY|Ex.rate'!$A:$AL,IF(START!$H$21="",MATCH(START!$H$21-1,'KURSY|Ex.rate'!$A:$A,1),MATCH(START!$H$21-1,'KURSY|Ex.rate'!$A:$A,1)),MATCH($K56,'KURSY|Ex.rate'!$1:$1,0)),""))</f>
        <v/>
      </c>
      <c r="M56" s="253" t="str">
        <f t="shared" si="2"/>
        <v/>
      </c>
      <c r="N56" s="82"/>
      <c r="O56" s="51"/>
      <c r="P56" s="51"/>
      <c r="Q56" s="314"/>
      <c r="R56" s="302"/>
      <c r="S56" s="302"/>
      <c r="T56" s="302"/>
      <c r="U56" s="302"/>
      <c r="V56" s="302"/>
      <c r="W56" s="302"/>
      <c r="X56" s="302"/>
      <c r="Y56" s="302"/>
      <c r="Z56" s="302"/>
      <c r="AA56" s="302"/>
      <c r="AB56" s="302"/>
      <c r="AC56" s="302"/>
      <c r="AD56" s="302"/>
      <c r="AE56" s="302"/>
      <c r="AF56" s="302"/>
      <c r="AG56" s="302"/>
      <c r="AH56" s="302"/>
    </row>
    <row r="57" spans="1:34" s="10" customFormat="1" ht="38.15" hidden="1" customHeight="1" thickTop="1" thickBot="1" x14ac:dyDescent="0.25">
      <c r="A57" s="22"/>
      <c r="B57" s="83"/>
      <c r="C57" s="273"/>
      <c r="D57" s="254"/>
      <c r="E57" s="271"/>
      <c r="F57" s="263"/>
      <c r="G57" s="271"/>
      <c r="H57" s="271"/>
      <c r="I57" s="254"/>
      <c r="J57" s="261" t="str">
        <f t="shared" si="1"/>
        <v/>
      </c>
      <c r="K57" s="256"/>
      <c r="L57" s="255" t="str">
        <f>IF(AND(START!$H$21="",K57&lt;&gt;"PLN",K57&lt;&gt;""),"START-H21-Fulfill",IFERROR(INDEX('KURSY|Ex.rate'!$A:$AL,IF(START!$H$21="",MATCH(START!$H$21-1,'KURSY|Ex.rate'!$A:$A,1),MATCH(START!$H$21-1,'KURSY|Ex.rate'!$A:$A,1)),MATCH($K57,'KURSY|Ex.rate'!$1:$1,0)),""))</f>
        <v/>
      </c>
      <c r="M57" s="257" t="str">
        <f t="shared" si="2"/>
        <v/>
      </c>
      <c r="N57" s="82"/>
      <c r="O57" s="51"/>
      <c r="P57" s="51"/>
      <c r="Q57" s="314"/>
      <c r="R57" s="302"/>
      <c r="S57" s="302"/>
      <c r="T57" s="302"/>
      <c r="U57" s="302"/>
      <c r="V57" s="302"/>
      <c r="W57" s="302"/>
      <c r="X57" s="302"/>
      <c r="Y57" s="302"/>
      <c r="Z57" s="302"/>
      <c r="AA57" s="302"/>
      <c r="AB57" s="302"/>
      <c r="AC57" s="302"/>
      <c r="AD57" s="302"/>
      <c r="AE57" s="302"/>
      <c r="AF57" s="302"/>
      <c r="AG57" s="302"/>
      <c r="AH57" s="302"/>
    </row>
    <row r="58" spans="1:34" s="10" customFormat="1" ht="38.15" hidden="1" customHeight="1" thickTop="1" thickBot="1" x14ac:dyDescent="0.25">
      <c r="A58" s="22"/>
      <c r="B58" s="78"/>
      <c r="C58" s="43"/>
      <c r="D58" s="43"/>
      <c r="E58" s="42"/>
      <c r="F58" s="42"/>
      <c r="G58" s="42"/>
      <c r="H58" s="98"/>
      <c r="I58" s="42"/>
      <c r="J58" s="95"/>
      <c r="K58" s="95"/>
      <c r="L58" s="46" t="s">
        <v>567</v>
      </c>
      <c r="M58" s="250">
        <f>SUM($M$38:$M$57)</f>
        <v>0</v>
      </c>
      <c r="N58" s="77"/>
      <c r="O58" s="76"/>
      <c r="P58" s="76"/>
      <c r="Q58" s="315"/>
      <c r="R58" s="302"/>
      <c r="S58" s="302"/>
      <c r="T58" s="302"/>
      <c r="U58" s="302"/>
      <c r="V58" s="302"/>
      <c r="W58" s="302"/>
      <c r="X58" s="302"/>
      <c r="Y58" s="302"/>
      <c r="Z58" s="302"/>
      <c r="AA58" s="302"/>
      <c r="AB58" s="302"/>
      <c r="AC58" s="302"/>
      <c r="AD58" s="302"/>
      <c r="AE58" s="302"/>
      <c r="AF58" s="302"/>
      <c r="AG58" s="302"/>
      <c r="AH58" s="302"/>
    </row>
    <row r="59" spans="1:34" s="10" customFormat="1" ht="32.1" hidden="1" customHeight="1" thickTop="1" thickBot="1" x14ac:dyDescent="0.25">
      <c r="A59" s="22"/>
      <c r="B59" s="78"/>
      <c r="C59" s="43"/>
      <c r="D59" s="43"/>
      <c r="E59" s="29"/>
      <c r="F59" s="29"/>
      <c r="G59" s="29"/>
      <c r="H59" s="29"/>
      <c r="I59" s="29"/>
      <c r="J59" s="95"/>
      <c r="K59" s="97"/>
      <c r="L59" s="46" t="s">
        <v>566</v>
      </c>
      <c r="M59" s="45">
        <f>SUM(SUMIFS($M$38:$M$57,$F$38:$F$57,{"gotówka/ cash";"karta prywatna/ private card"}))</f>
        <v>0</v>
      </c>
      <c r="N59" s="77"/>
      <c r="O59" s="76"/>
      <c r="P59" s="76"/>
      <c r="Q59" s="315"/>
      <c r="R59" s="302"/>
      <c r="S59" s="302"/>
      <c r="T59" s="302"/>
      <c r="U59" s="302"/>
      <c r="V59" s="302"/>
      <c r="W59" s="302"/>
      <c r="X59" s="302"/>
      <c r="Y59" s="302"/>
      <c r="Z59" s="302"/>
      <c r="AA59" s="302"/>
      <c r="AB59" s="302"/>
      <c r="AC59" s="302"/>
      <c r="AD59" s="302"/>
      <c r="AE59" s="302"/>
      <c r="AF59" s="302"/>
      <c r="AG59" s="302"/>
      <c r="AH59" s="302"/>
    </row>
    <row r="60" spans="1:34" s="10" customFormat="1" ht="10" hidden="1" customHeight="1" thickTop="1" thickBot="1" x14ac:dyDescent="0.3">
      <c r="A60" s="22"/>
      <c r="B60" s="78"/>
      <c r="C60" s="43"/>
      <c r="D60" s="43"/>
      <c r="E60" s="42"/>
      <c r="F60" s="96"/>
      <c r="G60" s="30"/>
      <c r="H60" s="30"/>
      <c r="I60" s="30"/>
      <c r="J60" s="95"/>
      <c r="K60" s="95"/>
      <c r="L60" s="95"/>
      <c r="M60" s="95"/>
      <c r="N60" s="77"/>
      <c r="O60" s="76"/>
      <c r="P60" s="76"/>
      <c r="Q60" s="315"/>
      <c r="R60" s="302"/>
      <c r="S60" s="302"/>
      <c r="T60" s="302"/>
      <c r="U60" s="302"/>
      <c r="V60" s="302"/>
      <c r="W60" s="302"/>
      <c r="X60" s="302"/>
      <c r="Y60" s="302"/>
      <c r="Z60" s="302"/>
      <c r="AA60" s="302"/>
      <c r="AB60" s="302"/>
      <c r="AC60" s="302"/>
      <c r="AD60" s="302"/>
      <c r="AE60" s="302"/>
      <c r="AF60" s="302"/>
      <c r="AG60" s="302"/>
      <c r="AH60" s="302"/>
    </row>
    <row r="61" spans="1:34" s="10" customFormat="1" ht="16.55" hidden="1" customHeight="1" thickTop="1" thickBot="1" x14ac:dyDescent="0.3">
      <c r="A61" s="22"/>
      <c r="B61" s="78"/>
      <c r="C61" s="43"/>
      <c r="D61" s="43"/>
      <c r="E61" s="42"/>
      <c r="F61" s="42"/>
      <c r="G61" s="96"/>
      <c r="H61" s="96"/>
      <c r="I61" s="96"/>
      <c r="J61" s="95"/>
      <c r="K61" s="95"/>
      <c r="L61" s="95"/>
      <c r="M61" s="95"/>
      <c r="N61" s="77"/>
      <c r="O61" s="76"/>
      <c r="P61" s="76"/>
      <c r="Q61" s="315"/>
      <c r="R61" s="302"/>
      <c r="S61" s="302"/>
      <c r="T61" s="302"/>
      <c r="U61" s="302"/>
      <c r="V61" s="302"/>
      <c r="W61" s="302"/>
      <c r="X61" s="302"/>
      <c r="Y61" s="302"/>
      <c r="Z61" s="302"/>
      <c r="AA61" s="302"/>
      <c r="AB61" s="302"/>
      <c r="AC61" s="302"/>
      <c r="AD61" s="302"/>
      <c r="AE61" s="302"/>
      <c r="AF61" s="302"/>
      <c r="AG61" s="302"/>
      <c r="AH61" s="302"/>
    </row>
    <row r="62" spans="1:34" s="10" customFormat="1" ht="29.95" hidden="1" customHeight="1" thickTop="1" thickBot="1" x14ac:dyDescent="0.25">
      <c r="A62" s="22"/>
      <c r="B62" s="93"/>
      <c r="C62" s="355" t="s">
        <v>673</v>
      </c>
      <c r="D62" s="355"/>
      <c r="E62" s="68" t="s">
        <v>584</v>
      </c>
      <c r="F62" s="94"/>
      <c r="G62" s="65"/>
      <c r="H62" s="65"/>
      <c r="I62" s="65"/>
      <c r="J62" s="65"/>
      <c r="K62" s="65"/>
      <c r="L62" s="65"/>
      <c r="M62" s="65"/>
      <c r="N62" s="90"/>
      <c r="O62" s="89"/>
      <c r="P62" s="89"/>
      <c r="Q62" s="300"/>
      <c r="R62" s="301"/>
      <c r="S62" s="302"/>
      <c r="T62" s="302"/>
      <c r="U62" s="302"/>
      <c r="V62" s="302"/>
      <c r="W62" s="302"/>
      <c r="X62" s="302"/>
      <c r="Y62" s="302"/>
      <c r="Z62" s="302"/>
      <c r="AA62" s="302"/>
      <c r="AB62" s="302"/>
      <c r="AC62" s="302"/>
      <c r="AD62" s="302"/>
      <c r="AE62" s="302"/>
      <c r="AF62" s="302"/>
      <c r="AG62" s="302"/>
      <c r="AH62" s="302"/>
    </row>
    <row r="63" spans="1:34" s="10" customFormat="1" ht="29.95" hidden="1" customHeight="1" thickTop="1" thickBot="1" x14ac:dyDescent="0.3">
      <c r="A63" s="22"/>
      <c r="B63" s="93"/>
      <c r="C63" s="356"/>
      <c r="D63" s="356"/>
      <c r="E63" s="92" t="s">
        <v>583</v>
      </c>
      <c r="F63" s="91"/>
      <c r="G63" s="65"/>
      <c r="H63" s="65"/>
      <c r="I63" s="65"/>
      <c r="J63" s="65"/>
      <c r="K63" s="65"/>
      <c r="L63" s="65"/>
      <c r="M63" s="65"/>
      <c r="N63" s="90"/>
      <c r="O63" s="89"/>
      <c r="P63" s="89"/>
      <c r="Q63" s="300"/>
      <c r="R63" s="316">
        <v>2</v>
      </c>
      <c r="S63" s="302"/>
      <c r="T63" s="302"/>
      <c r="U63" s="302"/>
      <c r="V63" s="302"/>
      <c r="W63" s="302"/>
      <c r="X63" s="302"/>
      <c r="Y63" s="302"/>
      <c r="Z63" s="302"/>
      <c r="AA63" s="306">
        <v>2</v>
      </c>
      <c r="AB63" s="302"/>
      <c r="AC63" s="302"/>
      <c r="AD63" s="302"/>
      <c r="AE63" s="302"/>
      <c r="AF63" s="302"/>
      <c r="AG63" s="302"/>
      <c r="AH63" s="302"/>
    </row>
    <row r="64" spans="1:34" s="10" customFormat="1" ht="10" hidden="1" customHeight="1" thickTop="1" thickBot="1" x14ac:dyDescent="0.35">
      <c r="A64" s="22"/>
      <c r="B64" s="86"/>
      <c r="C64" s="88"/>
      <c r="D64" s="65"/>
      <c r="E64" s="65"/>
      <c r="F64" s="65"/>
      <c r="G64" s="65"/>
      <c r="H64" s="65"/>
      <c r="I64" s="65"/>
      <c r="J64" s="65"/>
      <c r="K64" s="65"/>
      <c r="L64" s="87"/>
      <c r="M64" s="87"/>
      <c r="N64" s="85"/>
      <c r="O64" s="84"/>
      <c r="P64" s="84"/>
      <c r="Q64" s="317"/>
      <c r="R64" s="318"/>
      <c r="S64" s="318"/>
      <c r="T64" s="302"/>
      <c r="U64" s="302"/>
      <c r="V64" s="302"/>
      <c r="W64" s="302"/>
      <c r="X64" s="302"/>
      <c r="Y64" s="302"/>
      <c r="Z64" s="302"/>
      <c r="AA64" s="302"/>
      <c r="AB64" s="302"/>
      <c r="AC64" s="302"/>
      <c r="AD64" s="302"/>
      <c r="AE64" s="302"/>
      <c r="AF64" s="302"/>
      <c r="AG64" s="302"/>
      <c r="AH64" s="302"/>
    </row>
    <row r="65" spans="1:34" s="10" customFormat="1" ht="29.95" hidden="1" customHeight="1" thickTop="1" thickBot="1" x14ac:dyDescent="0.35">
      <c r="A65" s="22"/>
      <c r="B65" s="86"/>
      <c r="C65" s="258" t="s">
        <v>578</v>
      </c>
      <c r="D65" s="245" t="s">
        <v>590</v>
      </c>
      <c r="E65" s="366" t="s">
        <v>576</v>
      </c>
      <c r="F65" s="367"/>
      <c r="G65" s="367"/>
      <c r="H65" s="367"/>
      <c r="I65" s="368"/>
      <c r="J65" s="244" t="s">
        <v>589</v>
      </c>
      <c r="K65" s="245" t="s">
        <v>588</v>
      </c>
      <c r="L65" s="245" t="s">
        <v>587</v>
      </c>
      <c r="M65" s="246" t="s">
        <v>569</v>
      </c>
      <c r="N65" s="85"/>
      <c r="O65" s="84"/>
      <c r="P65" s="16"/>
      <c r="Q65" s="300"/>
      <c r="R65" s="318"/>
      <c r="S65" s="318"/>
      <c r="T65" s="302"/>
      <c r="U65" s="302"/>
      <c r="V65" s="302"/>
      <c r="W65" s="302"/>
      <c r="X65" s="302"/>
      <c r="Y65" s="302"/>
      <c r="Z65" s="302"/>
      <c r="AA65" s="302"/>
      <c r="AB65" s="302"/>
      <c r="AC65" s="302"/>
      <c r="AD65" s="302"/>
      <c r="AE65" s="302"/>
      <c r="AF65" s="302"/>
      <c r="AG65" s="302"/>
      <c r="AH65" s="302"/>
    </row>
    <row r="66" spans="1:34" s="10" customFormat="1" ht="50.1" hidden="1" customHeight="1" thickTop="1" thickBot="1" x14ac:dyDescent="0.25">
      <c r="A66" s="22"/>
      <c r="B66" s="83"/>
      <c r="C66" s="252"/>
      <c r="D66" s="259"/>
      <c r="E66" s="369"/>
      <c r="F66" s="370"/>
      <c r="G66" s="370"/>
      <c r="H66" s="370"/>
      <c r="I66" s="371"/>
      <c r="J66" s="247"/>
      <c r="K66" s="247"/>
      <c r="L66" s="251" t="str">
        <f>IFERROR(VLOOKUP(D66,MAPPING!$K$2:$L$5,2,0),"")</f>
        <v/>
      </c>
      <c r="M66" s="253" t="str">
        <f>IFERROR($K66*$L66,"")</f>
        <v/>
      </c>
      <c r="N66" s="82"/>
      <c r="O66" s="51"/>
      <c r="P66" s="16"/>
      <c r="Q66" s="300"/>
      <c r="R66" s="302"/>
      <c r="S66" s="302"/>
      <c r="T66" s="302"/>
      <c r="U66" s="302"/>
      <c r="V66" s="302"/>
      <c r="W66" s="302"/>
      <c r="X66" s="302"/>
      <c r="Y66" s="302"/>
      <c r="Z66" s="302"/>
      <c r="AA66" s="302"/>
      <c r="AB66" s="302"/>
      <c r="AC66" s="302"/>
      <c r="AD66" s="302"/>
      <c r="AE66" s="302"/>
      <c r="AF66" s="302"/>
      <c r="AG66" s="302"/>
      <c r="AH66" s="302"/>
    </row>
    <row r="67" spans="1:34" s="10" customFormat="1" ht="50.1" hidden="1" customHeight="1" thickTop="1" thickBot="1" x14ac:dyDescent="0.25">
      <c r="A67" s="22"/>
      <c r="B67" s="81"/>
      <c r="C67" s="252"/>
      <c r="D67" s="259"/>
      <c r="E67" s="369"/>
      <c r="F67" s="370"/>
      <c r="G67" s="370"/>
      <c r="H67" s="370"/>
      <c r="I67" s="371"/>
      <c r="J67" s="247"/>
      <c r="K67" s="247"/>
      <c r="L67" s="251" t="str">
        <f>IFERROR(VLOOKUP(D67,MAPPING!$K$2:$L$5,2,0),"")</f>
        <v/>
      </c>
      <c r="M67" s="253" t="str">
        <f t="shared" ref="M67:M85" si="3">IFERROR($K67*$L67,"")</f>
        <v/>
      </c>
      <c r="N67" s="80"/>
      <c r="O67" s="79"/>
      <c r="P67" s="16"/>
      <c r="Q67" s="300"/>
      <c r="R67" s="302"/>
      <c r="S67" s="302"/>
      <c r="T67" s="302"/>
      <c r="U67" s="302"/>
      <c r="V67" s="302"/>
      <c r="W67" s="302"/>
      <c r="X67" s="302"/>
      <c r="Y67" s="302"/>
      <c r="Z67" s="302"/>
      <c r="AA67" s="302"/>
      <c r="AB67" s="302"/>
      <c r="AC67" s="302"/>
      <c r="AD67" s="302"/>
      <c r="AE67" s="302"/>
      <c r="AF67" s="302"/>
      <c r="AG67" s="302"/>
      <c r="AH67" s="302"/>
    </row>
    <row r="68" spans="1:34" s="10" customFormat="1" ht="50.1" hidden="1" customHeight="1" thickTop="1" thickBot="1" x14ac:dyDescent="0.25">
      <c r="A68" s="22"/>
      <c r="B68" s="78"/>
      <c r="C68" s="252"/>
      <c r="D68" s="259"/>
      <c r="E68" s="369"/>
      <c r="F68" s="370"/>
      <c r="G68" s="370"/>
      <c r="H68" s="370"/>
      <c r="I68" s="371"/>
      <c r="J68" s="247"/>
      <c r="K68" s="247"/>
      <c r="L68" s="251" t="str">
        <f>IFERROR(VLOOKUP(D68,MAPPING!$K$2:$L$5,2,0),"")</f>
        <v/>
      </c>
      <c r="M68" s="253" t="str">
        <f t="shared" si="3"/>
        <v/>
      </c>
      <c r="N68" s="77"/>
      <c r="O68" s="76"/>
      <c r="P68" s="16"/>
      <c r="Q68" s="300"/>
      <c r="R68" s="302"/>
      <c r="S68" s="302"/>
      <c r="T68" s="302"/>
      <c r="U68" s="302"/>
      <c r="V68" s="302"/>
      <c r="W68" s="302"/>
      <c r="X68" s="302"/>
      <c r="Y68" s="302"/>
      <c r="Z68" s="302"/>
      <c r="AA68" s="302"/>
      <c r="AB68" s="302"/>
      <c r="AC68" s="302"/>
      <c r="AD68" s="302"/>
      <c r="AE68" s="302"/>
      <c r="AF68" s="302"/>
      <c r="AG68" s="302"/>
      <c r="AH68" s="302"/>
    </row>
    <row r="69" spans="1:34" s="10" customFormat="1" ht="50.1" hidden="1" customHeight="1" thickTop="1" thickBot="1" x14ac:dyDescent="0.25">
      <c r="A69" s="22"/>
      <c r="B69" s="78"/>
      <c r="C69" s="252"/>
      <c r="D69" s="259"/>
      <c r="E69" s="369"/>
      <c r="F69" s="370"/>
      <c r="G69" s="370"/>
      <c r="H69" s="370"/>
      <c r="I69" s="371"/>
      <c r="J69" s="247"/>
      <c r="K69" s="247"/>
      <c r="L69" s="251" t="str">
        <f>IFERROR(VLOOKUP(D69,MAPPING!$K$2:$L$5,2,0),"")</f>
        <v/>
      </c>
      <c r="M69" s="253" t="str">
        <f t="shared" si="3"/>
        <v/>
      </c>
      <c r="N69" s="77"/>
      <c r="O69" s="76"/>
      <c r="P69" s="16"/>
      <c r="Q69" s="300"/>
      <c r="R69" s="302"/>
      <c r="S69" s="302"/>
      <c r="T69" s="302"/>
      <c r="U69" s="302"/>
      <c r="V69" s="302"/>
      <c r="W69" s="302"/>
      <c r="X69" s="302"/>
      <c r="Y69" s="302"/>
      <c r="Z69" s="302"/>
      <c r="AA69" s="302"/>
      <c r="AB69" s="302"/>
      <c r="AC69" s="302"/>
      <c r="AD69" s="302"/>
      <c r="AE69" s="302"/>
      <c r="AF69" s="302"/>
      <c r="AG69" s="302"/>
      <c r="AH69" s="302"/>
    </row>
    <row r="70" spans="1:34" s="10" customFormat="1" ht="50.1" hidden="1" customHeight="1" thickTop="1" thickBot="1" x14ac:dyDescent="0.25">
      <c r="A70" s="22"/>
      <c r="B70" s="78"/>
      <c r="C70" s="252"/>
      <c r="D70" s="259"/>
      <c r="E70" s="369"/>
      <c r="F70" s="370"/>
      <c r="G70" s="370"/>
      <c r="H70" s="370"/>
      <c r="I70" s="371"/>
      <c r="J70" s="247"/>
      <c r="K70" s="247"/>
      <c r="L70" s="251" t="str">
        <f>IFERROR(VLOOKUP(D70,MAPPING!$K$2:$L$5,2,0),"")</f>
        <v/>
      </c>
      <c r="M70" s="253" t="str">
        <f t="shared" si="3"/>
        <v/>
      </c>
      <c r="N70" s="77"/>
      <c r="O70" s="76"/>
      <c r="P70" s="16"/>
      <c r="Q70" s="300"/>
      <c r="R70" s="302"/>
      <c r="S70" s="302"/>
      <c r="T70" s="302"/>
      <c r="U70" s="302"/>
      <c r="V70" s="302"/>
      <c r="W70" s="302"/>
      <c r="X70" s="302"/>
      <c r="Y70" s="302"/>
      <c r="Z70" s="302"/>
      <c r="AA70" s="302"/>
      <c r="AB70" s="302"/>
      <c r="AC70" s="302"/>
      <c r="AD70" s="302"/>
      <c r="AE70" s="302"/>
      <c r="AF70" s="302"/>
      <c r="AG70" s="302"/>
      <c r="AH70" s="302"/>
    </row>
    <row r="71" spans="1:34" s="10" customFormat="1" ht="50.1" hidden="1" customHeight="1" thickTop="1" thickBot="1" x14ac:dyDescent="0.25">
      <c r="A71" s="22"/>
      <c r="B71" s="78"/>
      <c r="C71" s="252"/>
      <c r="D71" s="259"/>
      <c r="E71" s="369"/>
      <c r="F71" s="370"/>
      <c r="G71" s="370"/>
      <c r="H71" s="370"/>
      <c r="I71" s="371"/>
      <c r="J71" s="247"/>
      <c r="K71" s="247"/>
      <c r="L71" s="251" t="str">
        <f>IFERROR(VLOOKUP(D71,MAPPING!$K$2:$L$5,2,0),"")</f>
        <v/>
      </c>
      <c r="M71" s="253" t="str">
        <f t="shared" si="3"/>
        <v/>
      </c>
      <c r="N71" s="77"/>
      <c r="O71" s="76"/>
      <c r="P71" s="16"/>
      <c r="Q71" s="300"/>
      <c r="R71" s="302"/>
      <c r="S71" s="302"/>
      <c r="T71" s="302"/>
      <c r="U71" s="302"/>
      <c r="V71" s="302"/>
      <c r="W71" s="302"/>
      <c r="X71" s="302"/>
      <c r="Y71" s="302"/>
      <c r="Z71" s="302"/>
      <c r="AA71" s="302"/>
      <c r="AB71" s="302"/>
      <c r="AC71" s="302"/>
      <c r="AD71" s="302"/>
      <c r="AE71" s="302"/>
      <c r="AF71" s="302"/>
      <c r="AG71" s="302"/>
      <c r="AH71" s="302"/>
    </row>
    <row r="72" spans="1:34" s="10" customFormat="1" ht="50.1" hidden="1" customHeight="1" thickTop="1" thickBot="1" x14ac:dyDescent="0.25">
      <c r="A72" s="22"/>
      <c r="B72" s="78"/>
      <c r="C72" s="252"/>
      <c r="D72" s="259"/>
      <c r="E72" s="369"/>
      <c r="F72" s="370"/>
      <c r="G72" s="370"/>
      <c r="H72" s="370"/>
      <c r="I72" s="371"/>
      <c r="J72" s="247"/>
      <c r="K72" s="247"/>
      <c r="L72" s="251" t="str">
        <f>IFERROR(VLOOKUP(D72,MAPPING!$K$2:$L$5,2,0),"")</f>
        <v/>
      </c>
      <c r="M72" s="253" t="str">
        <f t="shared" si="3"/>
        <v/>
      </c>
      <c r="N72" s="77"/>
      <c r="O72" s="76"/>
      <c r="P72" s="16"/>
      <c r="Q72" s="300"/>
      <c r="R72" s="302"/>
      <c r="S72" s="302"/>
      <c r="T72" s="302"/>
      <c r="U72" s="302"/>
      <c r="V72" s="302"/>
      <c r="W72" s="302"/>
      <c r="X72" s="302"/>
      <c r="Y72" s="302"/>
      <c r="Z72" s="302"/>
      <c r="AA72" s="302"/>
      <c r="AB72" s="302"/>
      <c r="AC72" s="302"/>
      <c r="AD72" s="302"/>
      <c r="AE72" s="302"/>
      <c r="AF72" s="302"/>
      <c r="AG72" s="302"/>
      <c r="AH72" s="302"/>
    </row>
    <row r="73" spans="1:34" s="10" customFormat="1" ht="50.1" hidden="1" customHeight="1" thickTop="1" thickBot="1" x14ac:dyDescent="0.25">
      <c r="A73" s="22"/>
      <c r="B73" s="78"/>
      <c r="C73" s="252"/>
      <c r="D73" s="259"/>
      <c r="E73" s="369"/>
      <c r="F73" s="370"/>
      <c r="G73" s="370"/>
      <c r="H73" s="370"/>
      <c r="I73" s="371"/>
      <c r="J73" s="247"/>
      <c r="K73" s="247"/>
      <c r="L73" s="251" t="str">
        <f>IFERROR(VLOOKUP(D73,MAPPING!$K$2:$L$5,2,0),"")</f>
        <v/>
      </c>
      <c r="M73" s="253" t="str">
        <f t="shared" si="3"/>
        <v/>
      </c>
      <c r="N73" s="77"/>
      <c r="O73" s="76"/>
      <c r="P73" s="16"/>
      <c r="Q73" s="300"/>
      <c r="R73" s="302"/>
      <c r="S73" s="302"/>
      <c r="T73" s="302"/>
      <c r="U73" s="302"/>
      <c r="V73" s="302"/>
      <c r="W73" s="302"/>
      <c r="X73" s="302"/>
      <c r="Y73" s="302"/>
      <c r="Z73" s="302"/>
      <c r="AA73" s="302"/>
      <c r="AB73" s="302"/>
      <c r="AC73" s="302"/>
      <c r="AD73" s="302"/>
      <c r="AE73" s="302"/>
      <c r="AF73" s="302"/>
      <c r="AG73" s="302"/>
      <c r="AH73" s="302"/>
    </row>
    <row r="74" spans="1:34" s="10" customFormat="1" ht="50.1" hidden="1" customHeight="1" thickTop="1" thickBot="1" x14ac:dyDescent="0.25">
      <c r="A74" s="22"/>
      <c r="B74" s="78"/>
      <c r="C74" s="252"/>
      <c r="D74" s="259"/>
      <c r="E74" s="369"/>
      <c r="F74" s="370"/>
      <c r="G74" s="370"/>
      <c r="H74" s="370"/>
      <c r="I74" s="371"/>
      <c r="J74" s="247"/>
      <c r="K74" s="247"/>
      <c r="L74" s="251" t="str">
        <f>IFERROR(VLOOKUP(D74,MAPPING!$K$2:$L$5,2,0),"")</f>
        <v/>
      </c>
      <c r="M74" s="253" t="str">
        <f t="shared" si="3"/>
        <v/>
      </c>
      <c r="N74" s="77"/>
      <c r="O74" s="76"/>
      <c r="P74" s="16"/>
      <c r="Q74" s="300"/>
      <c r="R74" s="302"/>
      <c r="S74" s="302"/>
      <c r="T74" s="302"/>
      <c r="U74" s="302"/>
      <c r="V74" s="302"/>
      <c r="W74" s="302"/>
      <c r="X74" s="302"/>
      <c r="Y74" s="302"/>
      <c r="Z74" s="302"/>
      <c r="AA74" s="302"/>
      <c r="AB74" s="302"/>
      <c r="AC74" s="302"/>
      <c r="AD74" s="302"/>
      <c r="AE74" s="302"/>
      <c r="AF74" s="302"/>
      <c r="AG74" s="302"/>
      <c r="AH74" s="302"/>
    </row>
    <row r="75" spans="1:34" s="10" customFormat="1" ht="50.1" hidden="1" customHeight="1" thickTop="1" thickBot="1" x14ac:dyDescent="0.25">
      <c r="A75" s="22"/>
      <c r="B75" s="81"/>
      <c r="C75" s="252"/>
      <c r="D75" s="259"/>
      <c r="E75" s="369"/>
      <c r="F75" s="370"/>
      <c r="G75" s="370"/>
      <c r="H75" s="370"/>
      <c r="I75" s="371"/>
      <c r="J75" s="247"/>
      <c r="K75" s="247"/>
      <c r="L75" s="251" t="str">
        <f>IFERROR(VLOOKUP(D75,MAPPING!$K$2:$L$5,2,0),"")</f>
        <v/>
      </c>
      <c r="M75" s="253" t="str">
        <f t="shared" si="3"/>
        <v/>
      </c>
      <c r="N75" s="80"/>
      <c r="O75" s="79"/>
      <c r="P75" s="16"/>
      <c r="Q75" s="300"/>
      <c r="R75" s="302"/>
      <c r="S75" s="302"/>
      <c r="T75" s="302"/>
      <c r="U75" s="302"/>
      <c r="V75" s="302"/>
      <c r="W75" s="302"/>
      <c r="X75" s="302"/>
      <c r="Y75" s="302"/>
      <c r="Z75" s="302"/>
      <c r="AA75" s="302"/>
      <c r="AB75" s="302"/>
      <c r="AC75" s="302"/>
      <c r="AD75" s="302"/>
      <c r="AE75" s="302"/>
      <c r="AF75" s="302"/>
      <c r="AG75" s="302"/>
      <c r="AH75" s="302"/>
    </row>
    <row r="76" spans="1:34" s="10" customFormat="1" ht="50.1" hidden="1" customHeight="1" thickTop="1" thickBot="1" x14ac:dyDescent="0.25">
      <c r="A76" s="22"/>
      <c r="B76" s="81"/>
      <c r="C76" s="252"/>
      <c r="D76" s="259"/>
      <c r="E76" s="369"/>
      <c r="F76" s="370"/>
      <c r="G76" s="370"/>
      <c r="H76" s="370"/>
      <c r="I76" s="371"/>
      <c r="J76" s="247"/>
      <c r="K76" s="247"/>
      <c r="L76" s="251" t="str">
        <f>IFERROR(VLOOKUP(D76,MAPPING!$K$2:$L$5,2,0),"")</f>
        <v/>
      </c>
      <c r="M76" s="253" t="str">
        <f t="shared" si="3"/>
        <v/>
      </c>
      <c r="N76" s="80"/>
      <c r="O76" s="79"/>
      <c r="P76" s="16"/>
      <c r="Q76" s="300"/>
      <c r="R76" s="302"/>
      <c r="S76" s="302"/>
      <c r="T76" s="302"/>
      <c r="U76" s="302"/>
      <c r="V76" s="302"/>
      <c r="W76" s="302"/>
      <c r="X76" s="302"/>
      <c r="Y76" s="302"/>
      <c r="Z76" s="302"/>
      <c r="AA76" s="302"/>
      <c r="AB76" s="302"/>
      <c r="AC76" s="302"/>
      <c r="AD76" s="302"/>
      <c r="AE76" s="302"/>
      <c r="AF76" s="302"/>
      <c r="AG76" s="302"/>
      <c r="AH76" s="302"/>
    </row>
    <row r="77" spans="1:34" s="10" customFormat="1" ht="50.1" hidden="1" customHeight="1" thickTop="1" thickBot="1" x14ac:dyDescent="0.25">
      <c r="A77" s="22"/>
      <c r="B77" s="78"/>
      <c r="C77" s="252"/>
      <c r="D77" s="259"/>
      <c r="E77" s="369"/>
      <c r="F77" s="370"/>
      <c r="G77" s="370"/>
      <c r="H77" s="370"/>
      <c r="I77" s="371"/>
      <c r="J77" s="247"/>
      <c r="K77" s="247"/>
      <c r="L77" s="251" t="str">
        <f>IFERROR(VLOOKUP(D77,MAPPING!$K$2:$L$5,2,0),"")</f>
        <v/>
      </c>
      <c r="M77" s="253" t="str">
        <f t="shared" si="3"/>
        <v/>
      </c>
      <c r="N77" s="77"/>
      <c r="O77" s="76"/>
      <c r="P77" s="16"/>
      <c r="Q77" s="300"/>
      <c r="R77" s="302"/>
      <c r="S77" s="302"/>
      <c r="T77" s="302"/>
      <c r="U77" s="302"/>
      <c r="V77" s="302"/>
      <c r="W77" s="302"/>
      <c r="X77" s="302"/>
      <c r="Y77" s="302"/>
      <c r="Z77" s="302"/>
      <c r="AA77" s="302"/>
      <c r="AB77" s="302"/>
      <c r="AC77" s="302"/>
      <c r="AD77" s="302"/>
      <c r="AE77" s="302"/>
      <c r="AF77" s="302"/>
      <c r="AG77" s="302"/>
      <c r="AH77" s="302"/>
    </row>
    <row r="78" spans="1:34" s="10" customFormat="1" ht="50.1" hidden="1" customHeight="1" thickTop="1" thickBot="1" x14ac:dyDescent="0.25">
      <c r="A78" s="22"/>
      <c r="B78" s="78"/>
      <c r="C78" s="252"/>
      <c r="D78" s="259"/>
      <c r="E78" s="369"/>
      <c r="F78" s="370"/>
      <c r="G78" s="370"/>
      <c r="H78" s="370"/>
      <c r="I78" s="371"/>
      <c r="J78" s="247"/>
      <c r="K78" s="247"/>
      <c r="L78" s="251" t="str">
        <f>IFERROR(VLOOKUP(D78,MAPPING!$K$2:$L$5,2,0),"")</f>
        <v/>
      </c>
      <c r="M78" s="253" t="str">
        <f t="shared" si="3"/>
        <v/>
      </c>
      <c r="N78" s="77"/>
      <c r="O78" s="76"/>
      <c r="P78" s="16"/>
      <c r="Q78" s="300"/>
      <c r="R78" s="302"/>
      <c r="S78" s="302"/>
      <c r="T78" s="302"/>
      <c r="U78" s="302"/>
      <c r="V78" s="302"/>
      <c r="W78" s="302"/>
      <c r="X78" s="302"/>
      <c r="Y78" s="302"/>
      <c r="Z78" s="302"/>
      <c r="AA78" s="302"/>
      <c r="AB78" s="302"/>
      <c r="AC78" s="302"/>
      <c r="AD78" s="302"/>
      <c r="AE78" s="302"/>
      <c r="AF78" s="302"/>
      <c r="AG78" s="302"/>
      <c r="AH78" s="302"/>
    </row>
    <row r="79" spans="1:34" s="10" customFormat="1" ht="50.1" hidden="1" customHeight="1" thickTop="1" thickBot="1" x14ac:dyDescent="0.25">
      <c r="A79" s="22"/>
      <c r="B79" s="78"/>
      <c r="C79" s="252"/>
      <c r="D79" s="259"/>
      <c r="E79" s="369"/>
      <c r="F79" s="370"/>
      <c r="G79" s="370"/>
      <c r="H79" s="370"/>
      <c r="I79" s="371"/>
      <c r="J79" s="247"/>
      <c r="K79" s="247"/>
      <c r="L79" s="251" t="str">
        <f>IFERROR(VLOOKUP(D79,MAPPING!$K$2:$L$5,2,0),"")</f>
        <v/>
      </c>
      <c r="M79" s="253" t="str">
        <f t="shared" si="3"/>
        <v/>
      </c>
      <c r="N79" s="77"/>
      <c r="O79" s="76"/>
      <c r="P79" s="16"/>
      <c r="Q79" s="300"/>
      <c r="R79" s="302"/>
      <c r="S79" s="302"/>
      <c r="T79" s="302"/>
      <c r="U79" s="302"/>
      <c r="V79" s="302"/>
      <c r="W79" s="302"/>
      <c r="X79" s="302"/>
      <c r="Y79" s="302"/>
      <c r="Z79" s="302"/>
      <c r="AA79" s="302"/>
      <c r="AB79" s="302"/>
      <c r="AC79" s="302"/>
      <c r="AD79" s="302"/>
      <c r="AE79" s="302"/>
      <c r="AF79" s="302"/>
      <c r="AG79" s="302"/>
      <c r="AH79" s="302"/>
    </row>
    <row r="80" spans="1:34" s="10" customFormat="1" ht="50.1" hidden="1" customHeight="1" thickTop="1" thickBot="1" x14ac:dyDescent="0.25">
      <c r="A80" s="22"/>
      <c r="B80" s="78"/>
      <c r="C80" s="252"/>
      <c r="D80" s="259"/>
      <c r="E80" s="369"/>
      <c r="F80" s="370"/>
      <c r="G80" s="370"/>
      <c r="H80" s="370"/>
      <c r="I80" s="371"/>
      <c r="J80" s="247"/>
      <c r="K80" s="247"/>
      <c r="L80" s="251" t="str">
        <f>IFERROR(VLOOKUP(D80,MAPPING!$K$2:$L$5,2,0),"")</f>
        <v/>
      </c>
      <c r="M80" s="253" t="str">
        <f t="shared" si="3"/>
        <v/>
      </c>
      <c r="N80" s="77"/>
      <c r="O80" s="76"/>
      <c r="P80" s="16"/>
      <c r="Q80" s="300"/>
      <c r="R80" s="302"/>
      <c r="S80" s="302"/>
      <c r="T80" s="302"/>
      <c r="U80" s="302"/>
      <c r="V80" s="302"/>
      <c r="W80" s="302"/>
      <c r="X80" s="302"/>
      <c r="Y80" s="302"/>
      <c r="Z80" s="302"/>
      <c r="AA80" s="302"/>
      <c r="AB80" s="302"/>
      <c r="AC80" s="302"/>
      <c r="AD80" s="302"/>
      <c r="AE80" s="302"/>
      <c r="AF80" s="302"/>
      <c r="AG80" s="302"/>
      <c r="AH80" s="302"/>
    </row>
    <row r="81" spans="1:34" s="10" customFormat="1" ht="50.1" hidden="1" customHeight="1" thickTop="1" thickBot="1" x14ac:dyDescent="0.25">
      <c r="A81" s="22"/>
      <c r="B81" s="81"/>
      <c r="C81" s="252"/>
      <c r="D81" s="259"/>
      <c r="E81" s="369"/>
      <c r="F81" s="370"/>
      <c r="G81" s="370"/>
      <c r="H81" s="370"/>
      <c r="I81" s="371"/>
      <c r="J81" s="247"/>
      <c r="K81" s="247"/>
      <c r="L81" s="251" t="str">
        <f>IFERROR(VLOOKUP(D81,MAPPING!$K$2:$L$5,2,0),"")</f>
        <v/>
      </c>
      <c r="M81" s="253" t="str">
        <f t="shared" si="3"/>
        <v/>
      </c>
      <c r="N81" s="80"/>
      <c r="O81" s="79"/>
      <c r="P81" s="16"/>
      <c r="Q81" s="300"/>
      <c r="R81" s="302"/>
      <c r="S81" s="302"/>
      <c r="T81" s="302"/>
      <c r="U81" s="302"/>
      <c r="V81" s="302"/>
      <c r="W81" s="302"/>
      <c r="X81" s="302"/>
      <c r="Y81" s="302"/>
      <c r="Z81" s="302"/>
      <c r="AA81" s="302"/>
      <c r="AB81" s="302"/>
      <c r="AC81" s="302"/>
      <c r="AD81" s="302"/>
      <c r="AE81" s="302"/>
      <c r="AF81" s="302"/>
      <c r="AG81" s="302"/>
      <c r="AH81" s="302"/>
    </row>
    <row r="82" spans="1:34" s="10" customFormat="1" ht="50.1" hidden="1" customHeight="1" thickTop="1" thickBot="1" x14ac:dyDescent="0.25">
      <c r="A82" s="22"/>
      <c r="B82" s="81"/>
      <c r="C82" s="252"/>
      <c r="D82" s="259"/>
      <c r="E82" s="369"/>
      <c r="F82" s="370"/>
      <c r="G82" s="370"/>
      <c r="H82" s="370"/>
      <c r="I82" s="371"/>
      <c r="J82" s="247"/>
      <c r="K82" s="247"/>
      <c r="L82" s="251" t="str">
        <f>IFERROR(VLOOKUP(D82,MAPPING!$K$2:$L$5,2,0),"")</f>
        <v/>
      </c>
      <c r="M82" s="253" t="str">
        <f t="shared" si="3"/>
        <v/>
      </c>
      <c r="N82" s="80"/>
      <c r="O82" s="79"/>
      <c r="P82" s="16"/>
      <c r="Q82" s="300"/>
      <c r="R82" s="302"/>
      <c r="S82" s="302"/>
      <c r="T82" s="302"/>
      <c r="U82" s="302"/>
      <c r="V82" s="302"/>
      <c r="W82" s="302"/>
      <c r="X82" s="302"/>
      <c r="Y82" s="302"/>
      <c r="Z82" s="302"/>
      <c r="AA82" s="302"/>
      <c r="AB82" s="302"/>
      <c r="AC82" s="302"/>
      <c r="AD82" s="302"/>
      <c r="AE82" s="302"/>
      <c r="AF82" s="302"/>
      <c r="AG82" s="302"/>
      <c r="AH82" s="302"/>
    </row>
    <row r="83" spans="1:34" s="10" customFormat="1" ht="50.1" hidden="1" customHeight="1" thickTop="1" thickBot="1" x14ac:dyDescent="0.25">
      <c r="A83" s="22"/>
      <c r="B83" s="81"/>
      <c r="C83" s="252"/>
      <c r="D83" s="259"/>
      <c r="E83" s="369"/>
      <c r="F83" s="370"/>
      <c r="G83" s="370"/>
      <c r="H83" s="370"/>
      <c r="I83" s="371"/>
      <c r="J83" s="247"/>
      <c r="K83" s="247"/>
      <c r="L83" s="251" t="str">
        <f>IFERROR(VLOOKUP(D83,MAPPING!$K$2:$L$5,2,0),"")</f>
        <v/>
      </c>
      <c r="M83" s="253" t="str">
        <f t="shared" si="3"/>
        <v/>
      </c>
      <c r="N83" s="80"/>
      <c r="O83" s="79"/>
      <c r="P83" s="16"/>
      <c r="Q83" s="300"/>
      <c r="R83" s="302"/>
      <c r="S83" s="302"/>
      <c r="T83" s="302"/>
      <c r="U83" s="302"/>
      <c r="V83" s="302"/>
      <c r="W83" s="302"/>
      <c r="X83" s="302"/>
      <c r="Y83" s="302"/>
      <c r="Z83" s="302"/>
      <c r="AA83" s="302"/>
      <c r="AB83" s="302"/>
      <c r="AC83" s="302"/>
      <c r="AD83" s="302"/>
      <c r="AE83" s="302"/>
      <c r="AF83" s="302"/>
      <c r="AG83" s="302"/>
      <c r="AH83" s="302"/>
    </row>
    <row r="84" spans="1:34" s="10" customFormat="1" ht="50.1" hidden="1" customHeight="1" thickTop="1" thickBot="1" x14ac:dyDescent="0.25">
      <c r="A84" s="22"/>
      <c r="B84" s="78"/>
      <c r="C84" s="252"/>
      <c r="D84" s="259"/>
      <c r="E84" s="369"/>
      <c r="F84" s="370"/>
      <c r="G84" s="370"/>
      <c r="H84" s="370"/>
      <c r="I84" s="371"/>
      <c r="J84" s="247"/>
      <c r="K84" s="247"/>
      <c r="L84" s="251" t="str">
        <f>IFERROR(VLOOKUP(D84,MAPPING!$K$2:$L$5,2,0),"")</f>
        <v/>
      </c>
      <c r="M84" s="253" t="str">
        <f t="shared" si="3"/>
        <v/>
      </c>
      <c r="N84" s="77"/>
      <c r="O84" s="76"/>
      <c r="P84" s="16"/>
      <c r="Q84" s="300"/>
      <c r="R84" s="302"/>
      <c r="S84" s="302"/>
      <c r="T84" s="302"/>
      <c r="U84" s="302"/>
      <c r="V84" s="302"/>
      <c r="W84" s="302"/>
      <c r="X84" s="302"/>
      <c r="Y84" s="302"/>
      <c r="Z84" s="302"/>
      <c r="AA84" s="302"/>
      <c r="AB84" s="302"/>
      <c r="AC84" s="302"/>
      <c r="AD84" s="302"/>
      <c r="AE84" s="302"/>
      <c r="AF84" s="302"/>
      <c r="AG84" s="302"/>
      <c r="AH84" s="302"/>
    </row>
    <row r="85" spans="1:34" s="10" customFormat="1" ht="50.1" hidden="1" customHeight="1" thickTop="1" thickBot="1" x14ac:dyDescent="0.25">
      <c r="A85" s="22"/>
      <c r="B85" s="78"/>
      <c r="C85" s="279"/>
      <c r="D85" s="280"/>
      <c r="E85" s="384"/>
      <c r="F85" s="385"/>
      <c r="G85" s="385"/>
      <c r="H85" s="385"/>
      <c r="I85" s="386"/>
      <c r="J85" s="254"/>
      <c r="K85" s="254"/>
      <c r="L85" s="255" t="str">
        <f>IFERROR(VLOOKUP(D85,MAPPING!$K$2:$L$5,2,0),"")</f>
        <v/>
      </c>
      <c r="M85" s="257" t="str">
        <f t="shared" si="3"/>
        <v/>
      </c>
      <c r="N85" s="77"/>
      <c r="O85" s="76"/>
      <c r="P85" s="16"/>
      <c r="Q85" s="300"/>
      <c r="R85" s="302"/>
      <c r="S85" s="302"/>
      <c r="T85" s="302"/>
      <c r="U85" s="302"/>
      <c r="V85" s="302"/>
      <c r="W85" s="302"/>
      <c r="X85" s="302"/>
      <c r="Y85" s="302"/>
      <c r="Z85" s="302"/>
      <c r="AA85" s="302"/>
      <c r="AB85" s="302"/>
      <c r="AC85" s="302"/>
      <c r="AD85" s="302"/>
      <c r="AE85" s="302"/>
      <c r="AF85" s="302"/>
      <c r="AG85" s="302"/>
      <c r="AH85" s="302"/>
    </row>
    <row r="86" spans="1:34" s="10" customFormat="1" ht="38.15" hidden="1" customHeight="1" thickTop="1" thickBot="1" x14ac:dyDescent="0.3">
      <c r="A86" s="22"/>
      <c r="B86" s="28"/>
      <c r="C86" s="69" t="str">
        <f>+IF(LEN(D86)&gt;0,#REF!+1,"")</f>
        <v/>
      </c>
      <c r="D86" s="69"/>
      <c r="E86" s="69"/>
      <c r="F86" s="69"/>
      <c r="G86" s="75"/>
      <c r="H86" s="69"/>
      <c r="I86" s="69"/>
      <c r="J86" s="69"/>
      <c r="K86" s="69"/>
      <c r="L86" s="46" t="s">
        <v>567</v>
      </c>
      <c r="M86" s="250">
        <f>SUM($M$66:$M$85)</f>
        <v>0</v>
      </c>
      <c r="N86" s="26"/>
      <c r="O86" s="16"/>
      <c r="P86" s="16"/>
      <c r="Q86" s="300"/>
      <c r="R86" s="302"/>
      <c r="S86" s="302"/>
      <c r="T86" s="302"/>
      <c r="U86" s="302"/>
      <c r="V86" s="302"/>
      <c r="W86" s="302"/>
      <c r="X86" s="302"/>
      <c r="Y86" s="302"/>
      <c r="Z86" s="302"/>
      <c r="AA86" s="302"/>
      <c r="AB86" s="302"/>
      <c r="AC86" s="302"/>
      <c r="AD86" s="302"/>
      <c r="AE86" s="302"/>
      <c r="AF86" s="302"/>
      <c r="AG86" s="302"/>
      <c r="AH86" s="302"/>
    </row>
    <row r="87" spans="1:34" s="10" customFormat="1" ht="10" hidden="1" customHeight="1" thickTop="1" thickBot="1" x14ac:dyDescent="0.3">
      <c r="A87" s="22"/>
      <c r="B87" s="28"/>
      <c r="C87" s="69" t="str">
        <f>+IF(LEN(D87)&gt;0,C86+1,"")</f>
        <v/>
      </c>
      <c r="D87" s="69"/>
      <c r="E87" s="69"/>
      <c r="F87" s="69"/>
      <c r="G87" s="75"/>
      <c r="H87" s="29"/>
      <c r="I87" s="29"/>
      <c r="J87" s="29"/>
      <c r="K87" s="27"/>
      <c r="L87" s="29"/>
      <c r="M87" s="29"/>
      <c r="N87" s="26"/>
      <c r="O87" s="16"/>
      <c r="P87" s="16"/>
      <c r="Q87" s="300"/>
      <c r="R87" s="302"/>
      <c r="S87" s="302"/>
      <c r="T87" s="302"/>
      <c r="U87" s="302"/>
      <c r="V87" s="302"/>
      <c r="W87" s="302"/>
      <c r="X87" s="302"/>
      <c r="Y87" s="302"/>
      <c r="Z87" s="302"/>
      <c r="AA87" s="302"/>
      <c r="AB87" s="302"/>
      <c r="AC87" s="302"/>
      <c r="AD87" s="302"/>
      <c r="AE87" s="302"/>
      <c r="AF87" s="302"/>
      <c r="AG87" s="302"/>
      <c r="AH87" s="302"/>
    </row>
    <row r="88" spans="1:34" s="10" customFormat="1" ht="17.05" hidden="1" thickTop="1" thickBot="1" x14ac:dyDescent="0.3">
      <c r="A88" s="22"/>
      <c r="B88" s="28"/>
      <c r="C88" s="69"/>
      <c r="D88" s="69"/>
      <c r="E88" s="69"/>
      <c r="F88" s="69"/>
      <c r="G88" s="71"/>
      <c r="H88" s="71"/>
      <c r="I88" s="71"/>
      <c r="J88" s="70"/>
      <c r="K88" s="70"/>
      <c r="L88" s="69"/>
      <c r="M88" s="27"/>
      <c r="N88" s="26"/>
      <c r="O88" s="16"/>
      <c r="P88" s="16"/>
      <c r="Q88" s="300"/>
      <c r="R88" s="302"/>
      <c r="S88" s="302"/>
      <c r="T88" s="302"/>
      <c r="U88" s="302"/>
      <c r="V88" s="302"/>
      <c r="W88" s="302"/>
      <c r="X88" s="302"/>
      <c r="Y88" s="302"/>
      <c r="Z88" s="302"/>
      <c r="AA88" s="302"/>
      <c r="AB88" s="302"/>
      <c r="AC88" s="302"/>
      <c r="AD88" s="302"/>
      <c r="AE88" s="302"/>
      <c r="AF88" s="302"/>
      <c r="AG88" s="302"/>
      <c r="AH88" s="302"/>
    </row>
    <row r="89" spans="1:34" s="33" customFormat="1" ht="35.200000000000003" customHeight="1" thickTop="1" thickBot="1" x14ac:dyDescent="0.45">
      <c r="A89" s="38"/>
      <c r="B89" s="37"/>
      <c r="C89" s="372" t="s">
        <v>586</v>
      </c>
      <c r="D89" s="372"/>
      <c r="E89" s="72"/>
      <c r="F89" s="72"/>
      <c r="G89" s="74"/>
      <c r="H89" s="74"/>
      <c r="I89" s="74"/>
      <c r="J89" s="73"/>
      <c r="K89" s="73"/>
      <c r="L89" s="72"/>
      <c r="M89" s="36"/>
      <c r="N89" s="35"/>
      <c r="O89" s="34"/>
      <c r="P89" s="34"/>
      <c r="Q89" s="300"/>
      <c r="R89" s="312"/>
      <c r="S89" s="312"/>
      <c r="T89" s="312"/>
      <c r="U89" s="312"/>
      <c r="V89" s="312"/>
      <c r="W89" s="312"/>
      <c r="X89" s="312"/>
      <c r="Y89" s="312"/>
      <c r="Z89" s="312"/>
      <c r="AA89" s="312"/>
      <c r="AB89" s="312"/>
      <c r="AC89" s="312"/>
      <c r="AD89" s="312"/>
      <c r="AE89" s="312"/>
      <c r="AF89" s="312"/>
      <c r="AG89" s="312"/>
      <c r="AH89" s="312"/>
    </row>
    <row r="90" spans="1:34" s="10" customFormat="1" ht="10" hidden="1" customHeight="1" thickTop="1" thickBot="1" x14ac:dyDescent="0.3">
      <c r="A90" s="22"/>
      <c r="B90" s="28"/>
      <c r="C90" s="69"/>
      <c r="D90" s="69"/>
      <c r="E90" s="69"/>
      <c r="F90" s="69"/>
      <c r="G90" s="71"/>
      <c r="H90" s="71"/>
      <c r="I90" s="71"/>
      <c r="J90" s="70"/>
      <c r="K90" s="70"/>
      <c r="L90" s="69"/>
      <c r="M90" s="27"/>
      <c r="N90" s="26"/>
      <c r="O90" s="16"/>
      <c r="P90" s="16"/>
      <c r="Q90" s="300"/>
      <c r="R90" s="302"/>
      <c r="S90" s="302"/>
      <c r="T90" s="302"/>
      <c r="U90" s="302"/>
      <c r="V90" s="302"/>
      <c r="W90" s="302"/>
      <c r="X90" s="302"/>
      <c r="Y90" s="302"/>
      <c r="Z90" s="302"/>
      <c r="AA90" s="302"/>
      <c r="AB90" s="302"/>
      <c r="AC90" s="302"/>
      <c r="AD90" s="302"/>
      <c r="AE90" s="302"/>
      <c r="AF90" s="302"/>
      <c r="AG90" s="302"/>
      <c r="AH90" s="302"/>
    </row>
    <row r="91" spans="1:34" s="10" customFormat="1" ht="29.95" hidden="1" customHeight="1" thickTop="1" thickBot="1" x14ac:dyDescent="0.25">
      <c r="A91" s="22"/>
      <c r="B91" s="28"/>
      <c r="C91" s="382" t="s">
        <v>585</v>
      </c>
      <c r="D91" s="382"/>
      <c r="E91" s="68" t="s">
        <v>584</v>
      </c>
      <c r="F91" s="27"/>
      <c r="G91" s="27"/>
      <c r="H91" s="27"/>
      <c r="I91" s="27"/>
      <c r="J91" s="27"/>
      <c r="K91" s="27"/>
      <c r="L91" s="27"/>
      <c r="M91" s="27"/>
      <c r="N91" s="26"/>
      <c r="O91" s="16"/>
      <c r="P91" s="16"/>
      <c r="Q91" s="300"/>
      <c r="R91" s="302"/>
      <c r="S91" s="302"/>
      <c r="T91" s="302"/>
      <c r="U91" s="302"/>
      <c r="V91" s="302"/>
      <c r="W91" s="302"/>
      <c r="X91" s="302"/>
      <c r="Y91" s="302"/>
      <c r="Z91" s="302"/>
      <c r="AA91" s="302"/>
      <c r="AB91" s="302"/>
      <c r="AC91" s="302"/>
      <c r="AD91" s="302"/>
      <c r="AE91" s="302"/>
      <c r="AF91" s="302"/>
      <c r="AG91" s="302"/>
      <c r="AH91" s="302"/>
    </row>
    <row r="92" spans="1:34" s="10" customFormat="1" ht="29.95" hidden="1" customHeight="1" thickTop="1" thickBot="1" x14ac:dyDescent="0.25">
      <c r="A92" s="22"/>
      <c r="B92" s="28"/>
      <c r="C92" s="383"/>
      <c r="D92" s="383"/>
      <c r="E92" s="67" t="s">
        <v>583</v>
      </c>
      <c r="F92" s="27"/>
      <c r="G92" s="27"/>
      <c r="H92" s="27"/>
      <c r="I92" s="27"/>
      <c r="J92" s="27"/>
      <c r="K92" s="27"/>
      <c r="L92" s="27"/>
      <c r="M92" s="27"/>
      <c r="N92" s="26"/>
      <c r="O92" s="16"/>
      <c r="P92" s="16"/>
      <c r="Q92" s="300"/>
      <c r="R92" s="302"/>
      <c r="S92" s="302"/>
      <c r="T92" s="302"/>
      <c r="U92" s="302"/>
      <c r="V92" s="302"/>
      <c r="W92" s="302"/>
      <c r="X92" s="302"/>
      <c r="Y92" s="302"/>
      <c r="Z92" s="302"/>
      <c r="AA92" s="306">
        <v>1</v>
      </c>
      <c r="AB92" s="302"/>
      <c r="AC92" s="302"/>
      <c r="AD92" s="302"/>
      <c r="AE92" s="302"/>
      <c r="AF92" s="302"/>
      <c r="AG92" s="302"/>
      <c r="AH92" s="302"/>
    </row>
    <row r="93" spans="1:34" s="10" customFormat="1" ht="10" hidden="1" customHeight="1" thickTop="1" thickBot="1" x14ac:dyDescent="0.25">
      <c r="A93" s="22"/>
      <c r="B93" s="28"/>
      <c r="C93" s="27"/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26"/>
      <c r="O93" s="16"/>
      <c r="P93" s="16"/>
      <c r="Q93" s="300"/>
      <c r="R93" s="302"/>
      <c r="S93" s="302"/>
      <c r="T93" s="302"/>
      <c r="U93" s="302"/>
      <c r="V93" s="302"/>
      <c r="W93" s="302"/>
      <c r="X93" s="302"/>
      <c r="Y93" s="302"/>
      <c r="Z93" s="302"/>
      <c r="AA93" s="302"/>
      <c r="AB93" s="302"/>
      <c r="AC93" s="302"/>
      <c r="AD93" s="302"/>
      <c r="AE93" s="302"/>
      <c r="AF93" s="302"/>
      <c r="AG93" s="302"/>
      <c r="AH93" s="302"/>
    </row>
    <row r="94" spans="1:34" s="10" customFormat="1" ht="35.200000000000003" hidden="1" customHeight="1" thickTop="1" thickBot="1" x14ac:dyDescent="0.25">
      <c r="A94" s="22"/>
      <c r="B94" s="28"/>
      <c r="C94" s="364" t="s">
        <v>582</v>
      </c>
      <c r="D94" s="365"/>
      <c r="E94" s="66"/>
      <c r="F94" s="65"/>
      <c r="G94" s="62" t="s">
        <v>581</v>
      </c>
      <c r="H94" s="64">
        <f>IFERROR(IF(Kraj="Polska",$D$18*1.5*$E$94,  VLOOKUP(Kraj,MAPPING!D3:G118,4,0)*0.25*$E$94),"")</f>
        <v>0</v>
      </c>
      <c r="I94" s="63" t="str">
        <f>$E$18</f>
        <v>PLN</v>
      </c>
      <c r="J94" s="29"/>
      <c r="K94" s="62" t="s">
        <v>580</v>
      </c>
      <c r="L94" s="61">
        <f>IFERROR($H$94*INDEX('KURSY|Ex.rate'!$A:$AL,IF(START!$H$21="",MATCH(DzienPowrotu-1,'KURSY|Ex.rate'!$A:$A,1),MATCH(START!$H$21,'KURSY|Ex.rate'!$A:$A,1)),MATCH($I94,'KURSY|Ex.rate'!$1:$1,0)),$H$94)</f>
        <v>0</v>
      </c>
      <c r="M94" s="60"/>
      <c r="N94" s="26"/>
      <c r="O94" s="16"/>
      <c r="P94" s="16"/>
      <c r="Q94" s="300"/>
      <c r="R94" s="302"/>
      <c r="S94" s="302"/>
      <c r="T94" s="302"/>
      <c r="U94" s="302"/>
      <c r="V94" s="302"/>
      <c r="W94" s="302"/>
      <c r="X94" s="302"/>
      <c r="Y94" s="302"/>
      <c r="Z94" s="302"/>
      <c r="AA94" s="302"/>
      <c r="AB94" s="302"/>
      <c r="AC94" s="302"/>
      <c r="AD94" s="302"/>
      <c r="AE94" s="302"/>
      <c r="AF94" s="302"/>
      <c r="AG94" s="302"/>
      <c r="AH94" s="302"/>
    </row>
    <row r="95" spans="1:34" s="10" customFormat="1" ht="10" hidden="1" customHeight="1" thickTop="1" thickBot="1" x14ac:dyDescent="0.25">
      <c r="A95" s="22"/>
      <c r="B95" s="28"/>
      <c r="C95" s="27"/>
      <c r="D95" s="27"/>
      <c r="E95" s="27"/>
      <c r="F95" s="27"/>
      <c r="G95" s="27"/>
      <c r="H95" s="27"/>
      <c r="I95" s="27"/>
      <c r="J95" s="27"/>
      <c r="K95" s="27"/>
      <c r="L95" s="27"/>
      <c r="M95" s="27"/>
      <c r="N95" s="26"/>
      <c r="O95" s="16"/>
      <c r="P95" s="16"/>
      <c r="Q95" s="300"/>
      <c r="R95" s="302"/>
      <c r="S95" s="302"/>
      <c r="T95" s="302"/>
      <c r="U95" s="302"/>
      <c r="V95" s="302"/>
      <c r="W95" s="302"/>
      <c r="X95" s="302"/>
      <c r="Y95" s="302"/>
      <c r="Z95" s="302"/>
      <c r="AA95" s="302"/>
      <c r="AB95" s="302"/>
      <c r="AC95" s="302"/>
      <c r="AD95" s="302"/>
      <c r="AE95" s="302"/>
      <c r="AF95" s="302"/>
      <c r="AG95" s="302"/>
      <c r="AH95" s="302"/>
    </row>
    <row r="96" spans="1:34" s="10" customFormat="1" ht="10" hidden="1" customHeight="1" thickTop="1" thickBot="1" x14ac:dyDescent="0.25">
      <c r="A96" s="22"/>
      <c r="B96" s="28"/>
      <c r="C96" s="49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26"/>
      <c r="O96" s="16"/>
      <c r="P96" s="16"/>
      <c r="Q96" s="300"/>
      <c r="R96" s="302"/>
      <c r="S96" s="302"/>
      <c r="T96" s="302"/>
      <c r="U96" s="302"/>
      <c r="V96" s="302"/>
      <c r="W96" s="302"/>
      <c r="X96" s="302"/>
      <c r="Y96" s="302"/>
      <c r="Z96" s="302"/>
      <c r="AA96" s="302"/>
      <c r="AB96" s="302"/>
      <c r="AC96" s="302"/>
      <c r="AD96" s="302"/>
      <c r="AE96" s="302"/>
      <c r="AF96" s="302"/>
      <c r="AG96" s="302"/>
      <c r="AH96" s="302"/>
    </row>
    <row r="97" spans="1:34" s="10" customFormat="1" ht="29.95" hidden="1" customHeight="1" thickTop="1" thickBot="1" x14ac:dyDescent="0.25">
      <c r="A97" s="22"/>
      <c r="B97" s="28"/>
      <c r="C97" s="242" t="s">
        <v>578</v>
      </c>
      <c r="D97" s="243" t="s">
        <v>577</v>
      </c>
      <c r="E97" s="243" t="s">
        <v>576</v>
      </c>
      <c r="F97" s="244" t="s">
        <v>575</v>
      </c>
      <c r="G97" s="245" t="s">
        <v>574</v>
      </c>
      <c r="H97" s="245" t="s">
        <v>573</v>
      </c>
      <c r="I97" s="245" t="s">
        <v>572</v>
      </c>
      <c r="J97" s="245" t="s">
        <v>571</v>
      </c>
      <c r="K97" s="245" t="s">
        <v>232</v>
      </c>
      <c r="L97" s="245" t="s">
        <v>570</v>
      </c>
      <c r="M97" s="246" t="s">
        <v>569</v>
      </c>
      <c r="N97" s="26"/>
      <c r="O97" s="16"/>
      <c r="P97" s="16"/>
      <c r="Q97" s="300"/>
      <c r="R97" s="302"/>
      <c r="S97" s="302"/>
      <c r="T97" s="302"/>
      <c r="U97" s="302"/>
      <c r="V97" s="302"/>
      <c r="W97" s="302"/>
      <c r="X97" s="302"/>
      <c r="Y97" s="302"/>
      <c r="Z97" s="302"/>
      <c r="AA97" s="302"/>
      <c r="AB97" s="302"/>
      <c r="AC97" s="302"/>
      <c r="AD97" s="302"/>
      <c r="AE97" s="302"/>
      <c r="AF97" s="302"/>
      <c r="AG97" s="302"/>
      <c r="AH97" s="302"/>
    </row>
    <row r="98" spans="1:34" s="10" customFormat="1" ht="38.15" hidden="1" customHeight="1" thickTop="1" thickBot="1" x14ac:dyDescent="0.25">
      <c r="A98" s="22"/>
      <c r="B98" s="28"/>
      <c r="C98" s="249"/>
      <c r="D98" s="247"/>
      <c r="E98" s="272"/>
      <c r="F98" s="262"/>
      <c r="G98" s="272"/>
      <c r="H98" s="272"/>
      <c r="I98" s="247"/>
      <c r="J98" s="260" t="str">
        <f t="shared" ref="J98:J117" si="4">IF($H98+$I98=0,"",$H98+$I98)</f>
        <v/>
      </c>
      <c r="K98" s="248"/>
      <c r="L98" s="251" t="str">
        <f>IF(AND(START!$H$21="",K98&lt;&gt;"PLN",K98&lt;&gt;""),"START-H21-Fulfill",IFERROR(INDEX('KURSY|Ex.rate'!$A:$AL,IF(START!$H$21="",MATCH(START!$H$21-1,'KURSY|Ex.rate'!$A:$A,1),MATCH(START!$H$21-1,'KURSY|Ex.rate'!$A:$A,1)),MATCH($K98,'KURSY|Ex.rate'!$1:$1,0)),""))</f>
        <v/>
      </c>
      <c r="M98" s="253" t="str">
        <f>IFERROR(IF(K98&lt;&gt;"PLN",$J98*$L98,J98),"")</f>
        <v/>
      </c>
      <c r="N98" s="26"/>
      <c r="O98" s="16"/>
      <c r="P98" s="16"/>
      <c r="Q98" s="300"/>
      <c r="R98" s="302"/>
      <c r="S98" s="302"/>
      <c r="T98" s="302"/>
      <c r="U98" s="302"/>
      <c r="V98" s="302"/>
      <c r="W98" s="302"/>
      <c r="X98" s="302"/>
      <c r="Y98" s="302"/>
      <c r="Z98" s="302"/>
      <c r="AA98" s="302"/>
      <c r="AB98" s="302"/>
      <c r="AC98" s="302"/>
      <c r="AD98" s="302"/>
      <c r="AE98" s="302"/>
      <c r="AF98" s="302"/>
      <c r="AG98" s="302"/>
      <c r="AH98" s="302"/>
    </row>
    <row r="99" spans="1:34" s="10" customFormat="1" ht="38.15" hidden="1" customHeight="1" thickTop="1" thickBot="1" x14ac:dyDescent="0.25">
      <c r="A99" s="22"/>
      <c r="B99" s="28"/>
      <c r="C99" s="249"/>
      <c r="D99" s="247"/>
      <c r="E99" s="272"/>
      <c r="F99" s="262"/>
      <c r="G99" s="272"/>
      <c r="H99" s="272"/>
      <c r="I99" s="247"/>
      <c r="J99" s="260" t="str">
        <f t="shared" si="4"/>
        <v/>
      </c>
      <c r="K99" s="248"/>
      <c r="L99" s="251" t="str">
        <f>IF(AND(START!$H$21="",K99&lt;&gt;"PLN",K99&lt;&gt;""),"START-H21-Fulfill",IFERROR(INDEX('KURSY|Ex.rate'!$A:$AL,IF(START!$H$21="",MATCH(START!$H$21-1,'KURSY|Ex.rate'!$A:$A,1),MATCH(START!$H$21-1,'KURSY|Ex.rate'!$A:$A,1)),MATCH($K99,'KURSY|Ex.rate'!$1:$1,0)),""))</f>
        <v/>
      </c>
      <c r="M99" s="253" t="str">
        <f t="shared" ref="M99:M117" si="5">IFERROR(IF(K99&lt;&gt;"PLN",$J99*$L99,J99),"")</f>
        <v/>
      </c>
      <c r="N99" s="26"/>
      <c r="O99" s="16"/>
      <c r="P99" s="16"/>
      <c r="Q99" s="300"/>
      <c r="R99" s="302"/>
      <c r="S99" s="302"/>
      <c r="T99" s="302"/>
      <c r="U99" s="302"/>
      <c r="V99" s="302"/>
      <c r="W99" s="302"/>
      <c r="X99" s="302"/>
      <c r="Y99" s="302"/>
      <c r="Z99" s="302"/>
      <c r="AA99" s="302"/>
      <c r="AB99" s="302"/>
      <c r="AC99" s="302"/>
      <c r="AD99" s="302"/>
      <c r="AE99" s="302"/>
      <c r="AF99" s="302"/>
      <c r="AG99" s="302"/>
      <c r="AH99" s="302"/>
    </row>
    <row r="100" spans="1:34" s="10" customFormat="1" ht="38.15" hidden="1" customHeight="1" thickTop="1" thickBot="1" x14ac:dyDescent="0.25">
      <c r="A100" s="22"/>
      <c r="B100" s="28"/>
      <c r="C100" s="249"/>
      <c r="D100" s="247"/>
      <c r="E100" s="272"/>
      <c r="F100" s="262"/>
      <c r="G100" s="272"/>
      <c r="H100" s="272"/>
      <c r="I100" s="247"/>
      <c r="J100" s="260" t="str">
        <f t="shared" si="4"/>
        <v/>
      </c>
      <c r="K100" s="248"/>
      <c r="L100" s="251" t="str">
        <f>IF(AND(START!$H$21="",K100&lt;&gt;"PLN",K100&lt;&gt;""),"START-H21-Fulfill",IFERROR(INDEX('KURSY|Ex.rate'!$A:$AL,IF(START!$H$21="",MATCH(START!$H$21-1,'KURSY|Ex.rate'!$A:$A,1),MATCH(START!$H$21-1,'KURSY|Ex.rate'!$A:$A,1)),MATCH($K100,'KURSY|Ex.rate'!$1:$1,0)),""))</f>
        <v/>
      </c>
      <c r="M100" s="253" t="str">
        <f t="shared" si="5"/>
        <v/>
      </c>
      <c r="N100" s="26"/>
      <c r="O100" s="16"/>
      <c r="P100" s="16"/>
      <c r="Q100" s="300"/>
      <c r="R100" s="302"/>
      <c r="S100" s="302"/>
      <c r="T100" s="302"/>
      <c r="U100" s="302"/>
      <c r="V100" s="302"/>
      <c r="W100" s="302"/>
      <c r="X100" s="302"/>
      <c r="Y100" s="302"/>
      <c r="Z100" s="302"/>
      <c r="AA100" s="302"/>
      <c r="AB100" s="302"/>
      <c r="AC100" s="302"/>
      <c r="AD100" s="302"/>
      <c r="AE100" s="302"/>
      <c r="AF100" s="302"/>
      <c r="AG100" s="302"/>
      <c r="AH100" s="302"/>
    </row>
    <row r="101" spans="1:34" s="10" customFormat="1" ht="38.15" hidden="1" customHeight="1" thickTop="1" thickBot="1" x14ac:dyDescent="0.25">
      <c r="A101" s="22"/>
      <c r="B101" s="28"/>
      <c r="C101" s="249"/>
      <c r="D101" s="247"/>
      <c r="E101" s="272"/>
      <c r="F101" s="262"/>
      <c r="G101" s="272"/>
      <c r="H101" s="272"/>
      <c r="I101" s="247"/>
      <c r="J101" s="260" t="str">
        <f t="shared" si="4"/>
        <v/>
      </c>
      <c r="K101" s="248"/>
      <c r="L101" s="251" t="str">
        <f>IF(AND(START!$H$21="",K101&lt;&gt;"PLN",K101&lt;&gt;""),"START-H21-Fulfill",IFERROR(INDEX('KURSY|Ex.rate'!$A:$AL,IF(START!$H$21="",MATCH(START!$H$21-1,'KURSY|Ex.rate'!$A:$A,1),MATCH(START!$H$21-1,'KURSY|Ex.rate'!$A:$A,1)),MATCH($K101,'KURSY|Ex.rate'!$1:$1,0)),""))</f>
        <v/>
      </c>
      <c r="M101" s="253" t="str">
        <f t="shared" si="5"/>
        <v/>
      </c>
      <c r="N101" s="26"/>
      <c r="O101" s="16"/>
      <c r="P101" s="16"/>
      <c r="Q101" s="300"/>
      <c r="R101" s="302"/>
      <c r="S101" s="302"/>
      <c r="T101" s="302"/>
      <c r="U101" s="302"/>
      <c r="V101" s="302"/>
      <c r="W101" s="302"/>
      <c r="X101" s="302"/>
      <c r="Y101" s="302"/>
      <c r="Z101" s="302"/>
      <c r="AA101" s="302"/>
      <c r="AB101" s="302"/>
      <c r="AC101" s="302"/>
      <c r="AD101" s="302"/>
      <c r="AE101" s="302"/>
      <c r="AF101" s="302"/>
      <c r="AG101" s="302"/>
      <c r="AH101" s="302"/>
    </row>
    <row r="102" spans="1:34" s="10" customFormat="1" ht="38.15" hidden="1" customHeight="1" thickTop="1" thickBot="1" x14ac:dyDescent="0.25">
      <c r="A102" s="22"/>
      <c r="B102" s="28"/>
      <c r="C102" s="249"/>
      <c r="D102" s="247"/>
      <c r="E102" s="272"/>
      <c r="F102" s="262"/>
      <c r="G102" s="272"/>
      <c r="H102" s="272"/>
      <c r="I102" s="247"/>
      <c r="J102" s="260" t="str">
        <f t="shared" si="4"/>
        <v/>
      </c>
      <c r="K102" s="248"/>
      <c r="L102" s="251" t="str">
        <f>IF(AND(START!$H$21="",K102&lt;&gt;"PLN",K102&lt;&gt;""),"START-H21-Fulfill",IFERROR(INDEX('KURSY|Ex.rate'!$A:$AL,IF(START!$H$21="",MATCH(START!$H$21-1,'KURSY|Ex.rate'!$A:$A,1),MATCH(START!$H$21-1,'KURSY|Ex.rate'!$A:$A,1)),MATCH($K102,'KURSY|Ex.rate'!$1:$1,0)),""))</f>
        <v/>
      </c>
      <c r="M102" s="253" t="str">
        <f t="shared" si="5"/>
        <v/>
      </c>
      <c r="N102" s="26"/>
      <c r="O102" s="16"/>
      <c r="P102" s="16"/>
      <c r="Q102" s="300"/>
      <c r="R102" s="302"/>
      <c r="S102" s="302"/>
      <c r="T102" s="302"/>
      <c r="U102" s="302"/>
      <c r="V102" s="302"/>
      <c r="W102" s="302"/>
      <c r="X102" s="302"/>
      <c r="Y102" s="302"/>
      <c r="Z102" s="302"/>
      <c r="AA102" s="302"/>
      <c r="AB102" s="302"/>
      <c r="AC102" s="302"/>
      <c r="AD102" s="302"/>
      <c r="AE102" s="302"/>
      <c r="AF102" s="302"/>
      <c r="AG102" s="302"/>
      <c r="AH102" s="302"/>
    </row>
    <row r="103" spans="1:34" s="10" customFormat="1" ht="38.15" hidden="1" customHeight="1" thickTop="1" thickBot="1" x14ac:dyDescent="0.25">
      <c r="A103" s="22"/>
      <c r="B103" s="28"/>
      <c r="C103" s="249"/>
      <c r="D103" s="247"/>
      <c r="E103" s="272"/>
      <c r="F103" s="262"/>
      <c r="G103" s="272"/>
      <c r="H103" s="272"/>
      <c r="I103" s="247"/>
      <c r="J103" s="260" t="str">
        <f t="shared" si="4"/>
        <v/>
      </c>
      <c r="K103" s="248"/>
      <c r="L103" s="251" t="str">
        <f>IF(AND(START!$H$21="",K103&lt;&gt;"PLN",K103&lt;&gt;""),"START-H21-Fulfill",IFERROR(INDEX('KURSY|Ex.rate'!$A:$AL,IF(START!$H$21="",MATCH(START!$H$21-1,'KURSY|Ex.rate'!$A:$A,1),MATCH(START!$H$21-1,'KURSY|Ex.rate'!$A:$A,1)),MATCH($K103,'KURSY|Ex.rate'!$1:$1,0)),""))</f>
        <v/>
      </c>
      <c r="M103" s="253" t="str">
        <f t="shared" si="5"/>
        <v/>
      </c>
      <c r="N103" s="26"/>
      <c r="O103" s="16"/>
      <c r="P103" s="16"/>
      <c r="Q103" s="300"/>
      <c r="R103" s="302"/>
      <c r="S103" s="302"/>
      <c r="T103" s="302"/>
      <c r="U103" s="302"/>
      <c r="V103" s="302"/>
      <c r="W103" s="302"/>
      <c r="X103" s="302"/>
      <c r="Y103" s="302"/>
      <c r="Z103" s="302"/>
      <c r="AA103" s="302"/>
      <c r="AB103" s="302"/>
      <c r="AC103" s="302"/>
      <c r="AD103" s="302"/>
      <c r="AE103" s="302"/>
      <c r="AF103" s="302"/>
      <c r="AG103" s="302"/>
      <c r="AH103" s="302"/>
    </row>
    <row r="104" spans="1:34" s="10" customFormat="1" ht="38.15" hidden="1" customHeight="1" thickTop="1" thickBot="1" x14ac:dyDescent="0.25">
      <c r="A104" s="22"/>
      <c r="B104" s="28"/>
      <c r="C104" s="249"/>
      <c r="D104" s="247"/>
      <c r="E104" s="272"/>
      <c r="F104" s="262"/>
      <c r="G104" s="272"/>
      <c r="H104" s="272"/>
      <c r="I104" s="247"/>
      <c r="J104" s="260" t="str">
        <f t="shared" si="4"/>
        <v/>
      </c>
      <c r="K104" s="248"/>
      <c r="L104" s="251" t="str">
        <f>IF(AND(START!$H$21="",K104&lt;&gt;"PLN",K104&lt;&gt;""),"START-H21-Fulfill",IFERROR(INDEX('KURSY|Ex.rate'!$A:$AL,IF(START!$H$21="",MATCH(START!$H$21-1,'KURSY|Ex.rate'!$A:$A,1),MATCH(START!$H$21-1,'KURSY|Ex.rate'!$A:$A,1)),MATCH($K104,'KURSY|Ex.rate'!$1:$1,0)),""))</f>
        <v/>
      </c>
      <c r="M104" s="253" t="str">
        <f t="shared" si="5"/>
        <v/>
      </c>
      <c r="N104" s="26"/>
      <c r="O104" s="16"/>
      <c r="P104" s="16"/>
      <c r="Q104" s="300"/>
      <c r="R104" s="302"/>
      <c r="S104" s="302"/>
      <c r="T104" s="302"/>
      <c r="U104" s="302"/>
      <c r="V104" s="302"/>
      <c r="W104" s="302"/>
      <c r="X104" s="302"/>
      <c r="Y104" s="302"/>
      <c r="Z104" s="302"/>
      <c r="AA104" s="302"/>
      <c r="AB104" s="302"/>
      <c r="AC104" s="302"/>
      <c r="AD104" s="302"/>
      <c r="AE104" s="302"/>
      <c r="AF104" s="302"/>
      <c r="AG104" s="302"/>
      <c r="AH104" s="302"/>
    </row>
    <row r="105" spans="1:34" s="10" customFormat="1" ht="38.15" hidden="1" customHeight="1" thickTop="1" thickBot="1" x14ac:dyDescent="0.25">
      <c r="A105" s="22"/>
      <c r="B105" s="28"/>
      <c r="C105" s="249"/>
      <c r="D105" s="247"/>
      <c r="E105" s="272"/>
      <c r="F105" s="262"/>
      <c r="G105" s="272"/>
      <c r="H105" s="272"/>
      <c r="I105" s="247"/>
      <c r="J105" s="260" t="str">
        <f t="shared" si="4"/>
        <v/>
      </c>
      <c r="K105" s="248"/>
      <c r="L105" s="251" t="str">
        <f>IF(AND(START!$H$21="",K105&lt;&gt;"PLN",K105&lt;&gt;""),"START-H21-Fulfill",IFERROR(INDEX('KURSY|Ex.rate'!$A:$AL,IF(START!$H$21="",MATCH(START!$H$21-1,'KURSY|Ex.rate'!$A:$A,1),MATCH(START!$H$21-1,'KURSY|Ex.rate'!$A:$A,1)),MATCH($K105,'KURSY|Ex.rate'!$1:$1,0)),""))</f>
        <v/>
      </c>
      <c r="M105" s="253" t="str">
        <f t="shared" si="5"/>
        <v/>
      </c>
      <c r="N105" s="26"/>
      <c r="O105" s="16"/>
      <c r="P105" s="16"/>
      <c r="Q105" s="300"/>
      <c r="R105" s="302"/>
      <c r="S105" s="302"/>
      <c r="T105" s="302"/>
      <c r="U105" s="302"/>
      <c r="V105" s="302"/>
      <c r="W105" s="302"/>
      <c r="X105" s="302"/>
      <c r="Y105" s="302"/>
      <c r="Z105" s="302"/>
      <c r="AA105" s="302"/>
      <c r="AB105" s="302"/>
      <c r="AC105" s="302"/>
      <c r="AD105" s="302"/>
      <c r="AE105" s="302"/>
      <c r="AF105" s="302"/>
      <c r="AG105" s="302"/>
      <c r="AH105" s="302"/>
    </row>
    <row r="106" spans="1:34" s="10" customFormat="1" ht="38.15" hidden="1" customHeight="1" thickTop="1" thickBot="1" x14ac:dyDescent="0.25">
      <c r="A106" s="22"/>
      <c r="B106" s="28"/>
      <c r="C106" s="249"/>
      <c r="D106" s="247"/>
      <c r="E106" s="272"/>
      <c r="F106" s="262"/>
      <c r="G106" s="272"/>
      <c r="H106" s="272"/>
      <c r="I106" s="247"/>
      <c r="J106" s="260" t="str">
        <f t="shared" si="4"/>
        <v/>
      </c>
      <c r="K106" s="248"/>
      <c r="L106" s="251" t="str">
        <f>IF(AND(START!$H$21="",K106&lt;&gt;"PLN",K106&lt;&gt;""),"START-H21-Fulfill",IFERROR(INDEX('KURSY|Ex.rate'!$A:$AL,IF(START!$H$21="",MATCH(START!$H$21-1,'KURSY|Ex.rate'!$A:$A,1),MATCH(START!$H$21-1,'KURSY|Ex.rate'!$A:$A,1)),MATCH($K106,'KURSY|Ex.rate'!$1:$1,0)),""))</f>
        <v/>
      </c>
      <c r="M106" s="253" t="str">
        <f t="shared" si="5"/>
        <v/>
      </c>
      <c r="N106" s="26"/>
      <c r="O106" s="16"/>
      <c r="P106" s="16"/>
      <c r="Q106" s="300"/>
      <c r="R106" s="302"/>
      <c r="S106" s="302"/>
      <c r="T106" s="302"/>
      <c r="U106" s="302"/>
      <c r="V106" s="302"/>
      <c r="W106" s="302"/>
      <c r="X106" s="302"/>
      <c r="Y106" s="302"/>
      <c r="Z106" s="302"/>
      <c r="AA106" s="302"/>
      <c r="AB106" s="302"/>
      <c r="AC106" s="302"/>
      <c r="AD106" s="302"/>
      <c r="AE106" s="302"/>
      <c r="AF106" s="302"/>
      <c r="AG106" s="302"/>
      <c r="AH106" s="302"/>
    </row>
    <row r="107" spans="1:34" s="10" customFormat="1" ht="38.15" hidden="1" customHeight="1" thickTop="1" thickBot="1" x14ac:dyDescent="0.25">
      <c r="A107" s="22"/>
      <c r="B107" s="28"/>
      <c r="C107" s="249"/>
      <c r="D107" s="247"/>
      <c r="E107" s="272"/>
      <c r="F107" s="262"/>
      <c r="G107" s="272"/>
      <c r="H107" s="272"/>
      <c r="I107" s="247"/>
      <c r="J107" s="260" t="str">
        <f t="shared" si="4"/>
        <v/>
      </c>
      <c r="K107" s="248"/>
      <c r="L107" s="251" t="str">
        <f>IF(AND(START!$H$21="",K107&lt;&gt;"PLN",K107&lt;&gt;""),"START-H21-Fulfill",IFERROR(INDEX('KURSY|Ex.rate'!$A:$AL,IF(START!$H$21="",MATCH(START!$H$21-1,'KURSY|Ex.rate'!$A:$A,1),MATCH(START!$H$21-1,'KURSY|Ex.rate'!$A:$A,1)),MATCH($K107,'KURSY|Ex.rate'!$1:$1,0)),""))</f>
        <v/>
      </c>
      <c r="M107" s="253" t="str">
        <f t="shared" si="5"/>
        <v/>
      </c>
      <c r="N107" s="26"/>
      <c r="O107" s="16"/>
      <c r="P107" s="16"/>
      <c r="Q107" s="300"/>
      <c r="R107" s="302"/>
      <c r="S107" s="302"/>
      <c r="T107" s="302"/>
      <c r="U107" s="302"/>
      <c r="V107" s="302"/>
      <c r="W107" s="302"/>
      <c r="X107" s="302"/>
      <c r="Y107" s="302"/>
      <c r="Z107" s="302"/>
      <c r="AA107" s="302"/>
      <c r="AB107" s="302"/>
      <c r="AC107" s="302"/>
      <c r="AD107" s="302"/>
      <c r="AE107" s="302"/>
      <c r="AF107" s="302"/>
      <c r="AG107" s="302"/>
      <c r="AH107" s="302"/>
    </row>
    <row r="108" spans="1:34" s="10" customFormat="1" ht="38.15" hidden="1" customHeight="1" thickTop="1" thickBot="1" x14ac:dyDescent="0.25">
      <c r="A108" s="22"/>
      <c r="B108" s="28"/>
      <c r="C108" s="249"/>
      <c r="D108" s="247"/>
      <c r="E108" s="272"/>
      <c r="F108" s="262"/>
      <c r="G108" s="272"/>
      <c r="H108" s="272"/>
      <c r="I108" s="247"/>
      <c r="J108" s="260" t="str">
        <f t="shared" si="4"/>
        <v/>
      </c>
      <c r="K108" s="248"/>
      <c r="L108" s="251" t="str">
        <f>IF(AND(START!$H$21="",K108&lt;&gt;"PLN",K108&lt;&gt;""),"START-H21-Fulfill",IFERROR(INDEX('KURSY|Ex.rate'!$A:$AL,IF(START!$H$21="",MATCH(START!$H$21-1,'KURSY|Ex.rate'!$A:$A,1),MATCH(START!$H$21-1,'KURSY|Ex.rate'!$A:$A,1)),MATCH($K108,'KURSY|Ex.rate'!$1:$1,0)),""))</f>
        <v/>
      </c>
      <c r="M108" s="253" t="str">
        <f t="shared" si="5"/>
        <v/>
      </c>
      <c r="N108" s="26"/>
      <c r="O108" s="16"/>
      <c r="P108" s="16"/>
      <c r="Q108" s="300"/>
      <c r="R108" s="302"/>
      <c r="S108" s="302"/>
      <c r="T108" s="302"/>
      <c r="U108" s="302"/>
      <c r="V108" s="302"/>
      <c r="W108" s="302"/>
      <c r="X108" s="302"/>
      <c r="Y108" s="302"/>
      <c r="Z108" s="302"/>
      <c r="AA108" s="302"/>
      <c r="AB108" s="302"/>
      <c r="AC108" s="302"/>
      <c r="AD108" s="302"/>
      <c r="AE108" s="302"/>
      <c r="AF108" s="302"/>
      <c r="AG108" s="302"/>
      <c r="AH108" s="302"/>
    </row>
    <row r="109" spans="1:34" s="10" customFormat="1" ht="38.15" hidden="1" customHeight="1" thickTop="1" thickBot="1" x14ac:dyDescent="0.25">
      <c r="A109" s="22"/>
      <c r="B109" s="28"/>
      <c r="C109" s="249"/>
      <c r="D109" s="247"/>
      <c r="E109" s="272"/>
      <c r="F109" s="262"/>
      <c r="G109" s="272"/>
      <c r="H109" s="272"/>
      <c r="I109" s="247"/>
      <c r="J109" s="260" t="str">
        <f t="shared" si="4"/>
        <v/>
      </c>
      <c r="K109" s="248"/>
      <c r="L109" s="251" t="str">
        <f>IF(AND(START!$H$21="",K109&lt;&gt;"PLN",K109&lt;&gt;""),"START-H21-Fulfill",IFERROR(INDEX('KURSY|Ex.rate'!$A:$AL,IF(START!$H$21="",MATCH(START!$H$21-1,'KURSY|Ex.rate'!$A:$A,1),MATCH(START!$H$21-1,'KURSY|Ex.rate'!$A:$A,1)),MATCH($K109,'KURSY|Ex.rate'!$1:$1,0)),""))</f>
        <v/>
      </c>
      <c r="M109" s="253" t="str">
        <f t="shared" si="5"/>
        <v/>
      </c>
      <c r="N109" s="26"/>
      <c r="O109" s="16"/>
      <c r="P109" s="16"/>
      <c r="Q109" s="300"/>
      <c r="R109" s="302"/>
      <c r="S109" s="302"/>
      <c r="T109" s="302"/>
      <c r="U109" s="302"/>
      <c r="V109" s="302"/>
      <c r="W109" s="302"/>
      <c r="X109" s="302"/>
      <c r="Y109" s="302"/>
      <c r="Z109" s="302"/>
      <c r="AA109" s="302"/>
      <c r="AB109" s="302"/>
      <c r="AC109" s="302"/>
      <c r="AD109" s="302"/>
      <c r="AE109" s="302"/>
      <c r="AF109" s="302"/>
      <c r="AG109" s="302"/>
      <c r="AH109" s="302"/>
    </row>
    <row r="110" spans="1:34" s="10" customFormat="1" ht="38.15" hidden="1" customHeight="1" thickTop="1" thickBot="1" x14ac:dyDescent="0.25">
      <c r="A110" s="22"/>
      <c r="B110" s="28"/>
      <c r="C110" s="249"/>
      <c r="D110" s="247"/>
      <c r="E110" s="272"/>
      <c r="F110" s="262"/>
      <c r="G110" s="272"/>
      <c r="H110" s="272"/>
      <c r="I110" s="247"/>
      <c r="J110" s="260" t="str">
        <f t="shared" si="4"/>
        <v/>
      </c>
      <c r="K110" s="248"/>
      <c r="L110" s="251" t="str">
        <f>IF(AND(START!$H$21="",K110&lt;&gt;"PLN",K110&lt;&gt;""),"START-H21-Fulfill",IFERROR(INDEX('KURSY|Ex.rate'!$A:$AL,IF(START!$H$21="",MATCH(START!$H$21-1,'KURSY|Ex.rate'!$A:$A,1),MATCH(START!$H$21-1,'KURSY|Ex.rate'!$A:$A,1)),MATCH($K110,'KURSY|Ex.rate'!$1:$1,0)),""))</f>
        <v/>
      </c>
      <c r="M110" s="253" t="str">
        <f t="shared" si="5"/>
        <v/>
      </c>
      <c r="N110" s="26"/>
      <c r="O110" s="16"/>
      <c r="P110" s="16"/>
      <c r="Q110" s="300"/>
      <c r="R110" s="302"/>
      <c r="S110" s="302"/>
      <c r="T110" s="302"/>
      <c r="U110" s="302"/>
      <c r="V110" s="302"/>
      <c r="W110" s="302"/>
      <c r="X110" s="302"/>
      <c r="Y110" s="302"/>
      <c r="Z110" s="302"/>
      <c r="AA110" s="302"/>
      <c r="AB110" s="302"/>
      <c r="AC110" s="302"/>
      <c r="AD110" s="302"/>
      <c r="AE110" s="302"/>
      <c r="AF110" s="302"/>
      <c r="AG110" s="302"/>
      <c r="AH110" s="302"/>
    </row>
    <row r="111" spans="1:34" s="10" customFormat="1" ht="38.15" hidden="1" customHeight="1" thickTop="1" thickBot="1" x14ac:dyDescent="0.25">
      <c r="A111" s="22"/>
      <c r="B111" s="28"/>
      <c r="C111" s="249"/>
      <c r="D111" s="247"/>
      <c r="E111" s="272"/>
      <c r="F111" s="262"/>
      <c r="G111" s="272"/>
      <c r="H111" s="272"/>
      <c r="I111" s="247"/>
      <c r="J111" s="260" t="str">
        <f t="shared" si="4"/>
        <v/>
      </c>
      <c r="K111" s="248"/>
      <c r="L111" s="251" t="str">
        <f>IF(AND(START!$H$21="",K111&lt;&gt;"PLN",K111&lt;&gt;""),"START-H21-Fulfill",IFERROR(INDEX('KURSY|Ex.rate'!$A:$AL,IF(START!$H$21="",MATCH(START!$H$21-1,'KURSY|Ex.rate'!$A:$A,1),MATCH(START!$H$21-1,'KURSY|Ex.rate'!$A:$A,1)),MATCH($K111,'KURSY|Ex.rate'!$1:$1,0)),""))</f>
        <v/>
      </c>
      <c r="M111" s="253" t="str">
        <f t="shared" si="5"/>
        <v/>
      </c>
      <c r="N111" s="26"/>
      <c r="O111" s="16"/>
      <c r="P111" s="16"/>
      <c r="Q111" s="300"/>
      <c r="R111" s="302"/>
      <c r="S111" s="302"/>
      <c r="T111" s="302"/>
      <c r="U111" s="302"/>
      <c r="V111" s="302"/>
      <c r="W111" s="302"/>
      <c r="X111" s="302"/>
      <c r="Y111" s="302"/>
      <c r="Z111" s="302"/>
      <c r="AA111" s="302"/>
      <c r="AB111" s="302"/>
      <c r="AC111" s="302"/>
      <c r="AD111" s="302"/>
      <c r="AE111" s="302"/>
      <c r="AF111" s="302"/>
      <c r="AG111" s="302"/>
      <c r="AH111" s="302"/>
    </row>
    <row r="112" spans="1:34" s="10" customFormat="1" ht="38.15" hidden="1" customHeight="1" thickTop="1" thickBot="1" x14ac:dyDescent="0.25">
      <c r="A112" s="22"/>
      <c r="B112" s="28"/>
      <c r="C112" s="249"/>
      <c r="D112" s="247"/>
      <c r="E112" s="272"/>
      <c r="F112" s="262"/>
      <c r="G112" s="272"/>
      <c r="H112" s="272"/>
      <c r="I112" s="247"/>
      <c r="J112" s="260" t="str">
        <f t="shared" si="4"/>
        <v/>
      </c>
      <c r="K112" s="248"/>
      <c r="L112" s="251" t="str">
        <f>IF(AND(START!$H$21="",K112&lt;&gt;"PLN",K112&lt;&gt;""),"START-H21-Fulfill",IFERROR(INDEX('KURSY|Ex.rate'!$A:$AL,IF(START!$H$21="",MATCH(START!$H$21-1,'KURSY|Ex.rate'!$A:$A,1),MATCH(START!$H$21-1,'KURSY|Ex.rate'!$A:$A,1)),MATCH($K112,'KURSY|Ex.rate'!$1:$1,0)),""))</f>
        <v/>
      </c>
      <c r="M112" s="253" t="str">
        <f t="shared" si="5"/>
        <v/>
      </c>
      <c r="N112" s="26"/>
      <c r="O112" s="16"/>
      <c r="P112" s="16"/>
      <c r="Q112" s="300"/>
      <c r="R112" s="302"/>
      <c r="S112" s="302"/>
      <c r="T112" s="302"/>
      <c r="U112" s="302"/>
      <c r="V112" s="302"/>
      <c r="W112" s="302"/>
      <c r="X112" s="302"/>
      <c r="Y112" s="302"/>
      <c r="Z112" s="302"/>
      <c r="AA112" s="302"/>
      <c r="AB112" s="302"/>
      <c r="AC112" s="302"/>
      <c r="AD112" s="302"/>
      <c r="AE112" s="302"/>
      <c r="AF112" s="302"/>
      <c r="AG112" s="302"/>
      <c r="AH112" s="302"/>
    </row>
    <row r="113" spans="1:34" s="10" customFormat="1" ht="38.15" hidden="1" customHeight="1" thickTop="1" thickBot="1" x14ac:dyDescent="0.25">
      <c r="A113" s="22"/>
      <c r="B113" s="28"/>
      <c r="C113" s="249"/>
      <c r="D113" s="247"/>
      <c r="E113" s="272"/>
      <c r="F113" s="262"/>
      <c r="G113" s="272"/>
      <c r="H113" s="272"/>
      <c r="I113" s="247"/>
      <c r="J113" s="260" t="str">
        <f t="shared" si="4"/>
        <v/>
      </c>
      <c r="K113" s="248"/>
      <c r="L113" s="251" t="str">
        <f>IF(AND(START!$H$21="",K113&lt;&gt;"PLN",K113&lt;&gt;""),"START-H21-Fulfill",IFERROR(INDEX('KURSY|Ex.rate'!$A:$AL,IF(START!$H$21="",MATCH(START!$H$21-1,'KURSY|Ex.rate'!$A:$A,1),MATCH(START!$H$21-1,'KURSY|Ex.rate'!$A:$A,1)),MATCH($K113,'KURSY|Ex.rate'!$1:$1,0)),""))</f>
        <v/>
      </c>
      <c r="M113" s="253" t="str">
        <f t="shared" si="5"/>
        <v/>
      </c>
      <c r="N113" s="26"/>
      <c r="O113" s="16"/>
      <c r="P113" s="16"/>
      <c r="Q113" s="300"/>
      <c r="R113" s="302"/>
      <c r="S113" s="302"/>
      <c r="T113" s="302"/>
      <c r="U113" s="302"/>
      <c r="V113" s="302"/>
      <c r="W113" s="302"/>
      <c r="X113" s="302"/>
      <c r="Y113" s="302"/>
      <c r="Z113" s="302"/>
      <c r="AA113" s="302"/>
      <c r="AB113" s="302"/>
      <c r="AC113" s="302"/>
      <c r="AD113" s="302"/>
      <c r="AE113" s="302"/>
      <c r="AF113" s="302"/>
      <c r="AG113" s="302"/>
      <c r="AH113" s="302"/>
    </row>
    <row r="114" spans="1:34" s="10" customFormat="1" ht="38.15" hidden="1" customHeight="1" thickTop="1" thickBot="1" x14ac:dyDescent="0.25">
      <c r="A114" s="22"/>
      <c r="B114" s="28"/>
      <c r="C114" s="249"/>
      <c r="D114" s="247"/>
      <c r="E114" s="272"/>
      <c r="F114" s="262"/>
      <c r="G114" s="272"/>
      <c r="H114" s="272"/>
      <c r="I114" s="247"/>
      <c r="J114" s="260" t="str">
        <f t="shared" si="4"/>
        <v/>
      </c>
      <c r="K114" s="248"/>
      <c r="L114" s="251" t="str">
        <f>IF(AND(START!$H$21="",K114&lt;&gt;"PLN",K114&lt;&gt;""),"START-H21-Fulfill",IFERROR(INDEX('KURSY|Ex.rate'!$A:$AL,IF(START!$H$21="",MATCH(START!$H$21-1,'KURSY|Ex.rate'!$A:$A,1),MATCH(START!$H$21-1,'KURSY|Ex.rate'!$A:$A,1)),MATCH($K114,'KURSY|Ex.rate'!$1:$1,0)),""))</f>
        <v/>
      </c>
      <c r="M114" s="253" t="str">
        <f t="shared" si="5"/>
        <v/>
      </c>
      <c r="N114" s="26"/>
      <c r="O114" s="16"/>
      <c r="P114" s="16"/>
      <c r="Q114" s="300"/>
      <c r="R114" s="302"/>
      <c r="S114" s="302"/>
      <c r="T114" s="302"/>
      <c r="U114" s="302"/>
      <c r="V114" s="302"/>
      <c r="W114" s="302"/>
      <c r="X114" s="302"/>
      <c r="Y114" s="302"/>
      <c r="Z114" s="302"/>
      <c r="AA114" s="302"/>
      <c r="AB114" s="302"/>
      <c r="AC114" s="302"/>
      <c r="AD114" s="302"/>
      <c r="AE114" s="302"/>
      <c r="AF114" s="302"/>
      <c r="AG114" s="302"/>
      <c r="AH114" s="302"/>
    </row>
    <row r="115" spans="1:34" s="10" customFormat="1" ht="38.15" hidden="1" customHeight="1" thickTop="1" thickBot="1" x14ac:dyDescent="0.25">
      <c r="A115" s="22"/>
      <c r="B115" s="28"/>
      <c r="C115" s="249"/>
      <c r="D115" s="247"/>
      <c r="E115" s="272"/>
      <c r="F115" s="262"/>
      <c r="G115" s="272"/>
      <c r="H115" s="272"/>
      <c r="I115" s="247"/>
      <c r="J115" s="260" t="str">
        <f t="shared" si="4"/>
        <v/>
      </c>
      <c r="K115" s="248"/>
      <c r="L115" s="251" t="str">
        <f>IF(AND(START!$H$21="",K115&lt;&gt;"PLN",K115&lt;&gt;""),"START-H21-Fulfill",IFERROR(INDEX('KURSY|Ex.rate'!$A:$AL,IF(START!$H$21="",MATCH(START!$H$21-1,'KURSY|Ex.rate'!$A:$A,1),MATCH(START!$H$21-1,'KURSY|Ex.rate'!$A:$A,1)),MATCH($K115,'KURSY|Ex.rate'!$1:$1,0)),""))</f>
        <v/>
      </c>
      <c r="M115" s="253" t="str">
        <f t="shared" si="5"/>
        <v/>
      </c>
      <c r="N115" s="26"/>
      <c r="O115" s="16"/>
      <c r="P115" s="16"/>
      <c r="Q115" s="300"/>
      <c r="R115" s="302"/>
      <c r="S115" s="302"/>
      <c r="T115" s="302"/>
      <c r="U115" s="302"/>
      <c r="V115" s="302"/>
      <c r="W115" s="302"/>
      <c r="X115" s="302"/>
      <c r="Y115" s="302"/>
      <c r="Z115" s="302"/>
      <c r="AA115" s="302"/>
      <c r="AB115" s="302"/>
      <c r="AC115" s="302"/>
      <c r="AD115" s="302"/>
      <c r="AE115" s="302"/>
      <c r="AF115" s="302"/>
      <c r="AG115" s="302"/>
      <c r="AH115" s="302"/>
    </row>
    <row r="116" spans="1:34" s="10" customFormat="1" ht="38.15" hidden="1" customHeight="1" thickTop="1" thickBot="1" x14ac:dyDescent="0.25">
      <c r="A116" s="22"/>
      <c r="B116" s="28"/>
      <c r="C116" s="249"/>
      <c r="D116" s="247"/>
      <c r="E116" s="272"/>
      <c r="F116" s="262"/>
      <c r="G116" s="272"/>
      <c r="H116" s="272"/>
      <c r="I116" s="247"/>
      <c r="J116" s="260" t="str">
        <f t="shared" si="4"/>
        <v/>
      </c>
      <c r="K116" s="248"/>
      <c r="L116" s="251" t="str">
        <f>IF(AND(START!$H$21="",K116&lt;&gt;"PLN",K116&lt;&gt;""),"START-H21-Fulfill",IFERROR(INDEX('KURSY|Ex.rate'!$A:$AL,IF(START!$H$21="",MATCH(START!$H$21-1,'KURSY|Ex.rate'!$A:$A,1),MATCH(START!$H$21-1,'KURSY|Ex.rate'!$A:$A,1)),MATCH($K116,'KURSY|Ex.rate'!$1:$1,0)),""))</f>
        <v/>
      </c>
      <c r="M116" s="253" t="str">
        <f t="shared" si="5"/>
        <v/>
      </c>
      <c r="N116" s="26"/>
      <c r="O116" s="16"/>
      <c r="P116" s="16"/>
      <c r="Q116" s="300"/>
      <c r="R116" s="302"/>
      <c r="S116" s="302"/>
      <c r="T116" s="302"/>
      <c r="U116" s="302"/>
      <c r="V116" s="302"/>
      <c r="W116" s="302"/>
      <c r="X116" s="302"/>
      <c r="Y116" s="302"/>
      <c r="Z116" s="302"/>
      <c r="AA116" s="302"/>
      <c r="AB116" s="302"/>
      <c r="AC116" s="302"/>
      <c r="AD116" s="302"/>
      <c r="AE116" s="302"/>
      <c r="AF116" s="302"/>
      <c r="AG116" s="302"/>
      <c r="AH116" s="302"/>
    </row>
    <row r="117" spans="1:34" s="10" customFormat="1" ht="38.15" hidden="1" customHeight="1" thickTop="1" thickBot="1" x14ac:dyDescent="0.25">
      <c r="A117" s="22"/>
      <c r="B117" s="28"/>
      <c r="C117" s="273"/>
      <c r="D117" s="254"/>
      <c r="E117" s="271"/>
      <c r="F117" s="263"/>
      <c r="G117" s="271"/>
      <c r="H117" s="271"/>
      <c r="I117" s="254"/>
      <c r="J117" s="261" t="str">
        <f t="shared" si="4"/>
        <v/>
      </c>
      <c r="K117" s="256"/>
      <c r="L117" s="255" t="str">
        <f>IF(AND(START!$H$21="",K117&lt;&gt;"PLN",K117&lt;&gt;""),"START-H21-Fulfill",IFERROR(INDEX('KURSY|Ex.rate'!$A:$AL,IF(START!$H$21="",MATCH(START!$H$21-1,'KURSY|Ex.rate'!$A:$A,1),MATCH(START!$H$21-1,'KURSY|Ex.rate'!$A:$A,1)),MATCH($K117,'KURSY|Ex.rate'!$1:$1,0)),""))</f>
        <v/>
      </c>
      <c r="M117" s="257" t="str">
        <f t="shared" si="5"/>
        <v/>
      </c>
      <c r="N117" s="26"/>
      <c r="O117" s="16"/>
      <c r="P117" s="16"/>
      <c r="Q117" s="300"/>
      <c r="R117" s="302"/>
      <c r="S117" s="302"/>
      <c r="T117" s="302"/>
      <c r="U117" s="302"/>
      <c r="V117" s="302"/>
      <c r="W117" s="302"/>
      <c r="X117" s="302"/>
      <c r="Y117" s="302"/>
      <c r="Z117" s="302"/>
      <c r="AA117" s="302"/>
      <c r="AB117" s="302"/>
      <c r="AC117" s="302"/>
      <c r="AD117" s="302"/>
      <c r="AE117" s="302"/>
      <c r="AF117" s="302"/>
      <c r="AG117" s="302"/>
      <c r="AH117" s="302"/>
    </row>
    <row r="118" spans="1:34" s="10" customFormat="1" ht="38.15" hidden="1" customHeight="1" thickTop="1" thickBot="1" x14ac:dyDescent="0.25">
      <c r="A118" s="22"/>
      <c r="B118" s="28"/>
      <c r="C118" s="27"/>
      <c r="D118" s="27"/>
      <c r="E118" s="27"/>
      <c r="F118" s="27"/>
      <c r="G118" s="27"/>
      <c r="H118" s="27"/>
      <c r="I118" s="27"/>
      <c r="J118" s="27"/>
      <c r="K118" s="27"/>
      <c r="L118" s="46" t="s">
        <v>567</v>
      </c>
      <c r="M118" s="250">
        <f>SUM($M$98:$M$117)</f>
        <v>0</v>
      </c>
      <c r="N118" s="26"/>
      <c r="O118" s="16"/>
      <c r="P118" s="16"/>
      <c r="Q118" s="300"/>
      <c r="R118" s="302"/>
      <c r="S118" s="302"/>
      <c r="T118" s="302"/>
      <c r="U118" s="302"/>
      <c r="V118" s="302"/>
      <c r="W118" s="302"/>
      <c r="X118" s="302"/>
      <c r="Y118" s="302"/>
      <c r="Z118" s="302"/>
      <c r="AA118" s="302"/>
      <c r="AB118" s="302"/>
      <c r="AC118" s="302"/>
      <c r="AD118" s="302"/>
      <c r="AE118" s="302"/>
      <c r="AF118" s="302"/>
      <c r="AG118" s="302"/>
      <c r="AH118" s="302"/>
    </row>
    <row r="119" spans="1:34" s="10" customFormat="1" ht="35.200000000000003" hidden="1" customHeight="1" thickTop="1" thickBot="1" x14ac:dyDescent="0.25">
      <c r="A119" s="22"/>
      <c r="B119" s="28"/>
      <c r="C119" s="27"/>
      <c r="D119" s="27"/>
      <c r="E119" s="361"/>
      <c r="F119" s="361"/>
      <c r="G119" s="47"/>
      <c r="H119" s="47"/>
      <c r="I119" s="29"/>
      <c r="J119" s="29"/>
      <c r="K119" s="27"/>
      <c r="L119" s="46" t="s">
        <v>566</v>
      </c>
      <c r="M119" s="45">
        <f>SUM(SUMIFS($M$98:$M$117,$F$98:$F$117,{"gotówka/ cash";"karta prywatna/ private card"}))</f>
        <v>0</v>
      </c>
      <c r="N119" s="26"/>
      <c r="O119" s="16"/>
      <c r="P119" s="16"/>
      <c r="Q119" s="300"/>
      <c r="R119" s="302"/>
      <c r="S119" s="302"/>
      <c r="T119" s="302"/>
      <c r="U119" s="302"/>
      <c r="V119" s="302"/>
      <c r="W119" s="302"/>
      <c r="X119" s="302"/>
      <c r="Y119" s="302"/>
      <c r="Z119" s="302"/>
      <c r="AA119" s="302"/>
      <c r="AB119" s="302"/>
      <c r="AC119" s="302"/>
      <c r="AD119" s="302"/>
      <c r="AE119" s="302"/>
      <c r="AF119" s="302"/>
      <c r="AG119" s="302"/>
      <c r="AH119" s="302"/>
    </row>
    <row r="120" spans="1:34" s="10" customFormat="1" ht="10" hidden="1" customHeight="1" thickTop="1" thickBot="1" x14ac:dyDescent="0.25">
      <c r="A120" s="22"/>
      <c r="B120" s="28"/>
      <c r="C120" s="27"/>
      <c r="D120" s="27"/>
      <c r="E120" s="27"/>
      <c r="F120" s="27"/>
      <c r="G120" s="27"/>
      <c r="H120" s="27"/>
      <c r="I120" s="27"/>
      <c r="J120" s="27"/>
      <c r="K120" s="27"/>
      <c r="L120" s="27"/>
      <c r="M120" s="27"/>
      <c r="N120" s="26"/>
      <c r="O120" s="16"/>
      <c r="P120" s="16"/>
      <c r="Q120" s="300"/>
      <c r="R120" s="302"/>
      <c r="S120" s="302"/>
      <c r="T120" s="302"/>
      <c r="U120" s="302"/>
      <c r="V120" s="302"/>
      <c r="W120" s="302"/>
      <c r="X120" s="302"/>
      <c r="Y120" s="302"/>
      <c r="Z120" s="302"/>
      <c r="AA120" s="302"/>
      <c r="AB120" s="302"/>
      <c r="AC120" s="302"/>
      <c r="AD120" s="302"/>
      <c r="AE120" s="302"/>
      <c r="AF120" s="302"/>
      <c r="AG120" s="302"/>
      <c r="AH120" s="302"/>
    </row>
    <row r="121" spans="1:34" s="33" customFormat="1" ht="35.200000000000003" customHeight="1" thickTop="1" thickBot="1" x14ac:dyDescent="0.25">
      <c r="A121" s="38"/>
      <c r="B121" s="37"/>
      <c r="C121" s="360" t="s">
        <v>579</v>
      </c>
      <c r="D121" s="360"/>
      <c r="E121" s="360"/>
      <c r="F121" s="360"/>
      <c r="G121" s="360"/>
      <c r="H121" s="59"/>
      <c r="I121" s="59"/>
      <c r="J121" s="36"/>
      <c r="K121" s="36"/>
      <c r="L121" s="36"/>
      <c r="M121" s="36"/>
      <c r="N121" s="35"/>
      <c r="O121" s="34"/>
      <c r="P121" s="34"/>
      <c r="Q121" s="300"/>
      <c r="R121" s="312"/>
      <c r="S121" s="312"/>
      <c r="T121" s="312"/>
      <c r="U121" s="312"/>
      <c r="V121" s="312"/>
      <c r="W121" s="312"/>
      <c r="X121" s="312"/>
      <c r="Y121" s="312"/>
      <c r="Z121" s="312"/>
      <c r="AA121" s="312"/>
      <c r="AB121" s="312"/>
      <c r="AC121" s="312"/>
      <c r="AD121" s="312"/>
      <c r="AE121" s="312"/>
      <c r="AF121" s="312"/>
      <c r="AG121" s="312"/>
      <c r="AH121" s="312"/>
    </row>
    <row r="122" spans="1:34" s="10" customFormat="1" ht="10" hidden="1" customHeight="1" thickTop="1" thickBot="1" x14ac:dyDescent="0.25">
      <c r="A122" s="22"/>
      <c r="B122" s="58"/>
      <c r="C122" s="27"/>
      <c r="D122" s="27"/>
      <c r="E122" s="27"/>
      <c r="F122" s="27"/>
      <c r="G122" s="27"/>
      <c r="H122" s="27"/>
      <c r="I122" s="27"/>
      <c r="J122" s="27"/>
      <c r="K122" s="27"/>
      <c r="L122" s="27"/>
      <c r="M122" s="27"/>
      <c r="N122" s="57"/>
      <c r="O122" s="16"/>
      <c r="P122" s="16"/>
      <c r="Q122" s="300"/>
      <c r="R122" s="302"/>
      <c r="S122" s="302"/>
      <c r="T122" s="302"/>
      <c r="U122" s="302"/>
      <c r="V122" s="302"/>
      <c r="W122" s="302"/>
      <c r="X122" s="302"/>
      <c r="Y122" s="302"/>
      <c r="Z122" s="302"/>
      <c r="AA122" s="302"/>
      <c r="AB122" s="302"/>
      <c r="AC122" s="302"/>
      <c r="AD122" s="302"/>
      <c r="AE122" s="302"/>
      <c r="AF122" s="302"/>
      <c r="AG122" s="302"/>
      <c r="AH122" s="302"/>
    </row>
    <row r="123" spans="1:34" s="10" customFormat="1" ht="29.95" hidden="1" customHeight="1" thickTop="1" thickBot="1" x14ac:dyDescent="0.25">
      <c r="A123" s="22"/>
      <c r="B123" s="56"/>
      <c r="C123" s="242" t="s">
        <v>578</v>
      </c>
      <c r="D123" s="243" t="s">
        <v>577</v>
      </c>
      <c r="E123" s="243" t="s">
        <v>576</v>
      </c>
      <c r="F123" s="244" t="s">
        <v>575</v>
      </c>
      <c r="G123" s="245" t="s">
        <v>574</v>
      </c>
      <c r="H123" s="245" t="s">
        <v>573</v>
      </c>
      <c r="I123" s="245" t="s">
        <v>572</v>
      </c>
      <c r="J123" s="245" t="s">
        <v>571</v>
      </c>
      <c r="K123" s="245" t="s">
        <v>232</v>
      </c>
      <c r="L123" s="245" t="s">
        <v>570</v>
      </c>
      <c r="M123" s="246" t="s">
        <v>569</v>
      </c>
      <c r="N123" s="55"/>
      <c r="O123" s="54"/>
      <c r="P123" s="54"/>
      <c r="Q123" s="319"/>
      <c r="R123" s="301"/>
      <c r="S123" s="302"/>
      <c r="T123" s="302"/>
      <c r="U123" s="302"/>
      <c r="V123" s="302"/>
      <c r="W123" s="302"/>
      <c r="X123" s="302"/>
      <c r="Y123" s="302"/>
      <c r="Z123" s="302"/>
      <c r="AA123" s="302"/>
      <c r="AB123" s="302"/>
      <c r="AC123" s="302"/>
      <c r="AD123" s="302" t="s">
        <v>568</v>
      </c>
      <c r="AE123" s="302"/>
      <c r="AF123" s="302"/>
      <c r="AG123" s="302"/>
      <c r="AH123" s="302"/>
    </row>
    <row r="124" spans="1:34" s="10" customFormat="1" ht="38.15" hidden="1" customHeight="1" thickTop="1" thickBot="1" x14ac:dyDescent="0.25">
      <c r="A124" s="22"/>
      <c r="B124" s="53"/>
      <c r="C124" s="249"/>
      <c r="D124" s="247"/>
      <c r="E124" s="272"/>
      <c r="F124" s="262"/>
      <c r="G124" s="272"/>
      <c r="H124" s="272"/>
      <c r="I124" s="247"/>
      <c r="J124" s="260" t="str">
        <f t="shared" ref="J124:J163" si="6">IF($H124+$I124=0,"",$H124+$I124)</f>
        <v/>
      </c>
      <c r="K124" s="248"/>
      <c r="L124" s="251" t="str">
        <f>IF(AND(START!$H$21="",K124&lt;&gt;"PLN",K124&lt;&gt;""),"START-H21-Fulfill",IFERROR(INDEX('KURSY|Ex.rate'!$A:$AL,IF(START!$H$21="",MATCH(START!$H$21-1,'KURSY|Ex.rate'!$A:$A,1),MATCH(START!$H$21-1,'KURSY|Ex.rate'!$A:$A,1)),MATCH($K124,'KURSY|Ex.rate'!$1:$1,0)),""))</f>
        <v/>
      </c>
      <c r="M124" s="253" t="str">
        <f>IFERROR(IF(K124&lt;&gt;"PLN",$J124*$L124,J124),"")</f>
        <v/>
      </c>
      <c r="N124" s="52"/>
      <c r="O124" s="51"/>
      <c r="P124" s="51"/>
      <c r="Q124" s="314"/>
      <c r="R124" s="301"/>
      <c r="S124" s="302"/>
      <c r="T124" s="302"/>
      <c r="U124" s="302"/>
      <c r="V124" s="302"/>
      <c r="W124" s="302"/>
      <c r="X124" s="302"/>
      <c r="Y124" s="302"/>
      <c r="Z124" s="302"/>
      <c r="AA124" s="302"/>
      <c r="AB124" s="302"/>
      <c r="AC124" s="302"/>
      <c r="AD124" s="302"/>
      <c r="AE124" s="302"/>
      <c r="AF124" s="302"/>
      <c r="AG124" s="302"/>
      <c r="AH124" s="302"/>
    </row>
    <row r="125" spans="1:34" s="10" customFormat="1" ht="38.15" hidden="1" customHeight="1" thickTop="1" thickBot="1" x14ac:dyDescent="0.25">
      <c r="A125" s="22"/>
      <c r="B125" s="44"/>
      <c r="C125" s="249"/>
      <c r="D125" s="247"/>
      <c r="E125" s="272"/>
      <c r="F125" s="262"/>
      <c r="G125" s="272"/>
      <c r="H125" s="272"/>
      <c r="I125" s="247"/>
      <c r="J125" s="260" t="str">
        <f t="shared" si="6"/>
        <v/>
      </c>
      <c r="K125" s="248"/>
      <c r="L125" s="251" t="str">
        <f>IF(AND(START!$H$21="",K125&lt;&gt;"PLN",K125&lt;&gt;""),"START-H21-Fulfill",IFERROR(INDEX('KURSY|Ex.rate'!$A:$AL,IF(START!$H$21="",MATCH(START!$H$21-1,'KURSY|Ex.rate'!$A:$A,1),MATCH(START!$H$21-1,'KURSY|Ex.rate'!$A:$A,1)),MATCH($K125,'KURSY|Ex.rate'!$1:$1,0)),""))</f>
        <v/>
      </c>
      <c r="M125" s="253" t="str">
        <f t="shared" ref="M125:M163" si="7">IFERROR(IF(K125&lt;&gt;"PLN",$J125*$L125,J125),"")</f>
        <v/>
      </c>
      <c r="N125" s="40"/>
      <c r="O125" s="39"/>
      <c r="P125" s="39"/>
      <c r="Q125" s="315"/>
      <c r="R125" s="301"/>
      <c r="S125" s="302"/>
      <c r="T125" s="302"/>
      <c r="U125" s="302"/>
      <c r="V125" s="302"/>
      <c r="W125" s="302"/>
      <c r="X125" s="302"/>
      <c r="Y125" s="302"/>
      <c r="Z125" s="302"/>
      <c r="AA125" s="302"/>
      <c r="AB125" s="302"/>
      <c r="AC125" s="302"/>
      <c r="AD125" s="302"/>
      <c r="AE125" s="302"/>
      <c r="AF125" s="302"/>
      <c r="AG125" s="302"/>
      <c r="AH125" s="302"/>
    </row>
    <row r="126" spans="1:34" s="10" customFormat="1" ht="38.15" hidden="1" customHeight="1" thickTop="1" thickBot="1" x14ac:dyDescent="0.25">
      <c r="A126" s="22"/>
      <c r="B126" s="44"/>
      <c r="C126" s="249"/>
      <c r="D126" s="247"/>
      <c r="E126" s="272"/>
      <c r="F126" s="262"/>
      <c r="G126" s="272"/>
      <c r="H126" s="272"/>
      <c r="I126" s="247"/>
      <c r="J126" s="260" t="str">
        <f t="shared" si="6"/>
        <v/>
      </c>
      <c r="K126" s="248"/>
      <c r="L126" s="251" t="str">
        <f>IF(AND(START!$H$21="",K126&lt;&gt;"PLN",K126&lt;&gt;""),"START-H21-Fulfill",IFERROR(INDEX('KURSY|Ex.rate'!$A:$AL,IF(START!$H$21="",MATCH(START!$H$21-1,'KURSY|Ex.rate'!$A:$A,1),MATCH(START!$H$21-1,'KURSY|Ex.rate'!$A:$A,1)),MATCH($K126,'KURSY|Ex.rate'!$1:$1,0)),""))</f>
        <v/>
      </c>
      <c r="M126" s="253" t="str">
        <f t="shared" si="7"/>
        <v/>
      </c>
      <c r="N126" s="40"/>
      <c r="O126" s="39"/>
      <c r="P126" s="39"/>
      <c r="Q126" s="315"/>
      <c r="R126" s="301"/>
      <c r="S126" s="302"/>
      <c r="T126" s="302"/>
      <c r="U126" s="302"/>
      <c r="V126" s="302"/>
      <c r="W126" s="302"/>
      <c r="X126" s="302"/>
      <c r="Y126" s="302"/>
      <c r="Z126" s="302"/>
      <c r="AA126" s="302"/>
      <c r="AB126" s="302"/>
      <c r="AC126" s="302"/>
      <c r="AD126" s="302"/>
      <c r="AE126" s="302"/>
      <c r="AF126" s="302"/>
      <c r="AG126" s="302"/>
      <c r="AH126" s="302"/>
    </row>
    <row r="127" spans="1:34" s="10" customFormat="1" ht="38.15" hidden="1" customHeight="1" thickTop="1" thickBot="1" x14ac:dyDescent="0.25">
      <c r="A127" s="22"/>
      <c r="B127" s="44"/>
      <c r="C127" s="249"/>
      <c r="D127" s="247"/>
      <c r="E127" s="272"/>
      <c r="F127" s="262"/>
      <c r="G127" s="272"/>
      <c r="H127" s="272"/>
      <c r="I127" s="247"/>
      <c r="J127" s="260" t="str">
        <f t="shared" si="6"/>
        <v/>
      </c>
      <c r="K127" s="248"/>
      <c r="L127" s="251" t="str">
        <f>IF(AND(START!$H$21="",K127&lt;&gt;"PLN",K127&lt;&gt;""),"START-H21-Fulfill",IFERROR(INDEX('KURSY|Ex.rate'!$A:$AL,IF(START!$H$21="",MATCH(START!$H$21-1,'KURSY|Ex.rate'!$A:$A,1),MATCH(START!$H$21-1,'KURSY|Ex.rate'!$A:$A,1)),MATCH($K127,'KURSY|Ex.rate'!$1:$1,0)),""))</f>
        <v/>
      </c>
      <c r="M127" s="253" t="str">
        <f t="shared" si="7"/>
        <v/>
      </c>
      <c r="N127" s="40"/>
      <c r="O127" s="39"/>
      <c r="P127" s="39"/>
      <c r="Q127" s="315"/>
      <c r="R127" s="301"/>
      <c r="S127" s="302"/>
      <c r="T127" s="302"/>
      <c r="U127" s="302"/>
      <c r="V127" s="302"/>
      <c r="W127" s="302"/>
      <c r="X127" s="302"/>
      <c r="Y127" s="302"/>
      <c r="Z127" s="302"/>
      <c r="AA127" s="302"/>
      <c r="AB127" s="302"/>
      <c r="AC127" s="302"/>
      <c r="AD127" s="302"/>
      <c r="AE127" s="302"/>
      <c r="AF127" s="302"/>
      <c r="AG127" s="302"/>
      <c r="AH127" s="302"/>
    </row>
    <row r="128" spans="1:34" s="10" customFormat="1" ht="38.15" hidden="1" customHeight="1" thickTop="1" thickBot="1" x14ac:dyDescent="0.25">
      <c r="A128" s="22"/>
      <c r="B128" s="44"/>
      <c r="C128" s="249"/>
      <c r="D128" s="247"/>
      <c r="E128" s="272"/>
      <c r="F128" s="262"/>
      <c r="G128" s="272"/>
      <c r="H128" s="272"/>
      <c r="I128" s="247"/>
      <c r="J128" s="260" t="str">
        <f t="shared" si="6"/>
        <v/>
      </c>
      <c r="K128" s="248"/>
      <c r="L128" s="251" t="str">
        <f>IF(AND(START!$H$21="",K128&lt;&gt;"PLN",K128&lt;&gt;""),"START-H21-Fulfill",IFERROR(INDEX('KURSY|Ex.rate'!$A:$AL,IF(START!$H$21="",MATCH(START!$H$21-1,'KURSY|Ex.rate'!$A:$A,1),MATCH(START!$H$21-1,'KURSY|Ex.rate'!$A:$A,1)),MATCH($K128,'KURSY|Ex.rate'!$1:$1,0)),""))</f>
        <v/>
      </c>
      <c r="M128" s="253" t="str">
        <f t="shared" si="7"/>
        <v/>
      </c>
      <c r="N128" s="40"/>
      <c r="O128" s="39"/>
      <c r="P128" s="39"/>
      <c r="Q128" s="315"/>
      <c r="R128" s="301"/>
      <c r="S128" s="302"/>
      <c r="T128" s="302"/>
      <c r="U128" s="302"/>
      <c r="V128" s="302"/>
      <c r="W128" s="302"/>
      <c r="X128" s="302"/>
      <c r="Y128" s="302"/>
      <c r="Z128" s="302"/>
      <c r="AA128" s="302"/>
      <c r="AB128" s="302"/>
      <c r="AC128" s="302"/>
      <c r="AD128" s="302"/>
      <c r="AE128" s="302"/>
      <c r="AF128" s="302"/>
      <c r="AG128" s="302"/>
      <c r="AH128" s="302"/>
    </row>
    <row r="129" spans="1:34" s="10" customFormat="1" ht="38.15" hidden="1" customHeight="1" thickTop="1" thickBot="1" x14ac:dyDescent="0.25">
      <c r="A129" s="22"/>
      <c r="B129" s="44"/>
      <c r="C129" s="249"/>
      <c r="D129" s="247"/>
      <c r="E129" s="272"/>
      <c r="F129" s="262"/>
      <c r="G129" s="272"/>
      <c r="H129" s="272"/>
      <c r="I129" s="247"/>
      <c r="J129" s="260" t="str">
        <f t="shared" si="6"/>
        <v/>
      </c>
      <c r="K129" s="248"/>
      <c r="L129" s="251" t="str">
        <f>IF(AND(START!$H$21="",K129&lt;&gt;"PLN",K129&lt;&gt;""),"START-H21-Fulfill",IFERROR(INDEX('KURSY|Ex.rate'!$A:$AL,IF(START!$H$21="",MATCH(START!$H$21-1,'KURSY|Ex.rate'!$A:$A,1),MATCH(START!$H$21-1,'KURSY|Ex.rate'!$A:$A,1)),MATCH($K129,'KURSY|Ex.rate'!$1:$1,0)),""))</f>
        <v/>
      </c>
      <c r="M129" s="253" t="str">
        <f t="shared" si="7"/>
        <v/>
      </c>
      <c r="N129" s="40"/>
      <c r="O129" s="39"/>
      <c r="P129" s="39"/>
      <c r="Q129" s="315"/>
      <c r="R129" s="301"/>
      <c r="S129" s="302"/>
      <c r="T129" s="302"/>
      <c r="U129" s="302"/>
      <c r="V129" s="302"/>
      <c r="W129" s="302"/>
      <c r="X129" s="302"/>
      <c r="Y129" s="302"/>
      <c r="Z129" s="302"/>
      <c r="AA129" s="302"/>
      <c r="AB129" s="302"/>
      <c r="AC129" s="302"/>
      <c r="AD129" s="302"/>
      <c r="AE129" s="302"/>
      <c r="AF129" s="302"/>
      <c r="AG129" s="302"/>
      <c r="AH129" s="302"/>
    </row>
    <row r="130" spans="1:34" s="10" customFormat="1" ht="38.15" hidden="1" customHeight="1" thickTop="1" thickBot="1" x14ac:dyDescent="0.25">
      <c r="A130" s="22"/>
      <c r="B130" s="44"/>
      <c r="C130" s="249"/>
      <c r="D130" s="247"/>
      <c r="E130" s="272"/>
      <c r="F130" s="262"/>
      <c r="G130" s="272"/>
      <c r="H130" s="272"/>
      <c r="I130" s="247"/>
      <c r="J130" s="260" t="str">
        <f t="shared" si="6"/>
        <v/>
      </c>
      <c r="K130" s="248"/>
      <c r="L130" s="251" t="str">
        <f>IF(AND(START!$H$21="",K130&lt;&gt;"PLN",K130&lt;&gt;""),"START-H21-Fulfill",IFERROR(INDEX('KURSY|Ex.rate'!$A:$AL,IF(START!$H$21="",MATCH(START!$H$21-1,'KURSY|Ex.rate'!$A:$A,1),MATCH(START!$H$21-1,'KURSY|Ex.rate'!$A:$A,1)),MATCH($K130,'KURSY|Ex.rate'!$1:$1,0)),""))</f>
        <v/>
      </c>
      <c r="M130" s="253" t="str">
        <f t="shared" si="7"/>
        <v/>
      </c>
      <c r="N130" s="40"/>
      <c r="O130" s="39"/>
      <c r="P130" s="39"/>
      <c r="Q130" s="315"/>
      <c r="R130" s="301"/>
      <c r="S130" s="302"/>
      <c r="T130" s="302"/>
      <c r="U130" s="302"/>
      <c r="V130" s="302"/>
      <c r="W130" s="302"/>
      <c r="X130" s="302"/>
      <c r="Y130" s="302"/>
      <c r="Z130" s="302"/>
      <c r="AA130" s="302"/>
      <c r="AB130" s="302"/>
      <c r="AC130" s="302"/>
      <c r="AD130" s="302"/>
      <c r="AE130" s="302"/>
      <c r="AF130" s="302"/>
      <c r="AG130" s="302"/>
      <c r="AH130" s="302"/>
    </row>
    <row r="131" spans="1:34" s="10" customFormat="1" ht="38.15" hidden="1" customHeight="1" thickTop="1" thickBot="1" x14ac:dyDescent="0.25">
      <c r="A131" s="22"/>
      <c r="B131" s="44"/>
      <c r="C131" s="249"/>
      <c r="D131" s="247"/>
      <c r="E131" s="272"/>
      <c r="F131" s="262"/>
      <c r="G131" s="272"/>
      <c r="H131" s="272"/>
      <c r="I131" s="247"/>
      <c r="J131" s="260" t="str">
        <f t="shared" si="6"/>
        <v/>
      </c>
      <c r="K131" s="248"/>
      <c r="L131" s="251" t="str">
        <f>IF(AND(START!$H$21="",K131&lt;&gt;"PLN",K131&lt;&gt;""),"START-H21-Fulfill",IFERROR(INDEX('KURSY|Ex.rate'!$A:$AL,IF(START!$H$21="",MATCH(START!$H$21-1,'KURSY|Ex.rate'!$A:$A,1),MATCH(START!$H$21-1,'KURSY|Ex.rate'!$A:$A,1)),MATCH($K131,'KURSY|Ex.rate'!$1:$1,0)),""))</f>
        <v/>
      </c>
      <c r="M131" s="253" t="str">
        <f t="shared" si="7"/>
        <v/>
      </c>
      <c r="N131" s="40"/>
      <c r="O131" s="39"/>
      <c r="P131" s="39"/>
      <c r="Q131" s="315"/>
      <c r="R131" s="301"/>
      <c r="S131" s="302"/>
      <c r="T131" s="302"/>
      <c r="U131" s="302"/>
      <c r="V131" s="302"/>
      <c r="W131" s="302"/>
      <c r="X131" s="302"/>
      <c r="Y131" s="302"/>
      <c r="Z131" s="302"/>
      <c r="AA131" s="302"/>
      <c r="AB131" s="302"/>
      <c r="AC131" s="302"/>
      <c r="AD131" s="302"/>
      <c r="AE131" s="302"/>
      <c r="AF131" s="302"/>
      <c r="AG131" s="302"/>
      <c r="AH131" s="302"/>
    </row>
    <row r="132" spans="1:34" s="10" customFormat="1" ht="38.15" hidden="1" customHeight="1" thickTop="1" thickBot="1" x14ac:dyDescent="0.25">
      <c r="A132" s="22"/>
      <c r="B132" s="44"/>
      <c r="C132" s="249"/>
      <c r="D132" s="247"/>
      <c r="E132" s="272"/>
      <c r="F132" s="262"/>
      <c r="G132" s="272"/>
      <c r="H132" s="272"/>
      <c r="I132" s="247"/>
      <c r="J132" s="260" t="str">
        <f t="shared" si="6"/>
        <v/>
      </c>
      <c r="K132" s="248"/>
      <c r="L132" s="251" t="str">
        <f>IF(AND(START!$H$21="",K132&lt;&gt;"PLN",K132&lt;&gt;""),"START-H21-Fulfill",IFERROR(INDEX('KURSY|Ex.rate'!$A:$AL,IF(START!$H$21="",MATCH(START!$H$21-1,'KURSY|Ex.rate'!$A:$A,1),MATCH(START!$H$21-1,'KURSY|Ex.rate'!$A:$A,1)),MATCH($K132,'KURSY|Ex.rate'!$1:$1,0)),""))</f>
        <v/>
      </c>
      <c r="M132" s="253" t="str">
        <f t="shared" si="7"/>
        <v/>
      </c>
      <c r="N132" s="40"/>
      <c r="O132" s="39"/>
      <c r="P132" s="39"/>
      <c r="Q132" s="315"/>
      <c r="R132" s="301"/>
      <c r="S132" s="302"/>
      <c r="T132" s="302"/>
      <c r="U132" s="302"/>
      <c r="V132" s="302"/>
      <c r="W132" s="302"/>
      <c r="X132" s="302"/>
      <c r="Y132" s="302"/>
      <c r="Z132" s="302"/>
      <c r="AA132" s="302"/>
      <c r="AB132" s="302"/>
      <c r="AC132" s="302"/>
      <c r="AD132" s="302"/>
      <c r="AE132" s="302"/>
      <c r="AF132" s="302"/>
      <c r="AG132" s="302"/>
      <c r="AH132" s="302"/>
    </row>
    <row r="133" spans="1:34" s="10" customFormat="1" ht="38.15" hidden="1" customHeight="1" thickTop="1" thickBot="1" x14ac:dyDescent="0.25">
      <c r="A133" s="22"/>
      <c r="B133" s="44"/>
      <c r="C133" s="249"/>
      <c r="D133" s="247"/>
      <c r="E133" s="272"/>
      <c r="F133" s="262"/>
      <c r="G133" s="272"/>
      <c r="H133" s="272"/>
      <c r="I133" s="247"/>
      <c r="J133" s="260" t="str">
        <f t="shared" si="6"/>
        <v/>
      </c>
      <c r="K133" s="248"/>
      <c r="L133" s="251" t="str">
        <f>IF(AND(START!$H$21="",K133&lt;&gt;"PLN",K133&lt;&gt;""),"START-H21-Fulfill",IFERROR(INDEX('KURSY|Ex.rate'!$A:$AL,IF(START!$H$21="",MATCH(START!$H$21-1,'KURSY|Ex.rate'!$A:$A,1),MATCH(START!$H$21-1,'KURSY|Ex.rate'!$A:$A,1)),MATCH($K133,'KURSY|Ex.rate'!$1:$1,0)),""))</f>
        <v/>
      </c>
      <c r="M133" s="253" t="str">
        <f t="shared" si="7"/>
        <v/>
      </c>
      <c r="N133" s="40"/>
      <c r="O133" s="39"/>
      <c r="P133" s="39"/>
      <c r="Q133" s="315"/>
      <c r="R133" s="301"/>
      <c r="S133" s="302"/>
      <c r="T133" s="302"/>
      <c r="U133" s="302"/>
      <c r="V133" s="302"/>
      <c r="W133" s="302"/>
      <c r="X133" s="302"/>
      <c r="Y133" s="302"/>
      <c r="Z133" s="302"/>
      <c r="AA133" s="302"/>
      <c r="AB133" s="302"/>
      <c r="AC133" s="302"/>
      <c r="AD133" s="302"/>
      <c r="AE133" s="302"/>
      <c r="AF133" s="302"/>
      <c r="AG133" s="302"/>
      <c r="AH133" s="302"/>
    </row>
    <row r="134" spans="1:34" s="10" customFormat="1" ht="38.15" hidden="1" customHeight="1" thickTop="1" thickBot="1" x14ac:dyDescent="0.25">
      <c r="A134" s="22"/>
      <c r="B134" s="44"/>
      <c r="C134" s="249"/>
      <c r="D134" s="247"/>
      <c r="E134" s="272"/>
      <c r="F134" s="262"/>
      <c r="G134" s="272"/>
      <c r="H134" s="272"/>
      <c r="I134" s="247"/>
      <c r="J134" s="260" t="str">
        <f t="shared" si="6"/>
        <v/>
      </c>
      <c r="K134" s="248"/>
      <c r="L134" s="251" t="str">
        <f>IF(AND(START!$H$21="",K134&lt;&gt;"PLN",K134&lt;&gt;""),"START-H21-Fulfill",IFERROR(INDEX('KURSY|Ex.rate'!$A:$AL,IF(START!$H$21="",MATCH(START!$H$21-1,'KURSY|Ex.rate'!$A:$A,1),MATCH(START!$H$21-1,'KURSY|Ex.rate'!$A:$A,1)),MATCH($K134,'KURSY|Ex.rate'!$1:$1,0)),""))</f>
        <v/>
      </c>
      <c r="M134" s="253" t="str">
        <f t="shared" si="7"/>
        <v/>
      </c>
      <c r="N134" s="40"/>
      <c r="O134" s="39"/>
      <c r="P134" s="39"/>
      <c r="Q134" s="315"/>
      <c r="R134" s="301"/>
      <c r="S134" s="302"/>
      <c r="T134" s="302"/>
      <c r="U134" s="302"/>
      <c r="V134" s="302"/>
      <c r="W134" s="302"/>
      <c r="X134" s="302"/>
      <c r="Y134" s="302"/>
      <c r="Z134" s="302"/>
      <c r="AA134" s="302"/>
      <c r="AB134" s="302"/>
      <c r="AC134" s="302"/>
      <c r="AD134" s="302"/>
      <c r="AE134" s="302"/>
      <c r="AF134" s="302"/>
      <c r="AG134" s="302"/>
      <c r="AH134" s="302"/>
    </row>
    <row r="135" spans="1:34" s="10" customFormat="1" ht="38.15" hidden="1" customHeight="1" thickTop="1" thickBot="1" x14ac:dyDescent="0.25">
      <c r="A135" s="22"/>
      <c r="B135" s="44"/>
      <c r="C135" s="249"/>
      <c r="D135" s="247"/>
      <c r="E135" s="272"/>
      <c r="F135" s="262"/>
      <c r="G135" s="272"/>
      <c r="H135" s="272"/>
      <c r="I135" s="247"/>
      <c r="J135" s="260" t="str">
        <f t="shared" si="6"/>
        <v/>
      </c>
      <c r="K135" s="248"/>
      <c r="L135" s="251" t="str">
        <f>IF(AND(START!$H$21="",K135&lt;&gt;"PLN",K135&lt;&gt;""),"START-H21-Fulfill",IFERROR(INDEX('KURSY|Ex.rate'!$A:$AL,IF(START!$H$21="",MATCH(START!$H$21-1,'KURSY|Ex.rate'!$A:$A,1),MATCH(START!$H$21-1,'KURSY|Ex.rate'!$A:$A,1)),MATCH($K135,'KURSY|Ex.rate'!$1:$1,0)),""))</f>
        <v/>
      </c>
      <c r="M135" s="253" t="str">
        <f t="shared" si="7"/>
        <v/>
      </c>
      <c r="N135" s="40"/>
      <c r="O135" s="39"/>
      <c r="P135" s="39"/>
      <c r="Q135" s="315"/>
      <c r="R135" s="301"/>
      <c r="S135" s="302"/>
      <c r="T135" s="302"/>
      <c r="U135" s="302"/>
      <c r="V135" s="302"/>
      <c r="W135" s="302"/>
      <c r="X135" s="302"/>
      <c r="Y135" s="302"/>
      <c r="Z135" s="302"/>
      <c r="AA135" s="302"/>
      <c r="AB135" s="302"/>
      <c r="AC135" s="302"/>
      <c r="AD135" s="302"/>
      <c r="AE135" s="302"/>
      <c r="AF135" s="302"/>
      <c r="AG135" s="302"/>
      <c r="AH135" s="302"/>
    </row>
    <row r="136" spans="1:34" s="10" customFormat="1" ht="38.15" hidden="1" customHeight="1" thickTop="1" thickBot="1" x14ac:dyDescent="0.25">
      <c r="A136" s="22"/>
      <c r="B136" s="44"/>
      <c r="C136" s="249"/>
      <c r="D136" s="247"/>
      <c r="E136" s="272"/>
      <c r="F136" s="262"/>
      <c r="G136" s="272"/>
      <c r="H136" s="272"/>
      <c r="I136" s="247"/>
      <c r="J136" s="260" t="str">
        <f t="shared" si="6"/>
        <v/>
      </c>
      <c r="K136" s="248"/>
      <c r="L136" s="251" t="str">
        <f>IF(AND(START!$H$21="",K136&lt;&gt;"PLN",K136&lt;&gt;""),"START-H21-Fulfill",IFERROR(INDEX('KURSY|Ex.rate'!$A:$AL,IF(START!$H$21="",MATCH(START!$H$21-1,'KURSY|Ex.rate'!$A:$A,1),MATCH(START!$H$21-1,'KURSY|Ex.rate'!$A:$A,1)),MATCH($K136,'KURSY|Ex.rate'!$1:$1,0)),""))</f>
        <v/>
      </c>
      <c r="M136" s="253" t="str">
        <f t="shared" si="7"/>
        <v/>
      </c>
      <c r="N136" s="40"/>
      <c r="O136" s="39"/>
      <c r="P136" s="39"/>
      <c r="Q136" s="315"/>
      <c r="R136" s="301"/>
      <c r="S136" s="302"/>
      <c r="T136" s="302"/>
      <c r="U136" s="302"/>
      <c r="V136" s="302"/>
      <c r="W136" s="302"/>
      <c r="X136" s="302"/>
      <c r="Y136" s="302"/>
      <c r="Z136" s="302"/>
      <c r="AA136" s="302"/>
      <c r="AB136" s="302"/>
      <c r="AC136" s="302"/>
      <c r="AD136" s="302"/>
      <c r="AE136" s="302"/>
      <c r="AF136" s="302"/>
      <c r="AG136" s="302"/>
      <c r="AH136" s="302"/>
    </row>
    <row r="137" spans="1:34" s="10" customFormat="1" ht="38.15" hidden="1" customHeight="1" thickTop="1" thickBot="1" x14ac:dyDescent="0.25">
      <c r="A137" s="22"/>
      <c r="B137" s="44"/>
      <c r="C137" s="249"/>
      <c r="D137" s="247"/>
      <c r="E137" s="272"/>
      <c r="F137" s="262"/>
      <c r="G137" s="272"/>
      <c r="H137" s="272"/>
      <c r="I137" s="247"/>
      <c r="J137" s="260" t="str">
        <f t="shared" si="6"/>
        <v/>
      </c>
      <c r="K137" s="248"/>
      <c r="L137" s="251" t="str">
        <f>IF(AND(START!$H$21="",K137&lt;&gt;"PLN",K137&lt;&gt;""),"START-H21-Fulfill",IFERROR(INDEX('KURSY|Ex.rate'!$A:$AL,IF(START!$H$21="",MATCH(START!$H$21-1,'KURSY|Ex.rate'!$A:$A,1),MATCH(START!$H$21-1,'KURSY|Ex.rate'!$A:$A,1)),MATCH($K137,'KURSY|Ex.rate'!$1:$1,0)),""))</f>
        <v/>
      </c>
      <c r="M137" s="253" t="str">
        <f t="shared" si="7"/>
        <v/>
      </c>
      <c r="N137" s="40"/>
      <c r="O137" s="39"/>
      <c r="P137" s="39"/>
      <c r="Q137" s="315"/>
      <c r="R137" s="301"/>
      <c r="S137" s="302"/>
      <c r="T137" s="302"/>
      <c r="U137" s="302"/>
      <c r="V137" s="302"/>
      <c r="W137" s="302"/>
      <c r="X137" s="302"/>
      <c r="Y137" s="302"/>
      <c r="Z137" s="302"/>
      <c r="AA137" s="302"/>
      <c r="AB137" s="302"/>
      <c r="AC137" s="302"/>
      <c r="AD137" s="302"/>
      <c r="AE137" s="302"/>
      <c r="AF137" s="302"/>
      <c r="AG137" s="302"/>
      <c r="AH137" s="302"/>
    </row>
    <row r="138" spans="1:34" s="10" customFormat="1" ht="38.15" hidden="1" customHeight="1" thickTop="1" thickBot="1" x14ac:dyDescent="0.25">
      <c r="A138" s="22"/>
      <c r="B138" s="44"/>
      <c r="C138" s="249"/>
      <c r="D138" s="247"/>
      <c r="E138" s="272"/>
      <c r="F138" s="262"/>
      <c r="G138" s="272"/>
      <c r="H138" s="272"/>
      <c r="I138" s="247"/>
      <c r="J138" s="260" t="str">
        <f t="shared" si="6"/>
        <v/>
      </c>
      <c r="K138" s="248"/>
      <c r="L138" s="251" t="str">
        <f>IF(AND(START!$H$21="",K138&lt;&gt;"PLN",K138&lt;&gt;""),"START-H21-Fulfill",IFERROR(INDEX('KURSY|Ex.rate'!$A:$AL,IF(START!$H$21="",MATCH(START!$H$21-1,'KURSY|Ex.rate'!$A:$A,1),MATCH(START!$H$21-1,'KURSY|Ex.rate'!$A:$A,1)),MATCH($K138,'KURSY|Ex.rate'!$1:$1,0)),""))</f>
        <v/>
      </c>
      <c r="M138" s="253" t="str">
        <f t="shared" si="7"/>
        <v/>
      </c>
      <c r="N138" s="40"/>
      <c r="O138" s="39"/>
      <c r="P138" s="39"/>
      <c r="Q138" s="315"/>
      <c r="R138" s="301"/>
      <c r="S138" s="302"/>
      <c r="T138" s="302"/>
      <c r="U138" s="302"/>
      <c r="V138" s="302"/>
      <c r="W138" s="302"/>
      <c r="X138" s="302"/>
      <c r="Y138" s="302"/>
      <c r="Z138" s="302"/>
      <c r="AA138" s="302"/>
      <c r="AB138" s="302"/>
      <c r="AC138" s="302"/>
      <c r="AD138" s="302"/>
      <c r="AE138" s="302"/>
      <c r="AF138" s="302"/>
      <c r="AG138" s="302"/>
      <c r="AH138" s="302"/>
    </row>
    <row r="139" spans="1:34" s="10" customFormat="1" ht="38.15" hidden="1" customHeight="1" thickTop="1" thickBot="1" x14ac:dyDescent="0.25">
      <c r="A139" s="22"/>
      <c r="B139" s="44"/>
      <c r="C139" s="249"/>
      <c r="D139" s="247"/>
      <c r="E139" s="272"/>
      <c r="F139" s="262"/>
      <c r="G139" s="272"/>
      <c r="H139" s="272"/>
      <c r="I139" s="247"/>
      <c r="J139" s="260" t="str">
        <f t="shared" si="6"/>
        <v/>
      </c>
      <c r="K139" s="248"/>
      <c r="L139" s="251" t="str">
        <f>IF(AND(START!$H$21="",K139&lt;&gt;"PLN",K139&lt;&gt;""),"START-H21-Fulfill",IFERROR(INDEX('KURSY|Ex.rate'!$A:$AL,IF(START!$H$21="",MATCH(START!$H$21-1,'KURSY|Ex.rate'!$A:$A,1),MATCH(START!$H$21-1,'KURSY|Ex.rate'!$A:$A,1)),MATCH($K139,'KURSY|Ex.rate'!$1:$1,0)),""))</f>
        <v/>
      </c>
      <c r="M139" s="253" t="str">
        <f t="shared" si="7"/>
        <v/>
      </c>
      <c r="N139" s="40"/>
      <c r="O139" s="39"/>
      <c r="P139" s="39"/>
      <c r="Q139" s="315"/>
      <c r="R139" s="301"/>
      <c r="S139" s="302"/>
      <c r="T139" s="302"/>
      <c r="U139" s="302"/>
      <c r="V139" s="302"/>
      <c r="W139" s="302"/>
      <c r="X139" s="302"/>
      <c r="Y139" s="302"/>
      <c r="Z139" s="302"/>
      <c r="AA139" s="302"/>
      <c r="AB139" s="302"/>
      <c r="AC139" s="302"/>
      <c r="AD139" s="302"/>
      <c r="AE139" s="302"/>
      <c r="AF139" s="302"/>
      <c r="AG139" s="302"/>
      <c r="AH139" s="302"/>
    </row>
    <row r="140" spans="1:34" s="10" customFormat="1" ht="38.15" hidden="1" customHeight="1" thickTop="1" thickBot="1" x14ac:dyDescent="0.25">
      <c r="A140" s="22"/>
      <c r="B140" s="44"/>
      <c r="C140" s="249"/>
      <c r="D140" s="247"/>
      <c r="E140" s="272"/>
      <c r="F140" s="262"/>
      <c r="G140" s="272"/>
      <c r="H140" s="272"/>
      <c r="I140" s="247"/>
      <c r="J140" s="260" t="str">
        <f t="shared" si="6"/>
        <v/>
      </c>
      <c r="K140" s="248"/>
      <c r="L140" s="251" t="str">
        <f>IF(AND(START!$H$21="",K140&lt;&gt;"PLN",K140&lt;&gt;""),"START-H21-Fulfill",IFERROR(INDEX('KURSY|Ex.rate'!$A:$AL,IF(START!$H$21="",MATCH(START!$H$21-1,'KURSY|Ex.rate'!$A:$A,1),MATCH(START!$H$21-1,'KURSY|Ex.rate'!$A:$A,1)),MATCH($K140,'KURSY|Ex.rate'!$1:$1,0)),""))</f>
        <v/>
      </c>
      <c r="M140" s="253" t="str">
        <f t="shared" si="7"/>
        <v/>
      </c>
      <c r="N140" s="40"/>
      <c r="O140" s="39"/>
      <c r="P140" s="39"/>
      <c r="Q140" s="315"/>
      <c r="R140" s="301"/>
      <c r="S140" s="302"/>
      <c r="T140" s="302"/>
      <c r="U140" s="302"/>
      <c r="V140" s="302"/>
      <c r="W140" s="302"/>
      <c r="X140" s="302"/>
      <c r="Y140" s="302"/>
      <c r="Z140" s="302"/>
      <c r="AA140" s="302"/>
      <c r="AB140" s="302"/>
      <c r="AC140" s="302"/>
      <c r="AD140" s="302"/>
      <c r="AE140" s="302"/>
      <c r="AF140" s="302"/>
      <c r="AG140" s="302"/>
      <c r="AH140" s="302"/>
    </row>
    <row r="141" spans="1:34" s="10" customFormat="1" ht="38.15" hidden="1" customHeight="1" thickTop="1" thickBot="1" x14ac:dyDescent="0.25">
      <c r="A141" s="22"/>
      <c r="B141" s="44"/>
      <c r="C141" s="249"/>
      <c r="D141" s="247"/>
      <c r="E141" s="272"/>
      <c r="F141" s="262"/>
      <c r="G141" s="272"/>
      <c r="H141" s="272"/>
      <c r="I141" s="247"/>
      <c r="J141" s="260" t="str">
        <f t="shared" si="6"/>
        <v/>
      </c>
      <c r="K141" s="248"/>
      <c r="L141" s="251" t="str">
        <f>IF(AND(START!$H$21="",K141&lt;&gt;"PLN",K141&lt;&gt;""),"START-H21-Fulfill",IFERROR(INDEX('KURSY|Ex.rate'!$A:$AL,IF(START!$H$21="",MATCH(START!$H$21-1,'KURSY|Ex.rate'!$A:$A,1),MATCH(START!$H$21-1,'KURSY|Ex.rate'!$A:$A,1)),MATCH($K141,'KURSY|Ex.rate'!$1:$1,0)),""))</f>
        <v/>
      </c>
      <c r="M141" s="253" t="str">
        <f t="shared" si="7"/>
        <v/>
      </c>
      <c r="N141" s="40"/>
      <c r="O141" s="39"/>
      <c r="P141" s="39"/>
      <c r="Q141" s="315"/>
      <c r="R141" s="301"/>
      <c r="S141" s="302"/>
      <c r="T141" s="302"/>
      <c r="U141" s="302"/>
      <c r="V141" s="302"/>
      <c r="W141" s="302"/>
      <c r="X141" s="302"/>
      <c r="Y141" s="302"/>
      <c r="Z141" s="302"/>
      <c r="AA141" s="302"/>
      <c r="AB141" s="302"/>
      <c r="AC141" s="302"/>
      <c r="AD141" s="302"/>
      <c r="AE141" s="302"/>
      <c r="AF141" s="302"/>
      <c r="AG141" s="302"/>
      <c r="AH141" s="302"/>
    </row>
    <row r="142" spans="1:34" s="10" customFormat="1" ht="38.15" hidden="1" customHeight="1" thickTop="1" thickBot="1" x14ac:dyDescent="0.25">
      <c r="A142" s="22"/>
      <c r="B142" s="44"/>
      <c r="C142" s="249"/>
      <c r="D142" s="247"/>
      <c r="E142" s="272"/>
      <c r="F142" s="262"/>
      <c r="G142" s="272"/>
      <c r="H142" s="272"/>
      <c r="I142" s="247"/>
      <c r="J142" s="260" t="str">
        <f t="shared" si="6"/>
        <v/>
      </c>
      <c r="K142" s="248"/>
      <c r="L142" s="251" t="str">
        <f>IF(AND(START!$H$21="",K142&lt;&gt;"PLN",K142&lt;&gt;""),"START-H21-Fulfill",IFERROR(INDEX('KURSY|Ex.rate'!$A:$AL,IF(START!$H$21="",MATCH(START!$H$21-1,'KURSY|Ex.rate'!$A:$A,1),MATCH(START!$H$21-1,'KURSY|Ex.rate'!$A:$A,1)),MATCH($K142,'KURSY|Ex.rate'!$1:$1,0)),""))</f>
        <v/>
      </c>
      <c r="M142" s="253" t="str">
        <f t="shared" si="7"/>
        <v/>
      </c>
      <c r="N142" s="40"/>
      <c r="O142" s="39"/>
      <c r="P142" s="39"/>
      <c r="Q142" s="315"/>
      <c r="R142" s="301"/>
      <c r="S142" s="302"/>
      <c r="T142" s="302"/>
      <c r="U142" s="302"/>
      <c r="V142" s="302"/>
      <c r="W142" s="302"/>
      <c r="X142" s="302"/>
      <c r="Y142" s="302"/>
      <c r="Z142" s="302"/>
      <c r="AA142" s="302"/>
      <c r="AB142" s="302"/>
      <c r="AC142" s="302"/>
      <c r="AD142" s="302"/>
      <c r="AE142" s="302"/>
      <c r="AF142" s="302"/>
      <c r="AG142" s="302"/>
      <c r="AH142" s="302"/>
    </row>
    <row r="143" spans="1:34" s="10" customFormat="1" ht="38.15" hidden="1" customHeight="1" thickTop="1" thickBot="1" x14ac:dyDescent="0.25">
      <c r="A143" s="22"/>
      <c r="B143" s="44"/>
      <c r="C143" s="249"/>
      <c r="D143" s="247"/>
      <c r="E143" s="272"/>
      <c r="F143" s="262"/>
      <c r="G143" s="272"/>
      <c r="H143" s="272"/>
      <c r="I143" s="247"/>
      <c r="J143" s="260" t="str">
        <f t="shared" si="6"/>
        <v/>
      </c>
      <c r="K143" s="248"/>
      <c r="L143" s="251" t="str">
        <f>IF(AND(START!$H$21="",K143&lt;&gt;"PLN",K143&lt;&gt;""),"START-H21-Fulfill",IFERROR(INDEX('KURSY|Ex.rate'!$A:$AL,IF(START!$H$21="",MATCH(START!$H$21-1,'KURSY|Ex.rate'!$A:$A,1),MATCH(START!$H$21-1,'KURSY|Ex.rate'!$A:$A,1)),MATCH($K143,'KURSY|Ex.rate'!$1:$1,0)),""))</f>
        <v/>
      </c>
      <c r="M143" s="253" t="str">
        <f t="shared" si="7"/>
        <v/>
      </c>
      <c r="N143" s="40"/>
      <c r="O143" s="39"/>
      <c r="P143" s="39"/>
      <c r="Q143" s="315"/>
      <c r="R143" s="301"/>
      <c r="S143" s="302"/>
      <c r="T143" s="302"/>
      <c r="U143" s="302"/>
      <c r="V143" s="302"/>
      <c r="W143" s="302"/>
      <c r="X143" s="302"/>
      <c r="Y143" s="302"/>
      <c r="Z143" s="302"/>
      <c r="AA143" s="302"/>
      <c r="AB143" s="302"/>
      <c r="AC143" s="302"/>
      <c r="AD143" s="302"/>
      <c r="AE143" s="302"/>
      <c r="AF143" s="302"/>
      <c r="AG143" s="302"/>
      <c r="AH143" s="302"/>
    </row>
    <row r="144" spans="1:34" s="10" customFormat="1" ht="38.15" hidden="1" customHeight="1" thickTop="1" thickBot="1" x14ac:dyDescent="0.25">
      <c r="A144" s="22"/>
      <c r="B144" s="44"/>
      <c r="C144" s="249"/>
      <c r="D144" s="247"/>
      <c r="E144" s="272"/>
      <c r="F144" s="262"/>
      <c r="G144" s="272"/>
      <c r="H144" s="272"/>
      <c r="I144" s="247"/>
      <c r="J144" s="260" t="str">
        <f t="shared" si="6"/>
        <v/>
      </c>
      <c r="K144" s="248"/>
      <c r="L144" s="251" t="str">
        <f>IF(AND(START!$H$21="",K144&lt;&gt;"PLN",K144&lt;&gt;""),"START-H21-Fulfill",IFERROR(INDEX('KURSY|Ex.rate'!$A:$AL,IF(START!$H$21="",MATCH(START!$H$21-1,'KURSY|Ex.rate'!$A:$A,1),MATCH(START!$H$21-1,'KURSY|Ex.rate'!$A:$A,1)),MATCH($K144,'KURSY|Ex.rate'!$1:$1,0)),""))</f>
        <v/>
      </c>
      <c r="M144" s="253" t="str">
        <f t="shared" si="7"/>
        <v/>
      </c>
      <c r="N144" s="40"/>
      <c r="O144" s="39"/>
      <c r="P144" s="39"/>
      <c r="Q144" s="315"/>
      <c r="R144" s="301"/>
      <c r="S144" s="302"/>
      <c r="T144" s="302"/>
      <c r="U144" s="302"/>
      <c r="V144" s="302"/>
      <c r="W144" s="302"/>
      <c r="X144" s="302"/>
      <c r="Y144" s="302"/>
      <c r="Z144" s="302"/>
      <c r="AA144" s="302"/>
      <c r="AB144" s="302"/>
      <c r="AC144" s="302"/>
      <c r="AD144" s="302"/>
      <c r="AE144" s="302"/>
      <c r="AF144" s="302"/>
      <c r="AG144" s="302"/>
      <c r="AH144" s="302"/>
    </row>
    <row r="145" spans="1:34" s="10" customFormat="1" ht="38.15" hidden="1" customHeight="1" thickTop="1" thickBot="1" x14ac:dyDescent="0.25">
      <c r="A145" s="22"/>
      <c r="B145" s="44"/>
      <c r="C145" s="249"/>
      <c r="D145" s="247"/>
      <c r="E145" s="272"/>
      <c r="F145" s="262"/>
      <c r="G145" s="272"/>
      <c r="H145" s="272"/>
      <c r="I145" s="247"/>
      <c r="J145" s="260" t="str">
        <f t="shared" si="6"/>
        <v/>
      </c>
      <c r="K145" s="248"/>
      <c r="L145" s="251" t="str">
        <f>IF(AND(START!$H$21="",K145&lt;&gt;"PLN",K145&lt;&gt;""),"START-H21-Fulfill",IFERROR(INDEX('KURSY|Ex.rate'!$A:$AL,IF(START!$H$21="",MATCH(START!$H$21-1,'KURSY|Ex.rate'!$A:$A,1),MATCH(START!$H$21-1,'KURSY|Ex.rate'!$A:$A,1)),MATCH($K145,'KURSY|Ex.rate'!$1:$1,0)),""))</f>
        <v/>
      </c>
      <c r="M145" s="253" t="str">
        <f t="shared" si="7"/>
        <v/>
      </c>
      <c r="N145" s="40"/>
      <c r="O145" s="39"/>
      <c r="P145" s="39"/>
      <c r="Q145" s="315"/>
      <c r="R145" s="301"/>
      <c r="S145" s="302"/>
      <c r="T145" s="302"/>
      <c r="U145" s="302"/>
      <c r="V145" s="302"/>
      <c r="W145" s="302"/>
      <c r="X145" s="302"/>
      <c r="Y145" s="302"/>
      <c r="Z145" s="302"/>
      <c r="AA145" s="302"/>
      <c r="AB145" s="302"/>
      <c r="AC145" s="302"/>
      <c r="AD145" s="302"/>
      <c r="AE145" s="302"/>
      <c r="AF145" s="302"/>
      <c r="AG145" s="302"/>
      <c r="AH145" s="302"/>
    </row>
    <row r="146" spans="1:34" s="10" customFormat="1" ht="38.15" hidden="1" customHeight="1" thickTop="1" thickBot="1" x14ac:dyDescent="0.25">
      <c r="A146" s="22"/>
      <c r="B146" s="44"/>
      <c r="C146" s="249"/>
      <c r="D146" s="247"/>
      <c r="E146" s="272"/>
      <c r="F146" s="262"/>
      <c r="G146" s="272"/>
      <c r="H146" s="272"/>
      <c r="I146" s="247"/>
      <c r="J146" s="260" t="str">
        <f t="shared" si="6"/>
        <v/>
      </c>
      <c r="K146" s="248"/>
      <c r="L146" s="251" t="str">
        <f>IF(AND(START!$H$21="",K146&lt;&gt;"PLN",K146&lt;&gt;""),"START-H21-Fulfill",IFERROR(INDEX('KURSY|Ex.rate'!$A:$AL,IF(START!$H$21="",MATCH(START!$H$21-1,'KURSY|Ex.rate'!$A:$A,1),MATCH(START!$H$21-1,'KURSY|Ex.rate'!$A:$A,1)),MATCH($K146,'KURSY|Ex.rate'!$1:$1,0)),""))</f>
        <v/>
      </c>
      <c r="M146" s="253" t="str">
        <f t="shared" si="7"/>
        <v/>
      </c>
      <c r="N146" s="40"/>
      <c r="O146" s="39"/>
      <c r="P146" s="39"/>
      <c r="Q146" s="315"/>
      <c r="R146" s="301"/>
      <c r="S146" s="302"/>
      <c r="T146" s="302"/>
      <c r="U146" s="302"/>
      <c r="V146" s="302"/>
      <c r="W146" s="302"/>
      <c r="X146" s="302"/>
      <c r="Y146" s="302"/>
      <c r="Z146" s="302"/>
      <c r="AA146" s="302"/>
      <c r="AB146" s="302"/>
      <c r="AC146" s="302"/>
      <c r="AD146" s="302"/>
      <c r="AE146" s="302"/>
      <c r="AF146" s="302"/>
      <c r="AG146" s="302"/>
      <c r="AH146" s="302"/>
    </row>
    <row r="147" spans="1:34" s="10" customFormat="1" ht="38.15" hidden="1" customHeight="1" thickTop="1" thickBot="1" x14ac:dyDescent="0.25">
      <c r="A147" s="22"/>
      <c r="B147" s="44"/>
      <c r="C147" s="249"/>
      <c r="D147" s="247"/>
      <c r="E147" s="272"/>
      <c r="F147" s="262"/>
      <c r="G147" s="272"/>
      <c r="H147" s="272"/>
      <c r="I147" s="247"/>
      <c r="J147" s="260" t="str">
        <f t="shared" si="6"/>
        <v/>
      </c>
      <c r="K147" s="248"/>
      <c r="L147" s="251" t="str">
        <f>IF(AND(START!$H$21="",K147&lt;&gt;"PLN",K147&lt;&gt;""),"START-H21-Fulfill",IFERROR(INDEX('KURSY|Ex.rate'!$A:$AL,IF(START!$H$21="",MATCH(START!$H$21-1,'KURSY|Ex.rate'!$A:$A,1),MATCH(START!$H$21-1,'KURSY|Ex.rate'!$A:$A,1)),MATCH($K147,'KURSY|Ex.rate'!$1:$1,0)),""))</f>
        <v/>
      </c>
      <c r="M147" s="253" t="str">
        <f t="shared" si="7"/>
        <v/>
      </c>
      <c r="N147" s="40"/>
      <c r="O147" s="39"/>
      <c r="P147" s="39"/>
      <c r="Q147" s="315"/>
      <c r="R147" s="301"/>
      <c r="S147" s="302"/>
      <c r="T147" s="302"/>
      <c r="U147" s="302"/>
      <c r="V147" s="302"/>
      <c r="W147" s="302"/>
      <c r="X147" s="302"/>
      <c r="Y147" s="302"/>
      <c r="Z147" s="302"/>
      <c r="AA147" s="302"/>
      <c r="AB147" s="302"/>
      <c r="AC147" s="302"/>
      <c r="AD147" s="302"/>
      <c r="AE147" s="302"/>
      <c r="AF147" s="302"/>
      <c r="AG147" s="302"/>
      <c r="AH147" s="302"/>
    </row>
    <row r="148" spans="1:34" s="10" customFormat="1" ht="38.15" hidden="1" customHeight="1" thickTop="1" thickBot="1" x14ac:dyDescent="0.25">
      <c r="A148" s="22"/>
      <c r="B148" s="44"/>
      <c r="C148" s="249"/>
      <c r="D148" s="247"/>
      <c r="E148" s="272"/>
      <c r="F148" s="262"/>
      <c r="G148" s="272"/>
      <c r="H148" s="272"/>
      <c r="I148" s="247"/>
      <c r="J148" s="260" t="str">
        <f t="shared" si="6"/>
        <v/>
      </c>
      <c r="K148" s="248"/>
      <c r="L148" s="251" t="str">
        <f>IF(AND(START!$H$21="",K148&lt;&gt;"PLN",K148&lt;&gt;""),"START-H21-Fulfill",IFERROR(INDEX('KURSY|Ex.rate'!$A:$AL,IF(START!$H$21="",MATCH(START!$H$21-1,'KURSY|Ex.rate'!$A:$A,1),MATCH(START!$H$21-1,'KURSY|Ex.rate'!$A:$A,1)),MATCH($K148,'KURSY|Ex.rate'!$1:$1,0)),""))</f>
        <v/>
      </c>
      <c r="M148" s="253" t="str">
        <f t="shared" si="7"/>
        <v/>
      </c>
      <c r="N148" s="40"/>
      <c r="O148" s="39"/>
      <c r="P148" s="39"/>
      <c r="Q148" s="315"/>
      <c r="R148" s="301"/>
      <c r="S148" s="302"/>
      <c r="T148" s="302"/>
      <c r="U148" s="302"/>
      <c r="V148" s="302"/>
      <c r="W148" s="302"/>
      <c r="X148" s="302"/>
      <c r="Y148" s="302"/>
      <c r="Z148" s="302"/>
      <c r="AA148" s="302"/>
      <c r="AB148" s="302"/>
      <c r="AC148" s="302"/>
      <c r="AD148" s="302"/>
      <c r="AE148" s="302"/>
      <c r="AF148" s="302"/>
      <c r="AG148" s="302"/>
      <c r="AH148" s="302"/>
    </row>
    <row r="149" spans="1:34" s="10" customFormat="1" ht="38.15" hidden="1" customHeight="1" thickTop="1" thickBot="1" x14ac:dyDescent="0.25">
      <c r="A149" s="22"/>
      <c r="B149" s="44"/>
      <c r="C149" s="249"/>
      <c r="D149" s="247"/>
      <c r="E149" s="272"/>
      <c r="F149" s="262"/>
      <c r="G149" s="272"/>
      <c r="H149" s="272"/>
      <c r="I149" s="247"/>
      <c r="J149" s="260" t="str">
        <f t="shared" si="6"/>
        <v/>
      </c>
      <c r="K149" s="248"/>
      <c r="L149" s="251" t="str">
        <f>IF(AND(START!$H$21="",K149&lt;&gt;"PLN",K149&lt;&gt;""),"START-H21-Fulfill",IFERROR(INDEX('KURSY|Ex.rate'!$A:$AL,IF(START!$H$21="",MATCH(START!$H$21-1,'KURSY|Ex.rate'!$A:$A,1),MATCH(START!$H$21-1,'KURSY|Ex.rate'!$A:$A,1)),MATCH($K149,'KURSY|Ex.rate'!$1:$1,0)),""))</f>
        <v/>
      </c>
      <c r="M149" s="253" t="str">
        <f t="shared" si="7"/>
        <v/>
      </c>
      <c r="N149" s="40"/>
      <c r="O149" s="39"/>
      <c r="P149" s="39"/>
      <c r="Q149" s="315"/>
      <c r="R149" s="301"/>
      <c r="S149" s="302"/>
      <c r="T149" s="302"/>
      <c r="U149" s="302"/>
      <c r="V149" s="302"/>
      <c r="W149" s="302"/>
      <c r="X149" s="302"/>
      <c r="Y149" s="302"/>
      <c r="Z149" s="302"/>
      <c r="AA149" s="302"/>
      <c r="AB149" s="302"/>
      <c r="AC149" s="302"/>
      <c r="AD149" s="302"/>
      <c r="AE149" s="302"/>
      <c r="AF149" s="302"/>
      <c r="AG149" s="302"/>
      <c r="AH149" s="302"/>
    </row>
    <row r="150" spans="1:34" s="10" customFormat="1" ht="38.15" hidden="1" customHeight="1" thickTop="1" thickBot="1" x14ac:dyDescent="0.25">
      <c r="A150" s="22"/>
      <c r="B150" s="44"/>
      <c r="C150" s="249"/>
      <c r="D150" s="247"/>
      <c r="E150" s="272"/>
      <c r="F150" s="262"/>
      <c r="G150" s="272"/>
      <c r="H150" s="272"/>
      <c r="I150" s="247"/>
      <c r="J150" s="260" t="str">
        <f t="shared" si="6"/>
        <v/>
      </c>
      <c r="K150" s="248"/>
      <c r="L150" s="251" t="str">
        <f>IF(AND(START!$H$21="",K150&lt;&gt;"PLN",K150&lt;&gt;""),"START-H21-Fulfill",IFERROR(INDEX('KURSY|Ex.rate'!$A:$AL,IF(START!$H$21="",MATCH(START!$H$21-1,'KURSY|Ex.rate'!$A:$A,1),MATCH(START!$H$21-1,'KURSY|Ex.rate'!$A:$A,1)),MATCH($K150,'KURSY|Ex.rate'!$1:$1,0)),""))</f>
        <v/>
      </c>
      <c r="M150" s="253" t="str">
        <f t="shared" si="7"/>
        <v/>
      </c>
      <c r="N150" s="40"/>
      <c r="O150" s="39"/>
      <c r="P150" s="39"/>
      <c r="Q150" s="315"/>
      <c r="R150" s="301"/>
      <c r="S150" s="302"/>
      <c r="T150" s="302"/>
      <c r="U150" s="302"/>
      <c r="V150" s="302"/>
      <c r="W150" s="302"/>
      <c r="X150" s="302"/>
      <c r="Y150" s="302"/>
      <c r="Z150" s="302"/>
      <c r="AA150" s="302"/>
      <c r="AB150" s="302"/>
      <c r="AC150" s="302"/>
      <c r="AD150" s="302"/>
      <c r="AE150" s="302"/>
      <c r="AF150" s="302"/>
      <c r="AG150" s="302"/>
      <c r="AH150" s="302"/>
    </row>
    <row r="151" spans="1:34" s="10" customFormat="1" ht="38.15" hidden="1" customHeight="1" thickTop="1" thickBot="1" x14ac:dyDescent="0.25">
      <c r="A151" s="22"/>
      <c r="B151" s="44"/>
      <c r="C151" s="249"/>
      <c r="D151" s="247"/>
      <c r="E151" s="272"/>
      <c r="F151" s="262"/>
      <c r="G151" s="272"/>
      <c r="H151" s="272"/>
      <c r="I151" s="247"/>
      <c r="J151" s="260" t="str">
        <f t="shared" si="6"/>
        <v/>
      </c>
      <c r="K151" s="248"/>
      <c r="L151" s="251" t="str">
        <f>IF(AND(START!$H$21="",K151&lt;&gt;"PLN",K151&lt;&gt;""),"START-H21-Fulfill",IFERROR(INDEX('KURSY|Ex.rate'!$A:$AL,IF(START!$H$21="",MATCH(START!$H$21-1,'KURSY|Ex.rate'!$A:$A,1),MATCH(START!$H$21-1,'KURSY|Ex.rate'!$A:$A,1)),MATCH($K151,'KURSY|Ex.rate'!$1:$1,0)),""))</f>
        <v/>
      </c>
      <c r="M151" s="253" t="str">
        <f t="shared" si="7"/>
        <v/>
      </c>
      <c r="N151" s="40"/>
      <c r="O151" s="39"/>
      <c r="P151" s="39"/>
      <c r="Q151" s="315"/>
      <c r="R151" s="301"/>
      <c r="S151" s="302"/>
      <c r="T151" s="302"/>
      <c r="U151" s="302"/>
      <c r="V151" s="302"/>
      <c r="W151" s="302"/>
      <c r="X151" s="302"/>
      <c r="Y151" s="302"/>
      <c r="Z151" s="302"/>
      <c r="AA151" s="302"/>
      <c r="AB151" s="302"/>
      <c r="AC151" s="302"/>
      <c r="AD151" s="302"/>
      <c r="AE151" s="302"/>
      <c r="AF151" s="302"/>
      <c r="AG151" s="302"/>
      <c r="AH151" s="302"/>
    </row>
    <row r="152" spans="1:34" s="10" customFormat="1" ht="38.15" hidden="1" customHeight="1" thickTop="1" thickBot="1" x14ac:dyDescent="0.25">
      <c r="A152" s="22"/>
      <c r="B152" s="44"/>
      <c r="C152" s="249"/>
      <c r="D152" s="247"/>
      <c r="E152" s="272"/>
      <c r="F152" s="262"/>
      <c r="G152" s="272"/>
      <c r="H152" s="272"/>
      <c r="I152" s="247"/>
      <c r="J152" s="260" t="str">
        <f t="shared" si="6"/>
        <v/>
      </c>
      <c r="K152" s="248"/>
      <c r="L152" s="251" t="str">
        <f>IF(AND(START!$H$21="",K152&lt;&gt;"PLN",K152&lt;&gt;""),"START-H21-Fulfill",IFERROR(INDEX('KURSY|Ex.rate'!$A:$AL,IF(START!$H$21="",MATCH(START!$H$21-1,'KURSY|Ex.rate'!$A:$A,1),MATCH(START!$H$21-1,'KURSY|Ex.rate'!$A:$A,1)),MATCH($K152,'KURSY|Ex.rate'!$1:$1,0)),""))</f>
        <v/>
      </c>
      <c r="M152" s="253" t="str">
        <f t="shared" si="7"/>
        <v/>
      </c>
      <c r="N152" s="40"/>
      <c r="O152" s="39"/>
      <c r="P152" s="39"/>
      <c r="Q152" s="315"/>
      <c r="R152" s="301"/>
      <c r="S152" s="302"/>
      <c r="T152" s="302"/>
      <c r="U152" s="302"/>
      <c r="V152" s="302"/>
      <c r="W152" s="302"/>
      <c r="X152" s="302"/>
      <c r="Y152" s="302"/>
      <c r="Z152" s="302"/>
      <c r="AA152" s="302"/>
      <c r="AB152" s="302"/>
      <c r="AC152" s="302"/>
      <c r="AD152" s="302"/>
      <c r="AE152" s="302"/>
      <c r="AF152" s="302"/>
      <c r="AG152" s="302"/>
      <c r="AH152" s="302"/>
    </row>
    <row r="153" spans="1:34" s="10" customFormat="1" ht="38.15" hidden="1" customHeight="1" thickTop="1" thickBot="1" x14ac:dyDescent="0.25">
      <c r="A153" s="22"/>
      <c r="B153" s="44"/>
      <c r="C153" s="249"/>
      <c r="D153" s="247"/>
      <c r="E153" s="272"/>
      <c r="F153" s="262"/>
      <c r="G153" s="272"/>
      <c r="H153" s="272"/>
      <c r="I153" s="247"/>
      <c r="J153" s="260" t="str">
        <f t="shared" si="6"/>
        <v/>
      </c>
      <c r="K153" s="248"/>
      <c r="L153" s="251" t="str">
        <f>IF(AND(START!$H$21="",K153&lt;&gt;"PLN",K153&lt;&gt;""),"START-H21-Fulfill",IFERROR(INDEX('KURSY|Ex.rate'!$A:$AL,IF(START!$H$21="",MATCH(START!$H$21-1,'KURSY|Ex.rate'!$A:$A,1),MATCH(START!$H$21-1,'KURSY|Ex.rate'!$A:$A,1)),MATCH($K153,'KURSY|Ex.rate'!$1:$1,0)),""))</f>
        <v/>
      </c>
      <c r="M153" s="253" t="str">
        <f t="shared" si="7"/>
        <v/>
      </c>
      <c r="N153" s="40"/>
      <c r="O153" s="39"/>
      <c r="P153" s="39"/>
      <c r="Q153" s="315"/>
      <c r="R153" s="301"/>
      <c r="S153" s="302"/>
      <c r="T153" s="302"/>
      <c r="U153" s="302"/>
      <c r="V153" s="302"/>
      <c r="W153" s="302"/>
      <c r="X153" s="302"/>
      <c r="Y153" s="302"/>
      <c r="Z153" s="302"/>
      <c r="AA153" s="302"/>
      <c r="AB153" s="302"/>
      <c r="AC153" s="302"/>
      <c r="AD153" s="302"/>
      <c r="AE153" s="302"/>
      <c r="AF153" s="302"/>
      <c r="AG153" s="302"/>
      <c r="AH153" s="302"/>
    </row>
    <row r="154" spans="1:34" s="10" customFormat="1" ht="38.15" hidden="1" customHeight="1" thickTop="1" thickBot="1" x14ac:dyDescent="0.25">
      <c r="A154" s="22"/>
      <c r="B154" s="44"/>
      <c r="C154" s="249"/>
      <c r="D154" s="247"/>
      <c r="E154" s="272"/>
      <c r="F154" s="262"/>
      <c r="G154" s="272"/>
      <c r="H154" s="272"/>
      <c r="I154" s="247"/>
      <c r="J154" s="260" t="str">
        <f t="shared" si="6"/>
        <v/>
      </c>
      <c r="K154" s="248"/>
      <c r="L154" s="251" t="str">
        <f>IF(AND(START!$H$21="",K154&lt;&gt;"PLN",K154&lt;&gt;""),"START-H21-Fulfill",IFERROR(INDEX('KURSY|Ex.rate'!$A:$AL,IF(START!$H$21="",MATCH(START!$H$21-1,'KURSY|Ex.rate'!$A:$A,1),MATCH(START!$H$21-1,'KURSY|Ex.rate'!$A:$A,1)),MATCH($K154,'KURSY|Ex.rate'!$1:$1,0)),""))</f>
        <v/>
      </c>
      <c r="M154" s="253" t="str">
        <f t="shared" si="7"/>
        <v/>
      </c>
      <c r="N154" s="40"/>
      <c r="O154" s="39"/>
      <c r="P154" s="39"/>
      <c r="Q154" s="315"/>
      <c r="R154" s="301"/>
      <c r="S154" s="302"/>
      <c r="T154" s="302"/>
      <c r="U154" s="302"/>
      <c r="V154" s="302"/>
      <c r="W154" s="302"/>
      <c r="X154" s="302"/>
      <c r="Y154" s="302"/>
      <c r="Z154" s="302"/>
      <c r="AA154" s="302"/>
      <c r="AB154" s="302"/>
      <c r="AC154" s="302"/>
      <c r="AD154" s="302"/>
      <c r="AE154" s="302"/>
      <c r="AF154" s="302"/>
      <c r="AG154" s="302"/>
      <c r="AH154" s="302"/>
    </row>
    <row r="155" spans="1:34" s="10" customFormat="1" ht="38.15" hidden="1" customHeight="1" thickTop="1" thickBot="1" x14ac:dyDescent="0.25">
      <c r="A155" s="22"/>
      <c r="B155" s="44"/>
      <c r="C155" s="249"/>
      <c r="D155" s="247"/>
      <c r="E155" s="272"/>
      <c r="F155" s="262"/>
      <c r="G155" s="272"/>
      <c r="H155" s="272"/>
      <c r="I155" s="247"/>
      <c r="J155" s="260" t="str">
        <f t="shared" si="6"/>
        <v/>
      </c>
      <c r="K155" s="248"/>
      <c r="L155" s="251" t="str">
        <f>IF(AND(START!$H$21="",K155&lt;&gt;"PLN",K155&lt;&gt;""),"START-H21-Fulfill",IFERROR(INDEX('KURSY|Ex.rate'!$A:$AL,IF(START!$H$21="",MATCH(START!$H$21-1,'KURSY|Ex.rate'!$A:$A,1),MATCH(START!$H$21-1,'KURSY|Ex.rate'!$A:$A,1)),MATCH($K155,'KURSY|Ex.rate'!$1:$1,0)),""))</f>
        <v/>
      </c>
      <c r="M155" s="253" t="str">
        <f t="shared" si="7"/>
        <v/>
      </c>
      <c r="N155" s="40"/>
      <c r="O155" s="39"/>
      <c r="P155" s="39"/>
      <c r="Q155" s="315"/>
      <c r="R155" s="301"/>
      <c r="S155" s="302"/>
      <c r="T155" s="302"/>
      <c r="U155" s="302"/>
      <c r="V155" s="302"/>
      <c r="W155" s="302"/>
      <c r="X155" s="302"/>
      <c r="Y155" s="302"/>
      <c r="Z155" s="302"/>
      <c r="AA155" s="302"/>
      <c r="AB155" s="302"/>
      <c r="AC155" s="302"/>
      <c r="AD155" s="302"/>
      <c r="AE155" s="302"/>
      <c r="AF155" s="302"/>
      <c r="AG155" s="302"/>
      <c r="AH155" s="302"/>
    </row>
    <row r="156" spans="1:34" s="10" customFormat="1" ht="38.15" hidden="1" customHeight="1" thickTop="1" thickBot="1" x14ac:dyDescent="0.25">
      <c r="A156" s="22"/>
      <c r="B156" s="44"/>
      <c r="C156" s="249"/>
      <c r="D156" s="247"/>
      <c r="E156" s="272"/>
      <c r="F156" s="262"/>
      <c r="G156" s="272"/>
      <c r="H156" s="272"/>
      <c r="I156" s="247"/>
      <c r="J156" s="260" t="str">
        <f t="shared" si="6"/>
        <v/>
      </c>
      <c r="K156" s="248"/>
      <c r="L156" s="251" t="str">
        <f>IF(AND(START!$H$21="",K156&lt;&gt;"PLN",K156&lt;&gt;""),"START-H21-Fulfill",IFERROR(INDEX('KURSY|Ex.rate'!$A:$AL,IF(START!$H$21="",MATCH(START!$H$21-1,'KURSY|Ex.rate'!$A:$A,1),MATCH(START!$H$21-1,'KURSY|Ex.rate'!$A:$A,1)),MATCH($K156,'KURSY|Ex.rate'!$1:$1,0)),""))</f>
        <v/>
      </c>
      <c r="M156" s="253" t="str">
        <f t="shared" si="7"/>
        <v/>
      </c>
      <c r="N156" s="40"/>
      <c r="O156" s="39"/>
      <c r="P156" s="39"/>
      <c r="Q156" s="315"/>
      <c r="R156" s="301"/>
      <c r="S156" s="302"/>
      <c r="T156" s="302"/>
      <c r="U156" s="302"/>
      <c r="V156" s="302"/>
      <c r="W156" s="302"/>
      <c r="X156" s="302"/>
      <c r="Y156" s="302"/>
      <c r="Z156" s="302"/>
      <c r="AA156" s="302"/>
      <c r="AB156" s="302"/>
      <c r="AC156" s="302"/>
      <c r="AD156" s="302"/>
      <c r="AE156" s="302"/>
      <c r="AF156" s="302"/>
      <c r="AG156" s="302"/>
      <c r="AH156" s="302"/>
    </row>
    <row r="157" spans="1:34" s="10" customFormat="1" ht="38.15" hidden="1" customHeight="1" thickTop="1" thickBot="1" x14ac:dyDescent="0.25">
      <c r="A157" s="22"/>
      <c r="B157" s="44"/>
      <c r="C157" s="249"/>
      <c r="D157" s="247"/>
      <c r="E157" s="272"/>
      <c r="F157" s="262"/>
      <c r="G157" s="272"/>
      <c r="H157" s="272"/>
      <c r="I157" s="247"/>
      <c r="J157" s="260" t="str">
        <f t="shared" si="6"/>
        <v/>
      </c>
      <c r="K157" s="248"/>
      <c r="L157" s="251" t="str">
        <f>IF(AND(START!$H$21="",K157&lt;&gt;"PLN",K157&lt;&gt;""),"START-H21-Fulfill",IFERROR(INDEX('KURSY|Ex.rate'!$A:$AL,IF(START!$H$21="",MATCH(START!$H$21-1,'KURSY|Ex.rate'!$A:$A,1),MATCH(START!$H$21-1,'KURSY|Ex.rate'!$A:$A,1)),MATCH($K157,'KURSY|Ex.rate'!$1:$1,0)),""))</f>
        <v/>
      </c>
      <c r="M157" s="253" t="str">
        <f t="shared" si="7"/>
        <v/>
      </c>
      <c r="N157" s="40"/>
      <c r="O157" s="39"/>
      <c r="P157" s="39"/>
      <c r="Q157" s="315"/>
      <c r="R157" s="301"/>
      <c r="S157" s="302"/>
      <c r="T157" s="302"/>
      <c r="U157" s="302"/>
      <c r="V157" s="302"/>
      <c r="W157" s="302"/>
      <c r="X157" s="302"/>
      <c r="Y157" s="302"/>
      <c r="Z157" s="302"/>
      <c r="AA157" s="302"/>
      <c r="AB157" s="302"/>
      <c r="AC157" s="302"/>
      <c r="AD157" s="302"/>
      <c r="AE157" s="302"/>
      <c r="AF157" s="302"/>
      <c r="AG157" s="302"/>
      <c r="AH157" s="302"/>
    </row>
    <row r="158" spans="1:34" s="10" customFormat="1" ht="38.15" hidden="1" customHeight="1" thickTop="1" thickBot="1" x14ac:dyDescent="0.25">
      <c r="A158" s="22"/>
      <c r="B158" s="44"/>
      <c r="C158" s="249"/>
      <c r="D158" s="247"/>
      <c r="E158" s="272"/>
      <c r="F158" s="262"/>
      <c r="G158" s="272"/>
      <c r="H158" s="272"/>
      <c r="I158" s="247"/>
      <c r="J158" s="260" t="str">
        <f t="shared" si="6"/>
        <v/>
      </c>
      <c r="K158" s="248"/>
      <c r="L158" s="251" t="str">
        <f>IF(AND(START!$H$21="",K158&lt;&gt;"PLN",K158&lt;&gt;""),"START-H21-Fulfill",IFERROR(INDEX('KURSY|Ex.rate'!$A:$AL,IF(START!$H$21="",MATCH(START!$H$21-1,'KURSY|Ex.rate'!$A:$A,1),MATCH(START!$H$21-1,'KURSY|Ex.rate'!$A:$A,1)),MATCH($K158,'KURSY|Ex.rate'!$1:$1,0)),""))</f>
        <v/>
      </c>
      <c r="M158" s="253" t="str">
        <f t="shared" si="7"/>
        <v/>
      </c>
      <c r="N158" s="40"/>
      <c r="O158" s="39"/>
      <c r="P158" s="39"/>
      <c r="Q158" s="315"/>
      <c r="R158" s="301"/>
      <c r="S158" s="302"/>
      <c r="T158" s="302"/>
      <c r="U158" s="302"/>
      <c r="V158" s="302"/>
      <c r="W158" s="302"/>
      <c r="X158" s="302"/>
      <c r="Y158" s="302"/>
      <c r="Z158" s="302"/>
      <c r="AA158" s="302"/>
      <c r="AB158" s="302"/>
      <c r="AC158" s="302"/>
      <c r="AD158" s="302"/>
      <c r="AE158" s="302"/>
      <c r="AF158" s="302"/>
      <c r="AG158" s="302"/>
      <c r="AH158" s="302"/>
    </row>
    <row r="159" spans="1:34" s="10" customFormat="1" ht="38.15" hidden="1" customHeight="1" thickTop="1" thickBot="1" x14ac:dyDescent="0.25">
      <c r="A159" s="22"/>
      <c r="B159" s="44"/>
      <c r="C159" s="249"/>
      <c r="D159" s="247"/>
      <c r="E159" s="272"/>
      <c r="F159" s="262"/>
      <c r="G159" s="272"/>
      <c r="H159" s="272"/>
      <c r="I159" s="247"/>
      <c r="J159" s="260" t="str">
        <f t="shared" si="6"/>
        <v/>
      </c>
      <c r="K159" s="248"/>
      <c r="L159" s="251" t="str">
        <f>IF(AND(START!$H$21="",K159&lt;&gt;"PLN",K159&lt;&gt;""),"START-H21-Fulfill",IFERROR(INDEX('KURSY|Ex.rate'!$A:$AL,IF(START!$H$21="",MATCH(START!$H$21-1,'KURSY|Ex.rate'!$A:$A,1),MATCH(START!$H$21-1,'KURSY|Ex.rate'!$A:$A,1)),MATCH($K159,'KURSY|Ex.rate'!$1:$1,0)),""))</f>
        <v/>
      </c>
      <c r="M159" s="253" t="str">
        <f t="shared" si="7"/>
        <v/>
      </c>
      <c r="N159" s="40"/>
      <c r="O159" s="39"/>
      <c r="P159" s="39"/>
      <c r="Q159" s="315"/>
      <c r="R159" s="301"/>
      <c r="S159" s="302"/>
      <c r="T159" s="302"/>
      <c r="U159" s="302"/>
      <c r="V159" s="302"/>
      <c r="W159" s="302"/>
      <c r="X159" s="302"/>
      <c r="Y159" s="302"/>
      <c r="Z159" s="302"/>
      <c r="AA159" s="302"/>
      <c r="AB159" s="302"/>
      <c r="AC159" s="302"/>
      <c r="AD159" s="302"/>
      <c r="AE159" s="302"/>
      <c r="AF159" s="302"/>
      <c r="AG159" s="302"/>
      <c r="AH159" s="302"/>
    </row>
    <row r="160" spans="1:34" s="10" customFormat="1" ht="38.15" hidden="1" customHeight="1" thickTop="1" thickBot="1" x14ac:dyDescent="0.25">
      <c r="A160" s="22"/>
      <c r="B160" s="44"/>
      <c r="C160" s="249"/>
      <c r="D160" s="247"/>
      <c r="E160" s="272"/>
      <c r="F160" s="262"/>
      <c r="G160" s="272"/>
      <c r="H160" s="272"/>
      <c r="I160" s="247"/>
      <c r="J160" s="260" t="str">
        <f t="shared" si="6"/>
        <v/>
      </c>
      <c r="K160" s="248"/>
      <c r="L160" s="251" t="str">
        <f>IF(AND(START!$H$21="",K160&lt;&gt;"PLN",K160&lt;&gt;""),"START-H21-Fulfill",IFERROR(INDEX('KURSY|Ex.rate'!$A:$AL,IF(START!$H$21="",MATCH(START!$H$21-1,'KURSY|Ex.rate'!$A:$A,1),MATCH(START!$H$21-1,'KURSY|Ex.rate'!$A:$A,1)),MATCH($K160,'KURSY|Ex.rate'!$1:$1,0)),""))</f>
        <v/>
      </c>
      <c r="M160" s="253" t="str">
        <f t="shared" si="7"/>
        <v/>
      </c>
      <c r="N160" s="40"/>
      <c r="O160" s="39"/>
      <c r="P160" s="39"/>
      <c r="Q160" s="315"/>
      <c r="R160" s="301"/>
      <c r="S160" s="302"/>
      <c r="T160" s="302"/>
      <c r="U160" s="302"/>
      <c r="V160" s="302"/>
      <c r="W160" s="302"/>
      <c r="X160" s="302"/>
      <c r="Y160" s="302"/>
      <c r="Z160" s="302"/>
      <c r="AA160" s="302"/>
      <c r="AB160" s="302"/>
      <c r="AC160" s="302"/>
      <c r="AD160" s="302"/>
      <c r="AE160" s="302"/>
      <c r="AF160" s="302"/>
      <c r="AG160" s="302"/>
      <c r="AH160" s="302"/>
    </row>
    <row r="161" spans="1:34" s="10" customFormat="1" ht="38.15" hidden="1" customHeight="1" thickTop="1" thickBot="1" x14ac:dyDescent="0.25">
      <c r="A161" s="22"/>
      <c r="B161" s="44"/>
      <c r="C161" s="249"/>
      <c r="D161" s="247"/>
      <c r="E161" s="272"/>
      <c r="F161" s="262"/>
      <c r="G161" s="272"/>
      <c r="H161" s="272"/>
      <c r="I161" s="247"/>
      <c r="J161" s="260" t="str">
        <f t="shared" si="6"/>
        <v/>
      </c>
      <c r="K161" s="248"/>
      <c r="L161" s="251" t="str">
        <f>IF(AND(START!$H$21="",K161&lt;&gt;"PLN",K161&lt;&gt;""),"START-H21-Fulfill",IFERROR(INDEX('KURSY|Ex.rate'!$A:$AL,IF(START!$H$21="",MATCH(START!$H$21-1,'KURSY|Ex.rate'!$A:$A,1),MATCH(START!$H$21-1,'KURSY|Ex.rate'!$A:$A,1)),MATCH($K161,'KURSY|Ex.rate'!$1:$1,0)),""))</f>
        <v/>
      </c>
      <c r="M161" s="253" t="str">
        <f t="shared" si="7"/>
        <v/>
      </c>
      <c r="N161" s="40"/>
      <c r="O161" s="39"/>
      <c r="P161" s="39"/>
      <c r="Q161" s="315"/>
      <c r="R161" s="301"/>
      <c r="S161" s="302"/>
      <c r="T161" s="302"/>
      <c r="U161" s="302"/>
      <c r="V161" s="302"/>
      <c r="W161" s="302"/>
      <c r="X161" s="302"/>
      <c r="Y161" s="302"/>
      <c r="Z161" s="302"/>
      <c r="AA161" s="302"/>
      <c r="AB161" s="302"/>
      <c r="AC161" s="302"/>
      <c r="AD161" s="302"/>
      <c r="AE161" s="302"/>
      <c r="AF161" s="302"/>
      <c r="AG161" s="302"/>
      <c r="AH161" s="302"/>
    </row>
    <row r="162" spans="1:34" s="10" customFormat="1" ht="38.15" hidden="1" customHeight="1" thickTop="1" thickBot="1" x14ac:dyDescent="0.25">
      <c r="A162" s="22"/>
      <c r="B162" s="44"/>
      <c r="C162" s="249"/>
      <c r="D162" s="247"/>
      <c r="E162" s="272"/>
      <c r="F162" s="262"/>
      <c r="G162" s="272"/>
      <c r="H162" s="272"/>
      <c r="I162" s="247"/>
      <c r="J162" s="260" t="str">
        <f t="shared" si="6"/>
        <v/>
      </c>
      <c r="K162" s="248"/>
      <c r="L162" s="251" t="str">
        <f>IF(AND(START!$H$21="",K162&lt;&gt;"PLN",K162&lt;&gt;""),"START-H21-Fulfill",IFERROR(INDEX('KURSY|Ex.rate'!$A:$AL,IF(START!$H$21="",MATCH(START!$H$21-1,'KURSY|Ex.rate'!$A:$A,1),MATCH(START!$H$21-1,'KURSY|Ex.rate'!$A:$A,1)),MATCH($K162,'KURSY|Ex.rate'!$1:$1,0)),""))</f>
        <v/>
      </c>
      <c r="M162" s="253" t="str">
        <f t="shared" si="7"/>
        <v/>
      </c>
      <c r="N162" s="40"/>
      <c r="O162" s="39"/>
      <c r="P162" s="39"/>
      <c r="Q162" s="315"/>
      <c r="R162" s="301"/>
      <c r="S162" s="302"/>
      <c r="T162" s="302"/>
      <c r="U162" s="302"/>
      <c r="V162" s="302"/>
      <c r="W162" s="302"/>
      <c r="X162" s="302"/>
      <c r="Y162" s="302"/>
      <c r="Z162" s="302"/>
      <c r="AA162" s="302"/>
      <c r="AB162" s="302"/>
      <c r="AC162" s="302"/>
      <c r="AD162" s="302"/>
      <c r="AE162" s="302"/>
      <c r="AF162" s="302"/>
      <c r="AG162" s="302"/>
      <c r="AH162" s="302"/>
    </row>
    <row r="163" spans="1:34" s="10" customFormat="1" ht="38.15" hidden="1" customHeight="1" thickTop="1" thickBot="1" x14ac:dyDescent="0.25">
      <c r="A163" s="22"/>
      <c r="B163" s="44"/>
      <c r="C163" s="273"/>
      <c r="D163" s="254"/>
      <c r="E163" s="271"/>
      <c r="F163" s="263"/>
      <c r="G163" s="271"/>
      <c r="H163" s="271"/>
      <c r="I163" s="254"/>
      <c r="J163" s="261" t="str">
        <f t="shared" si="6"/>
        <v/>
      </c>
      <c r="K163" s="256"/>
      <c r="L163" s="255" t="str">
        <f>IF(AND(START!$H$21="",K163&lt;&gt;"PLN",K163&lt;&gt;""),"START-H21-Fulfill",IFERROR(INDEX('KURSY|Ex.rate'!$A:$AL,IF(START!$H$21="",MATCH(START!$H$21-1,'KURSY|Ex.rate'!$A:$A,1),MATCH(START!$H$21-1,'KURSY|Ex.rate'!$A:$A,1)),MATCH($K163,'KURSY|Ex.rate'!$1:$1,0)),""))</f>
        <v/>
      </c>
      <c r="M163" s="257" t="str">
        <f t="shared" si="7"/>
        <v/>
      </c>
      <c r="N163" s="40"/>
      <c r="O163" s="39"/>
      <c r="P163" s="39"/>
      <c r="Q163" s="315"/>
      <c r="R163" s="301"/>
      <c r="S163" s="302"/>
      <c r="T163" s="302"/>
      <c r="U163" s="302"/>
      <c r="V163" s="302"/>
      <c r="W163" s="302"/>
      <c r="X163" s="302"/>
      <c r="Y163" s="302"/>
      <c r="Z163" s="302"/>
      <c r="AA163" s="302"/>
      <c r="AB163" s="302"/>
      <c r="AC163" s="302"/>
      <c r="AD163" s="302"/>
      <c r="AE163" s="302"/>
      <c r="AF163" s="302"/>
      <c r="AG163" s="302"/>
      <c r="AH163" s="302"/>
    </row>
    <row r="164" spans="1:34" s="10" customFormat="1" ht="38.15" hidden="1" customHeight="1" thickTop="1" thickBot="1" x14ac:dyDescent="0.25">
      <c r="A164" s="22"/>
      <c r="B164" s="44"/>
      <c r="C164" s="43"/>
      <c r="D164" s="43"/>
      <c r="E164" s="42"/>
      <c r="F164" s="41"/>
      <c r="G164" s="41"/>
      <c r="H164" s="41"/>
      <c r="I164" s="41"/>
      <c r="J164" s="30"/>
      <c r="K164" s="50"/>
      <c r="L164" s="46" t="s">
        <v>567</v>
      </c>
      <c r="M164" s="250">
        <f>SUM($M$124:$M$163)</f>
        <v>0</v>
      </c>
      <c r="N164" s="40"/>
      <c r="O164" s="39"/>
      <c r="P164" s="39"/>
      <c r="Q164" s="315"/>
      <c r="R164" s="301"/>
      <c r="S164" s="302"/>
      <c r="T164" s="302"/>
      <c r="U164" s="302"/>
      <c r="V164" s="302"/>
      <c r="W164" s="302"/>
      <c r="X164" s="302"/>
      <c r="Y164" s="302"/>
      <c r="Z164" s="302"/>
      <c r="AA164" s="302"/>
      <c r="AB164" s="302"/>
      <c r="AC164" s="302"/>
      <c r="AD164" s="302"/>
      <c r="AE164" s="302"/>
      <c r="AF164" s="302"/>
      <c r="AG164" s="302"/>
      <c r="AH164" s="302"/>
    </row>
    <row r="165" spans="1:34" s="10" customFormat="1" ht="35.200000000000003" hidden="1" customHeight="1" thickTop="1" thickBot="1" x14ac:dyDescent="0.25">
      <c r="A165" s="22"/>
      <c r="B165" s="44"/>
      <c r="C165" s="43"/>
      <c r="D165" s="43"/>
      <c r="E165" s="49"/>
      <c r="F165" s="48"/>
      <c r="G165" s="47"/>
      <c r="H165" s="47"/>
      <c r="I165" s="29"/>
      <c r="J165" s="29"/>
      <c r="K165" s="41"/>
      <c r="L165" s="46" t="s">
        <v>566</v>
      </c>
      <c r="M165" s="45">
        <f>SUM(SUMIFS($M$124:$M$163,$F$124:$F$163,{"gotówka/ cash";"karta prywatna/ private card"}))</f>
        <v>0</v>
      </c>
      <c r="N165" s="40"/>
      <c r="O165" s="39"/>
      <c r="P165" s="39"/>
      <c r="Q165" s="315"/>
      <c r="R165" s="301"/>
      <c r="S165" s="302"/>
      <c r="T165" s="302"/>
      <c r="U165" s="302"/>
      <c r="V165" s="302"/>
      <c r="W165" s="302"/>
      <c r="X165" s="302"/>
      <c r="Y165" s="302"/>
      <c r="Z165" s="302"/>
      <c r="AA165" s="302"/>
      <c r="AB165" s="302"/>
      <c r="AC165" s="302"/>
      <c r="AD165" s="302"/>
      <c r="AE165" s="302"/>
      <c r="AF165" s="302"/>
      <c r="AG165" s="302"/>
      <c r="AH165" s="302"/>
    </row>
    <row r="166" spans="1:34" s="10" customFormat="1" ht="10" hidden="1" customHeight="1" thickTop="1" thickBot="1" x14ac:dyDescent="0.25">
      <c r="A166" s="22"/>
      <c r="B166" s="44"/>
      <c r="C166" s="43"/>
      <c r="D166" s="43"/>
      <c r="E166" s="42"/>
      <c r="F166" s="41"/>
      <c r="G166" s="41"/>
      <c r="H166" s="41"/>
      <c r="I166" s="41"/>
      <c r="J166" s="30"/>
      <c r="K166" s="41"/>
      <c r="L166" s="41"/>
      <c r="M166" s="41"/>
      <c r="N166" s="40"/>
      <c r="O166" s="39"/>
      <c r="P166" s="39"/>
      <c r="Q166" s="315"/>
      <c r="R166" s="301"/>
      <c r="S166" s="302"/>
      <c r="T166" s="302"/>
      <c r="U166" s="302"/>
      <c r="V166" s="302"/>
      <c r="W166" s="302"/>
      <c r="X166" s="302"/>
      <c r="Y166" s="302"/>
      <c r="Z166" s="302"/>
      <c r="AA166" s="302"/>
      <c r="AB166" s="302"/>
      <c r="AC166" s="302"/>
      <c r="AD166" s="302"/>
      <c r="AE166" s="302"/>
      <c r="AF166" s="302"/>
      <c r="AG166" s="302"/>
      <c r="AH166" s="302"/>
    </row>
    <row r="167" spans="1:34" s="10" customFormat="1" ht="17.05" hidden="1" thickTop="1" thickBot="1" x14ac:dyDescent="0.25">
      <c r="A167" s="22"/>
      <c r="B167" s="44"/>
      <c r="C167" s="43"/>
      <c r="D167" s="43"/>
      <c r="E167" s="42"/>
      <c r="F167" s="41"/>
      <c r="G167" s="41"/>
      <c r="H167" s="41"/>
      <c r="I167" s="41"/>
      <c r="J167" s="30"/>
      <c r="K167" s="41"/>
      <c r="L167" s="41"/>
      <c r="M167" s="41"/>
      <c r="N167" s="40"/>
      <c r="O167" s="39"/>
      <c r="P167" s="39"/>
      <c r="Q167" s="315"/>
      <c r="R167" s="301"/>
      <c r="S167" s="302"/>
      <c r="T167" s="302"/>
      <c r="U167" s="302"/>
      <c r="V167" s="302"/>
      <c r="W167" s="302"/>
      <c r="X167" s="302"/>
      <c r="Y167" s="302"/>
      <c r="Z167" s="302"/>
      <c r="AA167" s="302"/>
      <c r="AB167" s="302"/>
      <c r="AC167" s="302"/>
      <c r="AD167" s="302"/>
      <c r="AE167" s="302"/>
      <c r="AF167" s="302"/>
      <c r="AG167" s="302"/>
      <c r="AH167" s="302"/>
    </row>
    <row r="168" spans="1:34" s="10" customFormat="1" ht="10" hidden="1" customHeight="1" thickTop="1" thickBot="1" x14ac:dyDescent="0.25">
      <c r="A168" s="22"/>
      <c r="B168" s="28"/>
      <c r="C168" s="27"/>
      <c r="D168" s="27"/>
      <c r="E168" s="27"/>
      <c r="F168" s="27"/>
      <c r="G168" s="27"/>
      <c r="H168" s="27"/>
      <c r="I168" s="27"/>
      <c r="J168" s="27"/>
      <c r="K168" s="27"/>
      <c r="L168" s="27"/>
      <c r="M168" s="27"/>
      <c r="N168" s="26"/>
      <c r="O168" s="16"/>
      <c r="P168" s="16"/>
      <c r="Q168" s="300"/>
      <c r="R168" s="301"/>
      <c r="S168" s="302"/>
      <c r="T168" s="302"/>
      <c r="U168" s="302"/>
      <c r="V168" s="302"/>
      <c r="W168" s="302"/>
      <c r="X168" s="302"/>
      <c r="Y168" s="302"/>
      <c r="Z168" s="302"/>
      <c r="AA168" s="302"/>
      <c r="AB168" s="302"/>
      <c r="AC168" s="302"/>
      <c r="AD168" s="302"/>
      <c r="AE168" s="302"/>
      <c r="AF168" s="302"/>
      <c r="AG168" s="302"/>
      <c r="AH168" s="302"/>
    </row>
    <row r="169" spans="1:34" s="33" customFormat="1" ht="33.75" customHeight="1" thickTop="1" thickBot="1" x14ac:dyDescent="0.25">
      <c r="A169" s="282"/>
      <c r="B169" s="37"/>
      <c r="C169" s="360" t="s">
        <v>565</v>
      </c>
      <c r="D169" s="360"/>
      <c r="E169" s="36"/>
      <c r="F169" s="36"/>
      <c r="G169" s="36"/>
      <c r="H169" s="36"/>
      <c r="I169" s="36"/>
      <c r="J169" s="36"/>
      <c r="K169" s="36"/>
      <c r="L169" s="36"/>
      <c r="M169" s="36"/>
      <c r="N169" s="35"/>
      <c r="O169" s="34"/>
      <c r="P169" s="34"/>
      <c r="Q169" s="300"/>
      <c r="R169" s="311"/>
      <c r="S169" s="312"/>
      <c r="T169" s="312"/>
      <c r="U169" s="312"/>
      <c r="V169" s="312"/>
      <c r="W169" s="312"/>
      <c r="X169" s="312"/>
      <c r="Y169" s="312"/>
      <c r="Z169" s="312"/>
      <c r="AA169" s="312"/>
      <c r="AB169" s="312"/>
      <c r="AC169" s="312"/>
      <c r="AD169" s="312"/>
      <c r="AE169" s="312"/>
      <c r="AF169" s="312"/>
      <c r="AG169" s="312"/>
      <c r="AH169" s="312"/>
    </row>
    <row r="170" spans="1:34" s="10" customFormat="1" ht="10" customHeight="1" thickTop="1" thickBot="1" x14ac:dyDescent="0.25">
      <c r="A170" s="22"/>
      <c r="B170" s="28"/>
      <c r="C170" s="27"/>
      <c r="D170" s="27"/>
      <c r="E170" s="27"/>
      <c r="F170" s="27"/>
      <c r="G170" s="27"/>
      <c r="H170" s="27"/>
      <c r="I170" s="27"/>
      <c r="J170" s="27"/>
      <c r="K170" s="27"/>
      <c r="L170" s="27"/>
      <c r="M170" s="27"/>
      <c r="N170" s="26"/>
      <c r="O170" s="16"/>
      <c r="P170" s="16"/>
      <c r="Q170" s="300"/>
      <c r="R170" s="301"/>
      <c r="S170" s="302"/>
      <c r="T170" s="302"/>
      <c r="U170" s="302"/>
      <c r="V170" s="302"/>
      <c r="W170" s="302"/>
      <c r="X170" s="302"/>
      <c r="Y170" s="302"/>
      <c r="Z170" s="302"/>
      <c r="AA170" s="302"/>
      <c r="AB170" s="302"/>
      <c r="AC170" s="302"/>
      <c r="AD170" s="302"/>
      <c r="AE170" s="302"/>
      <c r="AF170" s="302"/>
      <c r="AG170" s="302"/>
      <c r="AH170" s="302"/>
    </row>
    <row r="171" spans="1:34" s="10" customFormat="1" ht="29.95" hidden="1" customHeight="1" thickTop="1" thickBot="1" x14ac:dyDescent="0.25">
      <c r="A171" s="22"/>
      <c r="B171" s="28"/>
      <c r="C171" s="242" t="s">
        <v>578</v>
      </c>
      <c r="D171" s="376" t="s">
        <v>576</v>
      </c>
      <c r="E171" s="377"/>
      <c r="F171" s="377"/>
      <c r="G171" s="377"/>
      <c r="H171" s="377"/>
      <c r="I171" s="378"/>
      <c r="J171" s="245" t="s">
        <v>564</v>
      </c>
      <c r="K171" s="245" t="s">
        <v>232</v>
      </c>
      <c r="L171" s="245" t="s">
        <v>570</v>
      </c>
      <c r="M171" s="246" t="s">
        <v>569</v>
      </c>
      <c r="N171" s="26"/>
      <c r="O171" s="16"/>
      <c r="P171" s="16"/>
      <c r="Q171" s="300"/>
      <c r="R171" s="301"/>
      <c r="S171" s="302"/>
      <c r="T171" s="302"/>
      <c r="U171" s="302"/>
      <c r="V171" s="302"/>
      <c r="W171" s="302"/>
      <c r="X171" s="302"/>
      <c r="Y171" s="302"/>
      <c r="Z171" s="302"/>
      <c r="AA171" s="302"/>
      <c r="AB171" s="302"/>
      <c r="AC171" s="302"/>
      <c r="AD171" s="302"/>
      <c r="AE171" s="302"/>
      <c r="AF171" s="302"/>
      <c r="AG171" s="302"/>
      <c r="AH171" s="302"/>
    </row>
    <row r="172" spans="1:34" s="10" customFormat="1" ht="38.299999999999997" hidden="1" customHeight="1" thickTop="1" thickBot="1" x14ac:dyDescent="0.25">
      <c r="A172" s="22"/>
      <c r="B172" s="28"/>
      <c r="C172" s="249"/>
      <c r="D172" s="379"/>
      <c r="E172" s="380"/>
      <c r="F172" s="380"/>
      <c r="G172" s="380"/>
      <c r="H172" s="380"/>
      <c r="I172" s="381"/>
      <c r="J172" s="281"/>
      <c r="K172" s="284" t="str">
        <f>"PLN"</f>
        <v>PLN</v>
      </c>
      <c r="L172" s="251" t="str">
        <f>IFERROR(INDEX('KURSY|Ex.rate'!$A:$AL,IF(C172="",MATCH(C172-1,'KURSY|Ex.rate'!$A:$A,1),MATCH(C172-1,'KURSY|Ex.rate'!$A:$A,1)),MATCH($K172,'KURSY|Ex.rate'!$1:$1,0)),"")</f>
        <v/>
      </c>
      <c r="M172" s="253">
        <f>IFERROR(IF(K172&lt;&gt;"PLN",$J172*$L172,J172),"")</f>
        <v>0</v>
      </c>
      <c r="N172" s="26"/>
      <c r="O172" s="16"/>
      <c r="P172" s="16"/>
      <c r="Q172" s="300"/>
      <c r="R172" s="301"/>
      <c r="S172" s="302"/>
      <c r="T172" s="302"/>
      <c r="U172" s="302"/>
      <c r="V172" s="302"/>
      <c r="W172" s="302"/>
      <c r="X172" s="302"/>
      <c r="Y172" s="302"/>
      <c r="Z172" s="302"/>
      <c r="AA172" s="302"/>
      <c r="AB172" s="302"/>
      <c r="AC172" s="302"/>
      <c r="AD172" s="302"/>
      <c r="AE172" s="302"/>
      <c r="AF172" s="302"/>
      <c r="AG172" s="302"/>
      <c r="AH172" s="302"/>
    </row>
    <row r="173" spans="1:34" s="10" customFormat="1" ht="38.299999999999997" hidden="1" customHeight="1" thickTop="1" thickBot="1" x14ac:dyDescent="0.25">
      <c r="A173" s="22"/>
      <c r="B173" s="28"/>
      <c r="C173" s="249"/>
      <c r="D173" s="379"/>
      <c r="E173" s="380"/>
      <c r="F173" s="380"/>
      <c r="G173" s="380"/>
      <c r="H173" s="380"/>
      <c r="I173" s="381"/>
      <c r="J173" s="281"/>
      <c r="K173" s="284" t="str">
        <f>IF(E$179="","",E$179)</f>
        <v/>
      </c>
      <c r="L173" s="251" t="str">
        <f>IFERROR(INDEX('KURSY|Ex.rate'!$A:$AL,IF(C173="",MATCH(C173-1,'KURSY|Ex.rate'!$A:$A,1),MATCH(C173-1,'KURSY|Ex.rate'!$A:$A,1)),MATCH($K173,'KURSY|Ex.rate'!$1:$1,0)),"")</f>
        <v/>
      </c>
      <c r="M173" s="253" t="str">
        <f>IFERROR(IF(K173&lt;&gt;"PLN",$J173*$L173,J173),"")</f>
        <v/>
      </c>
      <c r="N173" s="26"/>
      <c r="O173" s="16"/>
      <c r="P173" s="16"/>
      <c r="Q173" s="300"/>
      <c r="R173" s="301"/>
      <c r="S173" s="302"/>
      <c r="T173" s="302"/>
      <c r="U173" s="302"/>
      <c r="V173" s="302"/>
      <c r="W173" s="302"/>
      <c r="X173" s="302"/>
      <c r="Y173" s="302"/>
      <c r="Z173" s="302"/>
      <c r="AA173" s="302"/>
      <c r="AB173" s="302"/>
      <c r="AC173" s="302"/>
      <c r="AD173" s="302"/>
      <c r="AE173" s="302"/>
      <c r="AF173" s="302"/>
      <c r="AG173" s="302"/>
      <c r="AH173" s="302"/>
    </row>
    <row r="174" spans="1:34" s="10" customFormat="1" ht="38.299999999999997" hidden="1" customHeight="1" thickTop="1" thickBot="1" x14ac:dyDescent="0.25">
      <c r="A174" s="22"/>
      <c r="B174" s="28"/>
      <c r="C174" s="249"/>
      <c r="D174" s="379"/>
      <c r="E174" s="380"/>
      <c r="F174" s="380"/>
      <c r="G174" s="380"/>
      <c r="H174" s="380"/>
      <c r="I174" s="381"/>
      <c r="J174" s="281"/>
      <c r="K174" s="284" t="str">
        <f>IF(F$179="","",F$179)</f>
        <v/>
      </c>
      <c r="L174" s="251" t="str">
        <f>IFERROR(INDEX('KURSY|Ex.rate'!$A:$AL,IF(C174="",MATCH(C174-1,'KURSY|Ex.rate'!$A:$A,1),MATCH(C174-1,'KURSY|Ex.rate'!$A:$A,1)),MATCH($K174,'KURSY|Ex.rate'!$1:$1,0)),"")</f>
        <v/>
      </c>
      <c r="M174" s="253" t="str">
        <f>IFERROR(IF(K174&lt;&gt;"PLN",$J174*$L174,J174),"")</f>
        <v/>
      </c>
      <c r="N174" s="26"/>
      <c r="O174" s="16"/>
      <c r="P174" s="16"/>
      <c r="Q174" s="300"/>
      <c r="R174" s="301"/>
      <c r="S174" s="302"/>
      <c r="T174" s="302"/>
      <c r="U174" s="302"/>
      <c r="V174" s="302"/>
      <c r="W174" s="302"/>
      <c r="X174" s="302"/>
      <c r="Y174" s="302"/>
      <c r="Z174" s="302"/>
      <c r="AA174" s="302"/>
      <c r="AB174" s="302"/>
      <c r="AC174" s="302"/>
      <c r="AD174" s="302"/>
      <c r="AE174" s="302"/>
      <c r="AF174" s="302"/>
      <c r="AG174" s="302"/>
      <c r="AH174" s="302"/>
    </row>
    <row r="175" spans="1:34" s="10" customFormat="1" ht="38.299999999999997" hidden="1" customHeight="1" thickTop="1" thickBot="1" x14ac:dyDescent="0.25">
      <c r="A175" s="22"/>
      <c r="B175" s="28"/>
      <c r="C175" s="249"/>
      <c r="D175" s="379"/>
      <c r="E175" s="380"/>
      <c r="F175" s="380"/>
      <c r="G175" s="380"/>
      <c r="H175" s="380"/>
      <c r="I175" s="381"/>
      <c r="J175" s="281"/>
      <c r="K175" s="285" t="str">
        <f>IF(G$179="","",G$179)</f>
        <v/>
      </c>
      <c r="L175" s="251" t="str">
        <f>IFERROR(INDEX('KURSY|Ex.rate'!$A:$AL,IF(C175="",MATCH(C175-1,'KURSY|Ex.rate'!$A:$A,1),MATCH(C175-1,'KURSY|Ex.rate'!$A:$A,1)),MATCH($K175,'KURSY|Ex.rate'!$1:$1,0)),"")</f>
        <v/>
      </c>
      <c r="M175" s="253" t="str">
        <f>IFERROR(IF(K175&lt;&gt;"PLN",$J175*$L175,J175),"")</f>
        <v/>
      </c>
      <c r="N175" s="26"/>
      <c r="O175" s="16"/>
      <c r="P175" s="16"/>
      <c r="Q175" s="300"/>
      <c r="R175" s="301"/>
      <c r="S175" s="302"/>
      <c r="T175" s="302"/>
      <c r="U175" s="302"/>
      <c r="V175" s="302"/>
      <c r="W175" s="302"/>
      <c r="X175" s="302"/>
      <c r="Y175" s="302"/>
      <c r="Z175" s="302"/>
      <c r="AA175" s="302"/>
      <c r="AB175" s="302"/>
      <c r="AC175" s="302"/>
      <c r="AD175" s="302"/>
      <c r="AE175" s="302"/>
      <c r="AF175" s="302"/>
      <c r="AG175" s="302"/>
      <c r="AH175" s="302"/>
    </row>
    <row r="176" spans="1:34" s="10" customFormat="1" ht="38.299999999999997" hidden="1" customHeight="1" thickTop="1" thickBot="1" x14ac:dyDescent="0.25">
      <c r="A176" s="22"/>
      <c r="B176" s="28"/>
      <c r="C176" s="273"/>
      <c r="D176" s="373"/>
      <c r="E176" s="374"/>
      <c r="F176" s="374"/>
      <c r="G176" s="374"/>
      <c r="H176" s="374"/>
      <c r="I176" s="375"/>
      <c r="J176" s="296"/>
      <c r="K176" s="297" t="str">
        <f>IF(H$179="","",H$179)</f>
        <v/>
      </c>
      <c r="L176" s="255" t="str">
        <f>IFERROR(INDEX('KURSY|Ex.rate'!$A:$AL,IF(C176="",MATCH(C176-1,'KURSY|Ex.rate'!$A:$A,1),MATCH(C176-1,'KURSY|Ex.rate'!$A:$A,1)),MATCH($K176,'KURSY|Ex.rate'!$1:$1,0)),"")</f>
        <v/>
      </c>
      <c r="M176" s="257" t="str">
        <f>IFERROR(IF(K176&lt;&gt;"PLN",$J176*$L176,J176),"")</f>
        <v/>
      </c>
      <c r="N176" s="26"/>
      <c r="O176" s="16"/>
      <c r="P176" s="16"/>
      <c r="Q176" s="300"/>
      <c r="R176" s="301"/>
      <c r="S176" s="302"/>
      <c r="T176" s="302"/>
      <c r="U176" s="302"/>
      <c r="V176" s="302"/>
      <c r="W176" s="302"/>
      <c r="X176" s="302"/>
      <c r="Y176" s="302"/>
      <c r="Z176" s="302"/>
      <c r="AA176" s="302"/>
      <c r="AB176" s="302"/>
      <c r="AC176" s="302"/>
      <c r="AD176" s="302"/>
      <c r="AE176" s="302"/>
      <c r="AF176" s="302"/>
      <c r="AG176" s="302"/>
      <c r="AH176" s="302"/>
    </row>
    <row r="177" spans="1:34" s="10" customFormat="1" ht="17.05" hidden="1" thickTop="1" thickBot="1" x14ac:dyDescent="0.25">
      <c r="A177" s="22"/>
      <c r="B177" s="28"/>
      <c r="C177" s="31"/>
      <c r="D177" s="27"/>
      <c r="E177" s="27"/>
      <c r="F177" s="27"/>
      <c r="G177" s="27"/>
      <c r="H177" s="29"/>
      <c r="I177" s="29"/>
      <c r="J177" s="29"/>
      <c r="K177" s="29"/>
      <c r="L177" s="29"/>
      <c r="M177" s="29"/>
      <c r="N177" s="26"/>
      <c r="O177" s="16"/>
      <c r="P177" s="16"/>
      <c r="Q177" s="300"/>
      <c r="R177" s="301"/>
      <c r="S177" s="320">
        <f>R184</f>
        <v>0</v>
      </c>
      <c r="T177" s="302"/>
      <c r="U177" s="302"/>
      <c r="V177" s="302"/>
      <c r="W177" s="302"/>
      <c r="X177" s="302"/>
      <c r="Y177" s="302"/>
      <c r="Z177" s="302"/>
      <c r="AA177" s="302"/>
      <c r="AB177" s="302"/>
      <c r="AC177" s="302"/>
      <c r="AD177" s="302"/>
      <c r="AE177" s="302"/>
      <c r="AF177" s="302"/>
      <c r="AG177" s="302"/>
      <c r="AH177" s="302"/>
    </row>
    <row r="178" spans="1:34" s="10" customFormat="1" ht="38.299999999999997" hidden="1" customHeight="1" thickTop="1" thickBot="1" x14ac:dyDescent="0.25">
      <c r="A178" s="22"/>
      <c r="B178" s="28"/>
      <c r="C178" s="350" t="s">
        <v>692</v>
      </c>
      <c r="D178" s="351"/>
      <c r="E178" s="351"/>
      <c r="F178" s="351"/>
      <c r="G178" s="351"/>
      <c r="H178" s="352"/>
      <c r="I178" s="27"/>
      <c r="J178" s="27"/>
      <c r="K178" s="27"/>
      <c r="L178" s="27"/>
      <c r="M178" s="27"/>
      <c r="N178" s="26"/>
      <c r="O178" s="16"/>
      <c r="P178" s="16"/>
      <c r="Q178" s="300"/>
      <c r="R178" s="301"/>
      <c r="S178" s="302"/>
      <c r="T178" s="302"/>
      <c r="U178" s="302"/>
      <c r="V178" s="302"/>
      <c r="W178" s="302"/>
      <c r="X178" s="302"/>
      <c r="Y178" s="302"/>
      <c r="Z178" s="302"/>
      <c r="AA178" s="302"/>
      <c r="AB178" s="302"/>
      <c r="AC178" s="302"/>
      <c r="AD178" s="302"/>
      <c r="AE178" s="302"/>
      <c r="AF178" s="302"/>
      <c r="AG178" s="302"/>
      <c r="AH178" s="302"/>
    </row>
    <row r="179" spans="1:34" s="10" customFormat="1" ht="38.299999999999997" hidden="1" customHeight="1" thickTop="1" thickBot="1" x14ac:dyDescent="0.25">
      <c r="A179" s="22"/>
      <c r="B179" s="28"/>
      <c r="C179" s="288" t="s">
        <v>690</v>
      </c>
      <c r="D179" s="287" t="s">
        <v>620</v>
      </c>
      <c r="E179" s="287"/>
      <c r="F179" s="287"/>
      <c r="G179" s="287"/>
      <c r="H179" s="287"/>
      <c r="I179" s="27"/>
      <c r="J179" s="27"/>
      <c r="K179" s="27"/>
      <c r="L179" s="27"/>
      <c r="M179" s="27"/>
      <c r="N179" s="26"/>
      <c r="O179" s="16"/>
      <c r="P179" s="16"/>
      <c r="Q179" s="300"/>
      <c r="R179" s="327" t="str">
        <f>IFERROR(INDEX('KURSY|Ex.rate'!$A:$AL,IF(START!$H$21="",MATCH(START!$H$21-1,'KURSY|Ex.rate'!$A:$A,1),MATCH(START!$H$21-1,'KURSY|Ex.rate'!$A:$A,1)),MATCH(E$179,'KURSY|Ex.rate'!$1:$1,0)),"")</f>
        <v/>
      </c>
      <c r="S179" s="327" t="str">
        <f>IFERROR(INDEX('KURSY|Ex.rate'!$A:$AL,IF(START!$H$21="",MATCH(START!$H$21-1,'KURSY|Ex.rate'!$A:$A,1),MATCH(START!$H$21-1,'KURSY|Ex.rate'!$A:$A,1)),MATCH(F$179,'KURSY|Ex.rate'!$1:$1,0)),"")</f>
        <v/>
      </c>
      <c r="T179" s="327" t="str">
        <f>IFERROR(INDEX('KURSY|Ex.rate'!$A:$AL,IF(START!$H$21="",MATCH(START!$H$21-1,'KURSY|Ex.rate'!$A:$A,1),MATCH(START!$H$21-1,'KURSY|Ex.rate'!$A:$A,1)),MATCH(G$179,'KURSY|Ex.rate'!$1:$1,0)),"")</f>
        <v/>
      </c>
      <c r="U179" s="327" t="str">
        <f>IFERROR(INDEX('KURSY|Ex.rate'!$A:$AL,IF(START!$H$21="",MATCH(START!$H$21-1,'KURSY|Ex.rate'!$A:$A,1),MATCH(START!$H$21-1,'KURSY|Ex.rate'!$A:$A,1)),MATCH(H$179,'KURSY|Ex.rate'!$1:$1,0)),"")</f>
        <v/>
      </c>
      <c r="V179" s="302"/>
      <c r="W179" s="302"/>
      <c r="X179" s="302"/>
      <c r="Y179" s="302"/>
      <c r="Z179" s="302"/>
      <c r="AA179" s="302"/>
      <c r="AB179" s="302"/>
      <c r="AC179" s="302"/>
      <c r="AD179" s="302"/>
      <c r="AE179" s="302"/>
      <c r="AF179" s="302"/>
      <c r="AG179" s="302"/>
      <c r="AH179" s="302"/>
    </row>
    <row r="180" spans="1:34" s="10" customFormat="1" ht="38.299999999999997" hidden="1" customHeight="1" thickTop="1" thickBot="1" x14ac:dyDescent="0.25">
      <c r="A180" s="22"/>
      <c r="B180" s="28"/>
      <c r="C180" s="289" t="s">
        <v>691</v>
      </c>
      <c r="D180" s="325">
        <f>SUM(SUMIFS($J$124:$J$163,$K$124:$K$163,$D$179,$F$124:$F$163,{"gotówka/ cash";"karta prywatna/ private card"}),SUMIFS($J$98:$J$117,$K$98:$K$117,$D$179,$F$98:$F$117,{"gotówka/ cash";"karta prywatna/ private card"}),SUMIFS($J$38:$J$57,$K$38:$K$57,$D$179,$F$38:$F$57,{"gotówka/ cash";"karta prywatna/ private card"}))</f>
        <v>0</v>
      </c>
      <c r="E180" s="325">
        <f>SUM(SUMIFS($J$124:$J$163,$K$124:$K$163,$E$179,$F$124:$F$163,{"gotówka/ cash";"karta prywatna/ private card"}),SUMIFS($J$98:$J$117,$K$98:$K$117,$E$179,$F$98:$F$117,{"gotówka/ cash";"karta prywatna/ private card"}),SUMIFS($J$38:$J$57,$K$38:$K$57,$E$179,$F$38:$F$57,{"gotówka/ cash";"karta prywatna/ private card"}))</f>
        <v>0</v>
      </c>
      <c r="F180" s="325">
        <f>SUM(SUMIFS($J$124:$J$163,$K$124:$K$163,$F$179,$F$124:$F$163,{"gotówka/ cash";"karta prywatna/ private card"}),SUMIFS($J$98:$J$117,$K$98:$K$117,$F$179,$F$98:$F$117,{"gotówka/ cash";"karta prywatna/ private card"}),SUMIFS($J$38:$J$57,$K$38:$K$57,$F$179,$F$38:$F$57,{"gotówka/ cash";"karta prywatna/ private card"}))</f>
        <v>0</v>
      </c>
      <c r="G180" s="325">
        <f>SUM(SUMIFS($J$124:$J$163,$K$124:$K$163,$G$179,$F$124:$F$163,{"gotówka/ cash";"karta prywatna/ private card"}),SUMIFS($J$98:$J$117,$K$98:$K$117,$G$179,$F$98:$F$117,{"gotówka/ cash";"karta prywatna/ private card"}),SUMIFS($J$38:$J$57,$K$38:$K$57,$G$179,$F$38:$F$57,{"gotówka/ cash";"karta prywatna/ private card"}))</f>
        <v>0</v>
      </c>
      <c r="H180" s="325">
        <f>SUM(SUMIFS($J$124:$J$163,$K$124:$K$163,$H$179,$F$124:$F$163,{"gotówka/ cash";"karta prywatna/ private card"}),SUMIFS($J$98:$J$117,$K$98:$K$117,$H$179,$F$98:$F$117,{"gotówka/ cash";"karta prywatna/ private card"}),SUMIFS($J$38:$J$57,$K$38:$K$57,$H$179,$F$38:$F$57,{"gotówka/ cash";"karta prywatna/ private card"}))</f>
        <v>0</v>
      </c>
      <c r="I180" s="27"/>
      <c r="J180" s="27"/>
      <c r="K180" s="27"/>
      <c r="L180" s="27"/>
      <c r="M180" s="27"/>
      <c r="N180" s="26"/>
      <c r="O180" s="16"/>
      <c r="P180" s="16"/>
      <c r="Q180" s="300"/>
      <c r="R180" s="301"/>
      <c r="S180" s="302"/>
      <c r="T180" s="302"/>
      <c r="U180" s="302"/>
      <c r="V180" s="302"/>
      <c r="W180" s="302"/>
      <c r="X180" s="302"/>
      <c r="Y180" s="302"/>
      <c r="Z180" s="302"/>
      <c r="AA180" s="302"/>
      <c r="AB180" s="302"/>
      <c r="AC180" s="302"/>
      <c r="AD180" s="302"/>
      <c r="AE180" s="302"/>
      <c r="AF180" s="302"/>
      <c r="AG180" s="302"/>
      <c r="AH180" s="302"/>
    </row>
    <row r="181" spans="1:34" s="10" customFormat="1" ht="38.299999999999997" hidden="1" customHeight="1" thickTop="1" thickBot="1" x14ac:dyDescent="0.25">
      <c r="A181" s="22"/>
      <c r="B181" s="28"/>
      <c r="C181" s="290" t="s">
        <v>693</v>
      </c>
      <c r="D181" s="324" t="str">
        <f>IFERROR(IF(D179=$E$18,$F$27,0),"")</f>
        <v/>
      </c>
      <c r="E181" s="324">
        <f>IFERROR(IF(E179=$E$18,$F$27,0),"")</f>
        <v>0</v>
      </c>
      <c r="F181" s="324">
        <f t="shared" ref="F181:H181" si="8">IFERROR(IF(F179=$E$18,$F$27,0),"")</f>
        <v>0</v>
      </c>
      <c r="G181" s="324">
        <f t="shared" si="8"/>
        <v>0</v>
      </c>
      <c r="H181" s="324">
        <f t="shared" si="8"/>
        <v>0</v>
      </c>
      <c r="I181" s="27"/>
      <c r="J181" s="27"/>
      <c r="K181" s="27"/>
      <c r="L181" s="27"/>
      <c r="M181" s="27"/>
      <c r="N181" s="26"/>
      <c r="O181" s="16"/>
      <c r="P181" s="16"/>
      <c r="Q181" s="300"/>
      <c r="R181" s="301"/>
      <c r="S181" s="302"/>
      <c r="T181" s="302"/>
      <c r="U181" s="302"/>
      <c r="V181" s="302"/>
      <c r="W181" s="302"/>
      <c r="X181" s="302"/>
      <c r="Y181" s="302"/>
      <c r="Z181" s="302"/>
      <c r="AA181" s="302"/>
      <c r="AB181" s="302"/>
      <c r="AC181" s="302"/>
      <c r="AD181" s="302"/>
      <c r="AE181" s="302"/>
      <c r="AF181" s="302"/>
      <c r="AG181" s="302"/>
      <c r="AH181" s="302"/>
    </row>
    <row r="182" spans="1:34" s="10" customFormat="1" ht="38.299999999999997" hidden="1" customHeight="1" thickTop="1" thickBot="1" x14ac:dyDescent="0.25">
      <c r="A182" s="22"/>
      <c r="B182" s="28"/>
      <c r="C182" s="290" t="s">
        <v>697</v>
      </c>
      <c r="D182" s="324">
        <f>SUM(IF(D179=$I$35,$H$35,0),IF(D179=$I$94,$H$94,0))+$M$86</f>
        <v>0</v>
      </c>
      <c r="E182" s="324">
        <f>SUM(IF(E179=$I$35,$H$35,0),IF(E179=$I$94,$H$94,0))</f>
        <v>0</v>
      </c>
      <c r="F182" s="324">
        <f t="shared" ref="F182:G182" si="9">SUM(IF(F179=$I$35,$H$35,0),IF(F179=$I$94,$H$94,0))</f>
        <v>0</v>
      </c>
      <c r="G182" s="324">
        <f t="shared" si="9"/>
        <v>0</v>
      </c>
      <c r="H182" s="324">
        <f>SUM(IF(H179=$I$35,$H$35,0),IF(H179=$I$94,$H$94,0))</f>
        <v>0</v>
      </c>
      <c r="I182" s="27"/>
      <c r="J182" s="27"/>
      <c r="K182" s="27"/>
      <c r="L182" s="27"/>
      <c r="M182" s="27"/>
      <c r="N182" s="26"/>
      <c r="O182" s="16"/>
      <c r="P182" s="16"/>
      <c r="Q182" s="300"/>
      <c r="R182" s="301"/>
      <c r="S182" s="302"/>
      <c r="T182" s="302"/>
      <c r="U182" s="302"/>
      <c r="V182" s="302"/>
      <c r="W182" s="302"/>
      <c r="X182" s="302"/>
      <c r="Y182" s="302"/>
      <c r="Z182" s="302"/>
      <c r="AA182" s="302"/>
      <c r="AB182" s="302"/>
      <c r="AC182" s="302"/>
      <c r="AD182" s="302"/>
      <c r="AE182" s="302"/>
      <c r="AF182" s="302"/>
      <c r="AG182" s="302"/>
      <c r="AH182" s="302"/>
    </row>
    <row r="183" spans="1:34" s="10" customFormat="1" ht="38.299999999999997" hidden="1" customHeight="1" thickTop="1" thickBot="1" x14ac:dyDescent="0.25">
      <c r="A183" s="22"/>
      <c r="B183" s="28"/>
      <c r="C183" s="291" t="s">
        <v>694</v>
      </c>
      <c r="D183" s="324">
        <f>SUM(D180:D182)</f>
        <v>0</v>
      </c>
      <c r="E183" s="324">
        <f>SUM(E180:E182)</f>
        <v>0</v>
      </c>
      <c r="F183" s="324">
        <f t="shared" ref="F183:H183" si="10">SUM(F180:F182)</f>
        <v>0</v>
      </c>
      <c r="G183" s="324">
        <f>SUM(G180:G182)</f>
        <v>0</v>
      </c>
      <c r="H183" s="324">
        <f t="shared" si="10"/>
        <v>0</v>
      </c>
      <c r="I183" s="27"/>
      <c r="J183" s="27"/>
      <c r="K183" s="27"/>
      <c r="L183" s="27"/>
      <c r="M183" s="27"/>
      <c r="N183" s="26"/>
      <c r="O183" s="16"/>
      <c r="P183" s="16"/>
      <c r="Q183" s="300"/>
      <c r="R183" s="301"/>
      <c r="S183" s="302"/>
      <c r="T183" s="302"/>
      <c r="U183" s="302"/>
      <c r="V183" s="302"/>
      <c r="W183" s="302"/>
      <c r="X183" s="302"/>
      <c r="Y183" s="302"/>
      <c r="Z183" s="302"/>
      <c r="AA183" s="302"/>
      <c r="AB183" s="302"/>
      <c r="AC183" s="302"/>
      <c r="AD183" s="302"/>
      <c r="AE183" s="302"/>
      <c r="AF183" s="302"/>
      <c r="AG183" s="302"/>
      <c r="AH183" s="302"/>
    </row>
    <row r="184" spans="1:34" s="10" customFormat="1" ht="38.299999999999997" hidden="1" customHeight="1" thickTop="1" thickBot="1" x14ac:dyDescent="0.25">
      <c r="A184" s="22"/>
      <c r="B184" s="28"/>
      <c r="C184" s="291" t="s">
        <v>565</v>
      </c>
      <c r="D184" s="324">
        <f>SUMIF($K$172:$K$176,D179,$J$172:$J$176)</f>
        <v>0</v>
      </c>
      <c r="E184" s="324">
        <f>SUMIF($K$173:$K$176,E179,$J$173:$J$176)</f>
        <v>0</v>
      </c>
      <c r="F184" s="324">
        <f>SUMIF($K$173:$K$176,F179,$J$173:$J$176)</f>
        <v>0</v>
      </c>
      <c r="G184" s="324">
        <f>SUMIF($K$173:$K$176,G179,$J$173:$J$176)</f>
        <v>0</v>
      </c>
      <c r="H184" s="324">
        <f>SUMIF($K$173:$K$176,H179,$J$173:$J$176)</f>
        <v>0</v>
      </c>
      <c r="I184" s="29"/>
      <c r="J184" s="29"/>
      <c r="K184" s="27"/>
      <c r="L184" s="27"/>
      <c r="M184" s="27"/>
      <c r="N184" s="26"/>
      <c r="O184" s="16"/>
      <c r="P184" s="16"/>
      <c r="Q184" s="300"/>
      <c r="R184" s="321">
        <f>IFERROR(SUM($D$186:$H$186),"")</f>
        <v>0</v>
      </c>
      <c r="S184" s="322"/>
      <c r="T184" s="322"/>
      <c r="U184" s="322"/>
      <c r="V184" s="302"/>
      <c r="W184" s="302"/>
      <c r="X184" s="302"/>
      <c r="Y184" s="302"/>
      <c r="Z184" s="302"/>
      <c r="AA184" s="302"/>
      <c r="AB184" s="302"/>
      <c r="AC184" s="302"/>
      <c r="AD184" s="302"/>
      <c r="AE184" s="302"/>
      <c r="AF184" s="302"/>
      <c r="AG184" s="302"/>
      <c r="AH184" s="302"/>
    </row>
    <row r="185" spans="1:34" s="10" customFormat="1" ht="38.299999999999997" hidden="1" customHeight="1" thickTop="1" thickBot="1" x14ac:dyDescent="0.25">
      <c r="A185" s="22"/>
      <c r="B185" s="28"/>
      <c r="C185" s="292" t="s">
        <v>695</v>
      </c>
      <c r="D185" s="326">
        <f>$D$183-$D$184</f>
        <v>0</v>
      </c>
      <c r="E185" s="326">
        <f>$E$183-$E$184</f>
        <v>0</v>
      </c>
      <c r="F185" s="326">
        <f>$F$183-$F$184</f>
        <v>0</v>
      </c>
      <c r="G185" s="326">
        <f>$G$183-$G$184</f>
        <v>0</v>
      </c>
      <c r="H185" s="326">
        <f>$H$183-$H$184</f>
        <v>0</v>
      </c>
      <c r="I185" s="29"/>
      <c r="J185" s="29"/>
      <c r="K185" s="27"/>
      <c r="L185" s="27"/>
      <c r="M185" s="27"/>
      <c r="N185" s="26"/>
      <c r="O185" s="16"/>
      <c r="P185" s="16"/>
      <c r="Q185" s="300"/>
      <c r="R185" s="301"/>
      <c r="S185" s="302"/>
      <c r="T185" s="302"/>
      <c r="U185" s="302"/>
      <c r="V185" s="302"/>
      <c r="W185" s="302"/>
      <c r="X185" s="302"/>
      <c r="Y185" s="302"/>
      <c r="Z185" s="302"/>
      <c r="AA185" s="302"/>
      <c r="AB185" s="302"/>
      <c r="AC185" s="302"/>
      <c r="AD185" s="302"/>
      <c r="AE185" s="302"/>
      <c r="AF185" s="302"/>
      <c r="AG185" s="302"/>
      <c r="AH185" s="302"/>
    </row>
    <row r="186" spans="1:34" s="10" customFormat="1" ht="38.299999999999997" hidden="1" customHeight="1" thickTop="1" thickBot="1" x14ac:dyDescent="0.25">
      <c r="A186" s="22"/>
      <c r="B186" s="28"/>
      <c r="C186" s="293" t="s">
        <v>696</v>
      </c>
      <c r="D186" s="294" t="str">
        <f>IF($D$183-$D$184=0,"",D185)</f>
        <v/>
      </c>
      <c r="E186" s="294" t="str">
        <f>IFERROR(IF(E185&lt;0,E185*INDEX('KURSY|Ex.rate'!$A:$AL,IF($C173="",MATCH(START!$H$21-1,'KURSY|Ex.rate'!$A:$A,1),MATCH($C173-1,'KURSY|Ex.rate'!$A:$A,1)),MATCH($K173,'KURSY|Ex.rate'!$1:$1,0)),E185*IF(AND(START!$H$21="",E179&lt;&gt;"PLN",E179&lt;&gt;""),"START-H21-Fulfill",IFERROR(INDEX('KURSY|Ex.rate'!$A:$AL,IF(START!$H$21="",MATCH(START!$H$21-1,'KURSY|Ex.rate'!$A:$A,1),MATCH(START!$H$21-1,'KURSY|Ex.rate'!$A:$A,1)),MATCH(E179,'KURSY|Ex.rate'!$1:$1,0)),""))),"")</f>
        <v/>
      </c>
      <c r="F186" s="294" t="str">
        <f>IFERROR(IF(F185&lt;0,F185*INDEX('KURSY|Ex.rate'!$A:$AL,IF($C174="",MATCH(START!$H$21-1,'KURSY|Ex.rate'!$A:$A,1),MATCH($C174-1,'KURSY|Ex.rate'!$A:$A,1)),MATCH($K174,'KURSY|Ex.rate'!$1:$1,0)),F185*IF(AND(START!$H$21="",F179&lt;&gt;"PLN",F179&lt;&gt;""),"START-H21-Fulfill",IFERROR(INDEX('KURSY|Ex.rate'!$A:$AL,IF(START!$H$21="",MATCH(START!$H$21-1,'KURSY|Ex.rate'!$A:$A,1),MATCH(START!$H$21-1,'KURSY|Ex.rate'!$A:$A,1)),MATCH(F179,'KURSY|Ex.rate'!$1:$1,0)),""))),"")</f>
        <v/>
      </c>
      <c r="G186" s="294" t="str">
        <f>IFERROR(IF(G185&lt;0,G185*INDEX('KURSY|Ex.rate'!$A:$AL,IF($C175="",MATCH(START!$H$21-1,'KURSY|Ex.rate'!$A:$A,1),MATCH($C175-1,'KURSY|Ex.rate'!$A:$A,1)),MATCH($K175,'KURSY|Ex.rate'!$1:$1,0)),G185*IF(AND(START!$H$21="",G179&lt;&gt;"PLN",G179&lt;&gt;""),"START-H21-Fulfill",IFERROR(INDEX('KURSY|Ex.rate'!$A:$AL,IF(START!$H$21="",MATCH(START!$H$21-1,'KURSY|Ex.rate'!$A:$A,1),MATCH(START!$H$21-1,'KURSY|Ex.rate'!$A:$A,1)),MATCH(G179,'KURSY|Ex.rate'!$1:$1,0)),""))),"")</f>
        <v/>
      </c>
      <c r="H186" s="294" t="str">
        <f>IFERROR(IF(H185&lt;0,H185*INDEX('KURSY|Ex.rate'!$A:$AL,IF($C176="",MATCH(START!$H$21-1,'KURSY|Ex.rate'!$A:$A,1),MATCH($C176-1,'KURSY|Ex.rate'!$A:$A,1)),MATCH($K176,'KURSY|Ex.rate'!$1:$1,0)),H185*IF(AND(START!$H$21="",H179&lt;&gt;"PLN",H179&lt;&gt;""),"START-H21-Fulfill",IFERROR(INDEX('KURSY|Ex.rate'!$A:$AL,IF(START!$H$21="",MATCH(START!$H$21-1,'KURSY|Ex.rate'!$A:$A,1),MATCH(START!$H$21-1,'KURSY|Ex.rate'!$A:$A,1)),MATCH(H179,'KURSY|Ex.rate'!$1:$1,0)),""))),"")</f>
        <v/>
      </c>
      <c r="I186" s="29"/>
      <c r="J186" s="29"/>
      <c r="K186" s="27"/>
      <c r="L186" s="27"/>
      <c r="M186" s="27"/>
      <c r="N186" s="26"/>
      <c r="O186" s="16"/>
      <c r="P186" s="16"/>
      <c r="Q186" s="300"/>
      <c r="R186" s="301"/>
      <c r="S186" s="302"/>
      <c r="T186" s="302"/>
      <c r="U186" s="302"/>
      <c r="V186" s="302"/>
      <c r="W186" s="302"/>
      <c r="X186" s="302"/>
      <c r="Y186" s="302"/>
      <c r="Z186" s="302"/>
      <c r="AA186" s="302"/>
      <c r="AB186" s="302"/>
      <c r="AC186" s="302"/>
      <c r="AD186" s="302"/>
      <c r="AE186" s="302"/>
      <c r="AF186" s="302"/>
      <c r="AG186" s="302"/>
      <c r="AH186" s="302"/>
    </row>
    <row r="187" spans="1:34" s="10" customFormat="1" ht="50.1" customHeight="1" thickTop="1" thickBot="1" x14ac:dyDescent="0.25">
      <c r="A187" s="22"/>
      <c r="B187" s="28"/>
      <c r="C187" s="27"/>
      <c r="D187" s="27"/>
      <c r="E187" s="27"/>
      <c r="F187" s="27"/>
      <c r="G187" s="32" t="str">
        <f>IF($R$184&gt;0,"Do wypłaty","Do zwrotu")</f>
        <v>Do zwrotu</v>
      </c>
      <c r="H187" s="286">
        <f>IFERROR(ABS($R$184),"")</f>
        <v>0</v>
      </c>
      <c r="I187" s="27"/>
      <c r="J187" s="27"/>
      <c r="K187" s="27"/>
      <c r="L187" s="27"/>
      <c r="M187" s="27"/>
      <c r="N187" s="26"/>
      <c r="O187" s="16"/>
      <c r="P187" s="16"/>
      <c r="Q187" s="300"/>
      <c r="R187" s="301"/>
      <c r="S187" s="302"/>
      <c r="T187" s="302"/>
      <c r="U187" s="302"/>
      <c r="V187" s="302"/>
      <c r="W187" s="302"/>
      <c r="X187" s="302"/>
      <c r="Y187" s="302"/>
      <c r="Z187" s="302"/>
      <c r="AA187" s="302"/>
      <c r="AB187" s="302"/>
      <c r="AC187" s="302"/>
      <c r="AD187" s="302"/>
      <c r="AE187" s="302"/>
      <c r="AF187" s="302"/>
      <c r="AG187" s="302"/>
      <c r="AH187" s="302"/>
    </row>
    <row r="188" spans="1:34" s="10" customFormat="1" ht="10" customHeight="1" thickTop="1" thickBot="1" x14ac:dyDescent="0.25">
      <c r="A188" s="22"/>
      <c r="B188" s="28"/>
      <c r="C188" s="27"/>
      <c r="D188" s="27"/>
      <c r="E188" s="27"/>
      <c r="F188" s="27"/>
      <c r="G188" s="27"/>
      <c r="H188" s="27"/>
      <c r="I188" s="27"/>
      <c r="J188" s="27"/>
      <c r="K188" s="27"/>
      <c r="L188" s="27"/>
      <c r="M188" s="27"/>
      <c r="N188" s="26"/>
      <c r="O188" s="16"/>
      <c r="P188" s="16"/>
      <c r="Q188" s="300"/>
      <c r="R188" s="301"/>
      <c r="S188" s="302"/>
      <c r="T188" s="302"/>
      <c r="U188" s="302"/>
      <c r="V188" s="302"/>
      <c r="W188" s="302"/>
      <c r="X188" s="302"/>
      <c r="Y188" s="302"/>
      <c r="Z188" s="302"/>
      <c r="AA188" s="302"/>
      <c r="AB188" s="302"/>
      <c r="AC188" s="302"/>
      <c r="AD188" s="302"/>
      <c r="AE188" s="302"/>
      <c r="AF188" s="302"/>
      <c r="AG188" s="302"/>
      <c r="AH188" s="302"/>
    </row>
    <row r="189" spans="1:34" s="10" customFormat="1" ht="29.95" customHeight="1" thickTop="1" thickBot="1" x14ac:dyDescent="0.25">
      <c r="A189" s="22"/>
      <c r="B189" s="25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3"/>
      <c r="O189" s="16"/>
      <c r="P189" s="16"/>
      <c r="Q189" s="300"/>
      <c r="R189" s="301"/>
      <c r="S189" s="302"/>
      <c r="T189" s="302"/>
      <c r="U189" s="302"/>
      <c r="V189" s="302"/>
      <c r="W189" s="302"/>
      <c r="X189" s="302"/>
      <c r="Y189" s="302"/>
      <c r="Z189" s="302"/>
      <c r="AA189" s="302"/>
      <c r="AB189" s="302"/>
      <c r="AC189" s="302"/>
      <c r="AD189" s="302"/>
      <c r="AE189" s="302"/>
      <c r="AF189" s="302"/>
      <c r="AG189" s="302"/>
      <c r="AH189" s="302"/>
    </row>
    <row r="190" spans="1:34" s="10" customFormat="1" ht="29.95" customHeight="1" thickTop="1" thickBot="1" x14ac:dyDescent="0.25">
      <c r="A190" s="22"/>
      <c r="B190" s="21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19"/>
      <c r="O190" s="16"/>
      <c r="P190" s="16"/>
      <c r="Q190" s="300"/>
      <c r="R190" s="301"/>
      <c r="S190" s="302"/>
      <c r="T190" s="302"/>
      <c r="U190" s="302"/>
      <c r="V190" s="302"/>
      <c r="W190" s="302"/>
      <c r="X190" s="302"/>
      <c r="Y190" s="302"/>
      <c r="Z190" s="302"/>
      <c r="AA190" s="302"/>
      <c r="AB190" s="302"/>
      <c r="AC190" s="302"/>
      <c r="AD190" s="302"/>
      <c r="AE190" s="302"/>
      <c r="AF190" s="302"/>
      <c r="AG190" s="302"/>
      <c r="AH190" s="302"/>
    </row>
    <row r="191" spans="1:34" x14ac:dyDescent="0.2">
      <c r="A191" s="16"/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</row>
    <row r="192" spans="1:34" x14ac:dyDescent="0.2">
      <c r="A192" s="17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323">
        <v>17</v>
      </c>
      <c r="R192" s="323">
        <v>18</v>
      </c>
      <c r="S192" s="323">
        <v>19</v>
      </c>
      <c r="T192" s="323">
        <v>20</v>
      </c>
      <c r="U192" s="323">
        <v>21</v>
      </c>
      <c r="V192" s="323">
        <v>22</v>
      </c>
      <c r="W192" s="323">
        <v>23</v>
      </c>
      <c r="X192" s="323">
        <v>24</v>
      </c>
      <c r="Y192" s="323">
        <v>25</v>
      </c>
      <c r="Z192" s="323">
        <v>26</v>
      </c>
      <c r="AA192" s="323">
        <v>27</v>
      </c>
    </row>
    <row r="193" spans="1:16" ht="15.75" customHeight="1" x14ac:dyDescent="0.2">
      <c r="A193" s="16"/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</row>
    <row r="194" spans="1:16" ht="15.75" customHeight="1" x14ac:dyDescent="0.2">
      <c r="A194" s="16"/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</row>
    <row r="195" spans="1:16" ht="15.75" customHeight="1" x14ac:dyDescent="0.2">
      <c r="A195" s="16"/>
      <c r="B195" s="16"/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</row>
    <row r="196" spans="1:16" ht="15.75" customHeight="1" x14ac:dyDescent="0.2">
      <c r="A196" s="16"/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</row>
    <row r="197" spans="1:16" ht="15.75" customHeight="1" x14ac:dyDescent="0.2">
      <c r="A197" s="16"/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</row>
    <row r="198" spans="1:16" ht="15.75" customHeight="1" x14ac:dyDescent="0.2">
      <c r="A198" s="16"/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</row>
    <row r="199" spans="1:16" ht="15.75" customHeight="1" x14ac:dyDescent="0.2">
      <c r="A199" s="16"/>
      <c r="B199" s="16"/>
      <c r="C199" s="16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</row>
    <row r="200" spans="1:16" ht="15.75" customHeight="1" x14ac:dyDescent="0.2">
      <c r="A200" s="16"/>
      <c r="B200" s="16"/>
      <c r="C200" s="16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</row>
    <row r="201" spans="1:16" ht="15.75" customHeight="1" x14ac:dyDescent="0.2">
      <c r="A201" s="16"/>
      <c r="B201" s="16"/>
      <c r="C201" s="16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</row>
    <row r="202" spans="1:16" ht="15.75" customHeight="1" x14ac:dyDescent="0.2">
      <c r="A202" s="16"/>
      <c r="B202" s="16"/>
      <c r="C202" s="16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</row>
    <row r="203" spans="1:16" ht="15.75" customHeight="1" x14ac:dyDescent="0.2">
      <c r="A203" s="16"/>
      <c r="B203" s="16"/>
      <c r="C203" s="16"/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</row>
    <row r="204" spans="1:16" ht="15.75" customHeight="1" x14ac:dyDescent="0.2">
      <c r="A204" s="16"/>
      <c r="B204" s="16"/>
      <c r="C204" s="16"/>
      <c r="D204" s="16"/>
      <c r="E204" s="16"/>
      <c r="F204" s="16"/>
      <c r="G204" s="16"/>
      <c r="H204" s="16"/>
      <c r="I204" s="16"/>
      <c r="J204" s="16"/>
      <c r="K204" s="16"/>
      <c r="L204" s="16"/>
      <c r="M204" s="16"/>
      <c r="N204" s="16"/>
      <c r="O204" s="16"/>
      <c r="P204" s="16"/>
    </row>
    <row r="205" spans="1:16" ht="15.75" customHeight="1" x14ac:dyDescent="0.2">
      <c r="A205" s="16"/>
      <c r="B205" s="16"/>
      <c r="C205" s="16"/>
      <c r="D205" s="16"/>
      <c r="E205" s="16"/>
      <c r="F205" s="16"/>
      <c r="G205" s="16"/>
      <c r="H205" s="16"/>
      <c r="I205" s="16"/>
      <c r="J205" s="16"/>
      <c r="K205" s="16"/>
      <c r="L205" s="16"/>
      <c r="M205" s="16"/>
      <c r="N205" s="16"/>
      <c r="O205" s="16"/>
      <c r="P205" s="16"/>
    </row>
    <row r="206" spans="1:16" ht="15.75" customHeight="1" x14ac:dyDescent="0.2">
      <c r="A206" s="16"/>
      <c r="B206" s="16"/>
      <c r="C206" s="16"/>
      <c r="D206" s="16"/>
      <c r="E206" s="16"/>
      <c r="F206" s="16"/>
      <c r="G206" s="16"/>
      <c r="H206" s="16"/>
      <c r="I206" s="16"/>
      <c r="J206" s="16"/>
      <c r="K206" s="16"/>
      <c r="L206" s="16"/>
      <c r="M206" s="16"/>
      <c r="N206" s="16"/>
      <c r="O206" s="16"/>
      <c r="P206" s="16"/>
    </row>
    <row r="207" spans="1:16" ht="15.75" customHeight="1" x14ac:dyDescent="0.2">
      <c r="A207" s="16"/>
      <c r="B207" s="16"/>
      <c r="C207" s="16"/>
      <c r="D207" s="16"/>
      <c r="E207" s="16"/>
      <c r="F207" s="16"/>
      <c r="G207" s="16"/>
      <c r="H207" s="16"/>
      <c r="I207" s="16"/>
      <c r="J207" s="16"/>
      <c r="K207" s="16"/>
      <c r="L207" s="16"/>
      <c r="M207" s="16"/>
      <c r="N207" s="16"/>
      <c r="O207" s="16"/>
      <c r="P207" s="16"/>
    </row>
    <row r="208" spans="1:16" ht="15.75" customHeight="1" x14ac:dyDescent="0.2">
      <c r="A208" s="16"/>
      <c r="B208" s="16"/>
      <c r="C208" s="16"/>
      <c r="D208" s="16"/>
      <c r="E208" s="16"/>
      <c r="F208" s="16"/>
      <c r="G208" s="16"/>
      <c r="H208" s="16"/>
      <c r="I208" s="16"/>
      <c r="J208" s="16"/>
      <c r="K208" s="16"/>
      <c r="L208" s="16"/>
      <c r="M208" s="16"/>
      <c r="N208" s="16"/>
      <c r="O208" s="16"/>
      <c r="P208" s="16"/>
    </row>
    <row r="209" spans="1:16" ht="15.75" customHeight="1" x14ac:dyDescent="0.2">
      <c r="A209" s="16"/>
      <c r="B209" s="16"/>
      <c r="C209" s="16"/>
      <c r="D209" s="16"/>
      <c r="E209" s="16"/>
      <c r="F209" s="16"/>
      <c r="G209" s="16"/>
      <c r="H209" s="16"/>
      <c r="I209" s="16"/>
      <c r="J209" s="16"/>
      <c r="K209" s="16"/>
      <c r="L209" s="16"/>
      <c r="M209" s="16"/>
      <c r="N209" s="16"/>
      <c r="O209" s="16"/>
      <c r="P209" s="16"/>
    </row>
    <row r="210" spans="1:16" ht="15.75" customHeight="1" x14ac:dyDescent="0.2">
      <c r="A210" s="16"/>
      <c r="B210" s="16"/>
      <c r="C210" s="16"/>
      <c r="D210" s="16"/>
      <c r="E210" s="16"/>
      <c r="F210" s="16"/>
      <c r="G210" s="16"/>
      <c r="H210" s="16"/>
      <c r="I210" s="16"/>
      <c r="J210" s="16"/>
      <c r="K210" s="16"/>
      <c r="L210" s="16"/>
      <c r="M210" s="16"/>
      <c r="N210" s="16"/>
      <c r="O210" s="16"/>
      <c r="P210" s="16"/>
    </row>
    <row r="211" spans="1:16" ht="15.75" customHeight="1" x14ac:dyDescent="0.2">
      <c r="A211" s="16"/>
      <c r="B211" s="16"/>
      <c r="C211" s="16"/>
      <c r="D211" s="16"/>
      <c r="E211" s="16"/>
      <c r="F211" s="16"/>
      <c r="G211" s="16"/>
      <c r="H211" s="16"/>
      <c r="I211" s="16"/>
      <c r="J211" s="16"/>
      <c r="K211" s="16"/>
      <c r="L211" s="16"/>
      <c r="M211" s="16"/>
      <c r="N211" s="16"/>
      <c r="O211" s="16"/>
      <c r="P211" s="16"/>
    </row>
    <row r="212" spans="1:16" ht="15.75" customHeight="1" x14ac:dyDescent="0.2">
      <c r="A212" s="16"/>
      <c r="B212" s="16"/>
      <c r="C212" s="16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</row>
    <row r="213" spans="1:16" ht="15.75" customHeight="1" x14ac:dyDescent="0.2">
      <c r="A213" s="16"/>
      <c r="B213" s="16"/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</row>
    <row r="214" spans="1:16" ht="15.75" customHeight="1" x14ac:dyDescent="0.2">
      <c r="A214" s="16"/>
      <c r="B214" s="16"/>
      <c r="C214" s="16"/>
      <c r="D214" s="16"/>
      <c r="E214" s="16"/>
      <c r="F214" s="16"/>
      <c r="G214" s="16"/>
      <c r="H214" s="16"/>
      <c r="I214" s="16"/>
      <c r="J214" s="16"/>
      <c r="K214" s="16"/>
      <c r="L214" s="16"/>
      <c r="M214" s="16"/>
      <c r="N214" s="16"/>
      <c r="O214" s="16"/>
      <c r="P214" s="16"/>
    </row>
    <row r="215" spans="1:16" ht="15.75" customHeight="1" x14ac:dyDescent="0.2">
      <c r="A215" s="16"/>
      <c r="B215" s="16"/>
      <c r="C215" s="16"/>
      <c r="D215" s="16"/>
      <c r="E215" s="16"/>
      <c r="F215" s="16"/>
      <c r="G215" s="16"/>
      <c r="H215" s="16"/>
      <c r="I215" s="16"/>
      <c r="J215" s="16"/>
      <c r="K215" s="16"/>
      <c r="L215" s="16"/>
      <c r="M215" s="16"/>
      <c r="N215" s="16"/>
      <c r="O215" s="16"/>
      <c r="P215" s="16"/>
    </row>
    <row r="216" spans="1:16" ht="15.75" customHeight="1" x14ac:dyDescent="0.2">
      <c r="A216" s="16"/>
      <c r="B216" s="16"/>
      <c r="C216" s="16"/>
      <c r="D216" s="16"/>
      <c r="E216" s="16"/>
      <c r="F216" s="16"/>
      <c r="G216" s="16"/>
      <c r="H216" s="16"/>
      <c r="I216" s="16"/>
      <c r="J216" s="16"/>
      <c r="K216" s="16"/>
      <c r="L216" s="16"/>
      <c r="M216" s="16"/>
      <c r="N216" s="16"/>
      <c r="O216" s="16"/>
      <c r="P216" s="16"/>
    </row>
    <row r="217" spans="1:16" ht="15.75" customHeight="1" x14ac:dyDescent="0.2">
      <c r="A217" s="16"/>
      <c r="B217" s="16"/>
      <c r="C217" s="16"/>
      <c r="D217" s="16"/>
      <c r="E217" s="16"/>
      <c r="F217" s="16"/>
      <c r="G217" s="16"/>
      <c r="H217" s="16"/>
      <c r="I217" s="16"/>
      <c r="J217" s="16"/>
      <c r="K217" s="16"/>
      <c r="L217" s="16"/>
      <c r="M217" s="16"/>
      <c r="N217" s="16"/>
      <c r="O217" s="16"/>
      <c r="P217" s="16"/>
    </row>
    <row r="218" spans="1:16" ht="15.75" customHeight="1" x14ac:dyDescent="0.2">
      <c r="A218" s="16"/>
      <c r="B218" s="16"/>
      <c r="C218" s="16"/>
      <c r="D218" s="16"/>
      <c r="E218" s="16"/>
      <c r="F218" s="16"/>
      <c r="G218" s="16"/>
      <c r="H218" s="16"/>
      <c r="I218" s="16"/>
      <c r="J218" s="16"/>
      <c r="K218" s="16"/>
      <c r="L218" s="16"/>
      <c r="M218" s="16"/>
      <c r="N218" s="16"/>
      <c r="O218" s="16"/>
      <c r="P218" s="16"/>
    </row>
    <row r="219" spans="1:16" ht="15.75" customHeight="1" x14ac:dyDescent="0.2">
      <c r="A219" s="16"/>
      <c r="B219" s="16"/>
      <c r="C219" s="16"/>
      <c r="D219" s="16"/>
      <c r="E219" s="16"/>
      <c r="F219" s="16"/>
      <c r="G219" s="16"/>
      <c r="H219" s="16"/>
      <c r="I219" s="16"/>
      <c r="J219" s="16"/>
      <c r="K219" s="16"/>
      <c r="L219" s="16"/>
      <c r="M219" s="16"/>
      <c r="N219" s="16"/>
      <c r="O219" s="16"/>
      <c r="P219" s="16"/>
    </row>
    <row r="220" spans="1:16" ht="15.75" customHeight="1" x14ac:dyDescent="0.2">
      <c r="A220" s="16"/>
      <c r="B220" s="16"/>
      <c r="C220" s="16"/>
      <c r="D220" s="16"/>
      <c r="E220" s="16"/>
      <c r="F220" s="16"/>
      <c r="G220" s="16"/>
      <c r="H220" s="16"/>
      <c r="I220" s="16"/>
      <c r="J220" s="16"/>
      <c r="K220" s="16"/>
      <c r="L220" s="16"/>
      <c r="M220" s="16"/>
      <c r="N220" s="16"/>
      <c r="O220" s="16"/>
      <c r="P220" s="16"/>
    </row>
    <row r="221" spans="1:16" ht="15.75" customHeight="1" x14ac:dyDescent="0.2">
      <c r="A221" s="16"/>
      <c r="B221" s="16"/>
      <c r="C221" s="16"/>
      <c r="D221" s="16"/>
      <c r="E221" s="16"/>
      <c r="F221" s="16"/>
      <c r="G221" s="16"/>
      <c r="H221" s="16"/>
      <c r="I221" s="16"/>
      <c r="J221" s="16"/>
      <c r="K221" s="16"/>
      <c r="L221" s="16"/>
      <c r="M221" s="16"/>
      <c r="N221" s="16"/>
      <c r="O221" s="16"/>
      <c r="P221" s="16"/>
    </row>
    <row r="222" spans="1:16" ht="15.75" customHeight="1" x14ac:dyDescent="0.2">
      <c r="A222" s="16"/>
      <c r="B222" s="16"/>
      <c r="C222" s="16"/>
      <c r="D222" s="16"/>
      <c r="E222" s="16"/>
      <c r="F222" s="16"/>
      <c r="G222" s="16"/>
      <c r="H222" s="16"/>
      <c r="I222" s="16"/>
      <c r="J222" s="16"/>
      <c r="K222" s="16"/>
      <c r="L222" s="16"/>
      <c r="M222" s="16"/>
      <c r="N222" s="16"/>
      <c r="O222" s="16"/>
      <c r="P222" s="16"/>
    </row>
    <row r="223" spans="1:16" ht="15.75" customHeight="1" x14ac:dyDescent="0.2">
      <c r="A223" s="16"/>
      <c r="B223" s="16"/>
      <c r="C223" s="16"/>
      <c r="D223" s="16"/>
      <c r="E223" s="16"/>
      <c r="F223" s="16"/>
      <c r="G223" s="16"/>
      <c r="H223" s="16"/>
      <c r="I223" s="16"/>
      <c r="J223" s="16"/>
      <c r="K223" s="16"/>
      <c r="L223" s="16"/>
      <c r="M223" s="16"/>
      <c r="N223" s="16"/>
      <c r="O223" s="16"/>
      <c r="P223" s="16"/>
    </row>
    <row r="224" spans="1:16" ht="15.75" customHeight="1" x14ac:dyDescent="0.2">
      <c r="A224" s="16"/>
      <c r="B224" s="16"/>
      <c r="C224" s="16"/>
      <c r="D224" s="16"/>
      <c r="E224" s="16"/>
      <c r="F224" s="16"/>
      <c r="G224" s="16"/>
      <c r="H224" s="16"/>
      <c r="I224" s="16"/>
      <c r="J224" s="16"/>
      <c r="K224" s="16"/>
      <c r="L224" s="16"/>
      <c r="M224" s="16"/>
      <c r="N224" s="16"/>
      <c r="O224" s="16"/>
      <c r="P224" s="16"/>
    </row>
    <row r="225" spans="1:16" ht="15.75" customHeight="1" x14ac:dyDescent="0.2">
      <c r="A225" s="16"/>
      <c r="B225" s="16"/>
      <c r="C225" s="16"/>
      <c r="D225" s="16"/>
      <c r="E225" s="16"/>
      <c r="F225" s="16"/>
      <c r="G225" s="16"/>
      <c r="H225" s="16"/>
      <c r="I225" s="16"/>
      <c r="J225" s="16"/>
      <c r="K225" s="16"/>
      <c r="L225" s="16"/>
      <c r="M225" s="16"/>
      <c r="N225" s="16"/>
      <c r="O225" s="16"/>
      <c r="P225" s="16"/>
    </row>
    <row r="226" spans="1:16" ht="15.75" customHeight="1" x14ac:dyDescent="0.2">
      <c r="A226" s="16"/>
      <c r="B226" s="16"/>
      <c r="C226" s="16"/>
      <c r="D226" s="16"/>
      <c r="E226" s="16"/>
      <c r="F226" s="16"/>
      <c r="G226" s="16"/>
      <c r="H226" s="16"/>
      <c r="I226" s="16"/>
      <c r="J226" s="16"/>
      <c r="K226" s="16"/>
      <c r="L226" s="16"/>
      <c r="M226" s="16"/>
      <c r="N226" s="16"/>
      <c r="O226" s="16"/>
      <c r="P226" s="16"/>
    </row>
    <row r="227" spans="1:16" ht="15.75" customHeight="1" x14ac:dyDescent="0.2">
      <c r="A227" s="16"/>
      <c r="B227" s="16"/>
      <c r="C227" s="16"/>
      <c r="D227" s="16"/>
      <c r="E227" s="16"/>
      <c r="F227" s="16"/>
      <c r="G227" s="16"/>
      <c r="H227" s="16"/>
      <c r="I227" s="16"/>
      <c r="J227" s="16"/>
      <c r="K227" s="16"/>
      <c r="L227" s="16"/>
      <c r="M227" s="16"/>
      <c r="N227" s="16"/>
      <c r="O227" s="16"/>
      <c r="P227" s="16"/>
    </row>
    <row r="228" spans="1:16" ht="15.75" customHeight="1" x14ac:dyDescent="0.2">
      <c r="A228" s="16"/>
      <c r="B228" s="16"/>
      <c r="C228" s="16"/>
      <c r="D228" s="16"/>
      <c r="E228" s="16"/>
      <c r="F228" s="16"/>
      <c r="G228" s="16"/>
      <c r="H228" s="16"/>
      <c r="I228" s="16"/>
      <c r="J228" s="16"/>
      <c r="K228" s="16"/>
      <c r="L228" s="16"/>
      <c r="M228" s="16"/>
      <c r="N228" s="16"/>
      <c r="O228" s="16"/>
      <c r="P228" s="16"/>
    </row>
    <row r="229" spans="1:16" ht="15.75" customHeight="1" x14ac:dyDescent="0.2">
      <c r="A229" s="16"/>
      <c r="B229" s="16"/>
      <c r="C229" s="16"/>
      <c r="D229" s="16"/>
      <c r="E229" s="16"/>
      <c r="F229" s="16"/>
      <c r="G229" s="16"/>
      <c r="H229" s="16"/>
      <c r="I229" s="16"/>
      <c r="J229" s="16"/>
      <c r="K229" s="16"/>
      <c r="L229" s="16"/>
      <c r="M229" s="16"/>
      <c r="N229" s="16"/>
      <c r="O229" s="16"/>
      <c r="P229" s="16"/>
    </row>
    <row r="230" spans="1:16" ht="15.75" customHeight="1" x14ac:dyDescent="0.2">
      <c r="A230" s="16"/>
      <c r="B230" s="16"/>
      <c r="C230" s="16"/>
      <c r="D230" s="16"/>
      <c r="E230" s="16"/>
      <c r="F230" s="16"/>
      <c r="G230" s="16"/>
      <c r="H230" s="16"/>
      <c r="I230" s="16"/>
      <c r="J230" s="16"/>
      <c r="K230" s="16"/>
      <c r="L230" s="16"/>
      <c r="M230" s="16"/>
      <c r="N230" s="16"/>
      <c r="O230" s="16"/>
      <c r="P230" s="16"/>
    </row>
    <row r="231" spans="1:16" ht="15.75" customHeight="1" x14ac:dyDescent="0.2">
      <c r="A231" s="16"/>
      <c r="B231" s="16"/>
      <c r="C231" s="16"/>
      <c r="D231" s="16"/>
      <c r="E231" s="16"/>
      <c r="F231" s="16"/>
      <c r="G231" s="16"/>
      <c r="H231" s="16"/>
      <c r="I231" s="16"/>
      <c r="J231" s="16"/>
      <c r="K231" s="16"/>
      <c r="L231" s="16"/>
      <c r="M231" s="16"/>
      <c r="N231" s="16"/>
      <c r="O231" s="16"/>
      <c r="P231" s="16"/>
    </row>
    <row r="232" spans="1:16" ht="15.75" customHeight="1" x14ac:dyDescent="0.2">
      <c r="A232" s="16"/>
      <c r="B232" s="16"/>
      <c r="C232" s="16"/>
      <c r="D232" s="16"/>
      <c r="E232" s="16"/>
      <c r="F232" s="16"/>
      <c r="G232" s="16"/>
      <c r="H232" s="16"/>
      <c r="I232" s="16"/>
      <c r="J232" s="16"/>
      <c r="K232" s="16"/>
      <c r="L232" s="16"/>
      <c r="M232" s="16"/>
      <c r="N232" s="16"/>
      <c r="O232" s="16"/>
      <c r="P232" s="16"/>
    </row>
    <row r="233" spans="1:16" ht="15.75" customHeight="1" x14ac:dyDescent="0.2">
      <c r="A233" s="16"/>
      <c r="B233" s="16"/>
      <c r="C233" s="16"/>
      <c r="D233" s="16"/>
      <c r="E233" s="16"/>
      <c r="F233" s="16"/>
      <c r="G233" s="16"/>
      <c r="H233" s="16"/>
      <c r="I233" s="16"/>
      <c r="J233" s="16"/>
      <c r="K233" s="16"/>
      <c r="L233" s="16"/>
      <c r="M233" s="16"/>
      <c r="N233" s="16"/>
      <c r="O233" s="16"/>
      <c r="P233" s="16"/>
    </row>
    <row r="234" spans="1:16" ht="15.75" customHeight="1" x14ac:dyDescent="0.2">
      <c r="A234" s="16"/>
      <c r="B234" s="16"/>
      <c r="C234" s="16"/>
      <c r="D234" s="16"/>
      <c r="E234" s="16"/>
      <c r="F234" s="16"/>
      <c r="G234" s="16"/>
      <c r="H234" s="16"/>
      <c r="I234" s="16"/>
      <c r="J234" s="16"/>
      <c r="K234" s="16"/>
      <c r="L234" s="16"/>
      <c r="M234" s="16"/>
      <c r="N234" s="16"/>
      <c r="O234" s="16"/>
      <c r="P234" s="16"/>
    </row>
    <row r="235" spans="1:16" ht="15.75" customHeight="1" x14ac:dyDescent="0.2">
      <c r="A235" s="16"/>
      <c r="B235" s="16"/>
      <c r="C235" s="16"/>
      <c r="D235" s="16"/>
      <c r="E235" s="16"/>
      <c r="F235" s="16"/>
      <c r="G235" s="16"/>
      <c r="H235" s="16"/>
      <c r="I235" s="16"/>
      <c r="J235" s="16"/>
      <c r="K235" s="16"/>
      <c r="L235" s="16"/>
      <c r="M235" s="16"/>
      <c r="N235" s="16"/>
      <c r="O235" s="16"/>
      <c r="P235" s="16"/>
    </row>
    <row r="236" spans="1:16" ht="15.75" customHeight="1" x14ac:dyDescent="0.2">
      <c r="A236" s="16"/>
      <c r="B236" s="16"/>
      <c r="C236" s="16"/>
      <c r="D236" s="16"/>
      <c r="E236" s="16"/>
      <c r="F236" s="16"/>
      <c r="G236" s="16"/>
      <c r="H236" s="16"/>
      <c r="I236" s="16"/>
      <c r="J236" s="16"/>
      <c r="K236" s="16"/>
      <c r="L236" s="16"/>
      <c r="M236" s="16"/>
      <c r="N236" s="16"/>
      <c r="O236" s="16"/>
      <c r="P236" s="16"/>
    </row>
    <row r="237" spans="1:16" ht="15.75" customHeight="1" x14ac:dyDescent="0.2">
      <c r="A237" s="16"/>
      <c r="B237" s="16"/>
      <c r="C237" s="16"/>
      <c r="D237" s="16"/>
      <c r="E237" s="16"/>
      <c r="F237" s="16"/>
      <c r="G237" s="16"/>
      <c r="H237" s="16"/>
      <c r="I237" s="16"/>
      <c r="J237" s="16"/>
      <c r="K237" s="16"/>
      <c r="L237" s="16"/>
      <c r="M237" s="16"/>
      <c r="N237" s="16"/>
      <c r="O237" s="16"/>
      <c r="P237" s="16"/>
    </row>
    <row r="238" spans="1:16" ht="15.75" customHeight="1" x14ac:dyDescent="0.2">
      <c r="A238" s="16"/>
      <c r="B238" s="16"/>
      <c r="C238" s="16"/>
      <c r="D238" s="16"/>
      <c r="E238" s="16"/>
      <c r="F238" s="16"/>
      <c r="G238" s="16"/>
      <c r="H238" s="16"/>
      <c r="I238" s="16"/>
      <c r="J238" s="16"/>
      <c r="K238" s="16"/>
      <c r="L238" s="16"/>
      <c r="M238" s="16"/>
      <c r="N238" s="16"/>
      <c r="O238" s="16"/>
      <c r="P238" s="16"/>
    </row>
    <row r="239" spans="1:16" ht="15.75" customHeight="1" x14ac:dyDescent="0.2">
      <c r="A239" s="16"/>
      <c r="B239" s="16"/>
      <c r="C239" s="16"/>
      <c r="D239" s="16"/>
      <c r="E239" s="16"/>
      <c r="F239" s="16"/>
      <c r="G239" s="16"/>
      <c r="H239" s="16"/>
      <c r="I239" s="16"/>
      <c r="J239" s="16"/>
      <c r="K239" s="16"/>
      <c r="L239" s="16"/>
      <c r="M239" s="16"/>
      <c r="N239" s="16"/>
      <c r="O239" s="16"/>
      <c r="P239" s="16"/>
    </row>
    <row r="240" spans="1:16" ht="15.75" customHeight="1" x14ac:dyDescent="0.2">
      <c r="A240" s="16"/>
      <c r="B240" s="16"/>
      <c r="C240" s="16"/>
      <c r="D240" s="16"/>
      <c r="E240" s="16"/>
      <c r="F240" s="16"/>
      <c r="G240" s="16"/>
      <c r="H240" s="16"/>
      <c r="I240" s="16"/>
      <c r="J240" s="16"/>
      <c r="K240" s="16"/>
      <c r="L240" s="16"/>
      <c r="M240" s="16"/>
      <c r="N240" s="16"/>
      <c r="O240" s="16"/>
      <c r="P240" s="16"/>
    </row>
    <row r="241" spans="1:16" ht="15.75" customHeight="1" x14ac:dyDescent="0.2">
      <c r="A241" s="16"/>
      <c r="B241" s="16"/>
      <c r="C241" s="16"/>
      <c r="D241" s="16"/>
      <c r="E241" s="16"/>
      <c r="F241" s="16"/>
      <c r="G241" s="16"/>
      <c r="H241" s="16"/>
      <c r="I241" s="16"/>
      <c r="J241" s="16"/>
      <c r="K241" s="16"/>
      <c r="L241" s="16"/>
      <c r="M241" s="16"/>
      <c r="N241" s="16"/>
      <c r="O241" s="16"/>
      <c r="P241" s="16"/>
    </row>
    <row r="242" spans="1:16" ht="15.75" customHeight="1" x14ac:dyDescent="0.2">
      <c r="A242" s="16"/>
      <c r="B242" s="16"/>
      <c r="C242" s="16"/>
      <c r="D242" s="16"/>
      <c r="E242" s="16"/>
      <c r="F242" s="16"/>
      <c r="G242" s="16"/>
      <c r="H242" s="16"/>
      <c r="I242" s="16"/>
      <c r="J242" s="16"/>
      <c r="K242" s="16"/>
      <c r="L242" s="16"/>
      <c r="M242" s="16"/>
      <c r="N242" s="16"/>
      <c r="O242" s="16"/>
      <c r="P242" s="16"/>
    </row>
    <row r="243" spans="1:16" ht="15.75" customHeight="1" x14ac:dyDescent="0.2">
      <c r="A243" s="16"/>
      <c r="B243" s="16"/>
      <c r="C243" s="16"/>
      <c r="D243" s="16"/>
      <c r="E243" s="16"/>
      <c r="F243" s="16"/>
      <c r="G243" s="16"/>
      <c r="H243" s="16"/>
      <c r="I243" s="16"/>
      <c r="J243" s="16"/>
      <c r="K243" s="16"/>
      <c r="L243" s="16"/>
      <c r="M243" s="16"/>
      <c r="N243" s="16"/>
      <c r="O243" s="16"/>
      <c r="P243" s="16"/>
    </row>
    <row r="244" spans="1:16" ht="15.75" customHeight="1" x14ac:dyDescent="0.2">
      <c r="A244" s="16"/>
      <c r="B244" s="16"/>
      <c r="C244" s="16"/>
      <c r="D244" s="16"/>
      <c r="E244" s="16"/>
      <c r="F244" s="16"/>
      <c r="G244" s="16"/>
      <c r="H244" s="16"/>
      <c r="I244" s="16"/>
      <c r="J244" s="16"/>
      <c r="K244" s="16"/>
      <c r="L244" s="16"/>
      <c r="M244" s="16"/>
      <c r="N244" s="16"/>
      <c r="O244" s="16"/>
      <c r="P244" s="16"/>
    </row>
    <row r="245" spans="1:16" ht="15.75" customHeight="1" x14ac:dyDescent="0.2">
      <c r="A245" s="16"/>
      <c r="B245" s="16"/>
      <c r="C245" s="16"/>
      <c r="D245" s="16"/>
      <c r="E245" s="16"/>
      <c r="F245" s="16"/>
      <c r="G245" s="16"/>
      <c r="H245" s="16"/>
      <c r="I245" s="16"/>
      <c r="J245" s="16"/>
      <c r="K245" s="16"/>
      <c r="L245" s="16"/>
      <c r="M245" s="16"/>
      <c r="N245" s="16"/>
      <c r="O245" s="16"/>
      <c r="P245" s="16"/>
    </row>
    <row r="246" spans="1:16" ht="15.75" customHeight="1" x14ac:dyDescent="0.2">
      <c r="A246" s="16"/>
      <c r="B246" s="16"/>
      <c r="C246" s="16"/>
      <c r="D246" s="16"/>
      <c r="E246" s="16"/>
      <c r="F246" s="16"/>
      <c r="G246" s="16"/>
      <c r="H246" s="16"/>
      <c r="I246" s="16"/>
      <c r="J246" s="16"/>
      <c r="K246" s="16"/>
      <c r="L246" s="16"/>
      <c r="M246" s="16"/>
      <c r="N246" s="16"/>
      <c r="O246" s="16"/>
      <c r="P246" s="16"/>
    </row>
    <row r="247" spans="1:16" ht="15.75" customHeight="1" x14ac:dyDescent="0.2">
      <c r="A247" s="16"/>
      <c r="B247" s="16"/>
      <c r="C247" s="16"/>
      <c r="D247" s="16"/>
      <c r="E247" s="16"/>
      <c r="F247" s="16"/>
      <c r="G247" s="16"/>
      <c r="H247" s="16"/>
      <c r="I247" s="16"/>
      <c r="J247" s="16"/>
      <c r="K247" s="16"/>
      <c r="L247" s="16"/>
      <c r="M247" s="16"/>
      <c r="N247" s="16"/>
      <c r="O247" s="16"/>
      <c r="P247" s="16"/>
    </row>
    <row r="248" spans="1:16" ht="15.75" customHeight="1" x14ac:dyDescent="0.2">
      <c r="A248" s="16"/>
      <c r="B248" s="16"/>
      <c r="C248" s="16"/>
      <c r="D248" s="16"/>
      <c r="E248" s="16"/>
      <c r="F248" s="16"/>
      <c r="G248" s="16"/>
      <c r="H248" s="16"/>
      <c r="I248" s="16"/>
      <c r="J248" s="16"/>
      <c r="K248" s="16"/>
      <c r="L248" s="16"/>
      <c r="M248" s="16"/>
      <c r="N248" s="16"/>
      <c r="O248" s="16"/>
      <c r="P248" s="16"/>
    </row>
    <row r="249" spans="1:16" ht="15.75" customHeight="1" x14ac:dyDescent="0.2">
      <c r="A249" s="16"/>
      <c r="B249" s="16"/>
      <c r="C249" s="16"/>
      <c r="D249" s="16"/>
      <c r="E249" s="16"/>
      <c r="F249" s="16"/>
      <c r="G249" s="16"/>
      <c r="H249" s="16"/>
      <c r="I249" s="16"/>
      <c r="J249" s="16"/>
      <c r="K249" s="16"/>
      <c r="L249" s="16"/>
      <c r="M249" s="16"/>
      <c r="N249" s="16"/>
      <c r="O249" s="16"/>
      <c r="P249" s="16"/>
    </row>
    <row r="250" spans="1:16" ht="15.75" customHeight="1" x14ac:dyDescent="0.2">
      <c r="A250" s="16"/>
      <c r="B250" s="16"/>
      <c r="C250" s="16"/>
      <c r="D250" s="16"/>
      <c r="E250" s="16"/>
      <c r="F250" s="16"/>
      <c r="G250" s="16"/>
      <c r="H250" s="16"/>
      <c r="I250" s="16"/>
      <c r="J250" s="16"/>
      <c r="K250" s="16"/>
      <c r="L250" s="16"/>
      <c r="M250" s="16"/>
      <c r="N250" s="16"/>
      <c r="O250" s="16"/>
      <c r="P250" s="16"/>
    </row>
    <row r="251" spans="1:16" ht="15.75" customHeight="1" x14ac:dyDescent="0.2">
      <c r="A251" s="16"/>
      <c r="B251" s="16"/>
      <c r="C251" s="16"/>
      <c r="D251" s="16"/>
      <c r="E251" s="16"/>
      <c r="F251" s="16"/>
      <c r="G251" s="16"/>
      <c r="H251" s="16"/>
      <c r="I251" s="16"/>
      <c r="J251" s="16"/>
      <c r="K251" s="16"/>
      <c r="L251" s="16"/>
      <c r="M251" s="16"/>
      <c r="N251" s="16"/>
      <c r="O251" s="16"/>
      <c r="P251" s="16"/>
    </row>
    <row r="252" spans="1:16" ht="15.75" customHeight="1" x14ac:dyDescent="0.2">
      <c r="A252" s="16"/>
      <c r="B252" s="16"/>
      <c r="C252" s="16"/>
      <c r="D252" s="16"/>
      <c r="E252" s="16"/>
      <c r="F252" s="16"/>
      <c r="G252" s="16"/>
      <c r="H252" s="16"/>
      <c r="I252" s="16"/>
      <c r="J252" s="16"/>
      <c r="K252" s="16"/>
      <c r="L252" s="16"/>
      <c r="M252" s="16"/>
      <c r="N252" s="16"/>
      <c r="O252" s="16"/>
      <c r="P252" s="16"/>
    </row>
    <row r="253" spans="1:16" ht="15.75" customHeight="1" x14ac:dyDescent="0.2">
      <c r="A253" s="16"/>
      <c r="B253" s="16"/>
      <c r="C253" s="16"/>
      <c r="D253" s="16"/>
      <c r="E253" s="16"/>
      <c r="F253" s="16"/>
      <c r="G253" s="16"/>
      <c r="H253" s="16"/>
      <c r="I253" s="16"/>
      <c r="J253" s="16"/>
      <c r="K253" s="16"/>
      <c r="L253" s="16"/>
      <c r="M253" s="16"/>
      <c r="N253" s="16"/>
      <c r="O253" s="16"/>
      <c r="P253" s="16"/>
    </row>
    <row r="254" spans="1:16" ht="15.75" customHeight="1" x14ac:dyDescent="0.2">
      <c r="A254" s="16"/>
      <c r="B254" s="16"/>
      <c r="C254" s="16"/>
      <c r="D254" s="16"/>
      <c r="E254" s="16"/>
      <c r="F254" s="16"/>
      <c r="G254" s="16"/>
      <c r="H254" s="16"/>
      <c r="I254" s="16"/>
      <c r="J254" s="16"/>
      <c r="K254" s="16"/>
      <c r="L254" s="16"/>
      <c r="M254" s="16"/>
      <c r="N254" s="16"/>
      <c r="O254" s="16"/>
      <c r="P254" s="16"/>
    </row>
    <row r="255" spans="1:16" ht="15.75" customHeight="1" x14ac:dyDescent="0.2">
      <c r="A255" s="16"/>
      <c r="B255" s="16"/>
      <c r="C255" s="16"/>
      <c r="D255" s="16"/>
      <c r="E255" s="16"/>
      <c r="F255" s="16"/>
      <c r="G255" s="16"/>
      <c r="H255" s="16"/>
      <c r="I255" s="16"/>
      <c r="J255" s="16"/>
      <c r="K255" s="16"/>
      <c r="L255" s="16"/>
      <c r="M255" s="16"/>
      <c r="N255" s="16"/>
      <c r="O255" s="16"/>
      <c r="P255" s="16"/>
    </row>
    <row r="256" spans="1:16" ht="15.75" customHeight="1" x14ac:dyDescent="0.2">
      <c r="A256" s="16"/>
      <c r="B256" s="16"/>
      <c r="C256" s="16"/>
      <c r="D256" s="16"/>
      <c r="E256" s="16"/>
      <c r="F256" s="16"/>
      <c r="G256" s="16"/>
      <c r="H256" s="16"/>
      <c r="I256" s="16"/>
      <c r="J256" s="16"/>
      <c r="K256" s="16"/>
      <c r="L256" s="16"/>
      <c r="M256" s="16"/>
      <c r="N256" s="16"/>
      <c r="O256" s="16"/>
      <c r="P256" s="16"/>
    </row>
    <row r="257" spans="1:16" ht="15.75" customHeight="1" x14ac:dyDescent="0.2">
      <c r="A257" s="16"/>
      <c r="B257" s="16"/>
      <c r="C257" s="16"/>
      <c r="D257" s="16"/>
      <c r="E257" s="16"/>
      <c r="F257" s="16"/>
      <c r="G257" s="16"/>
      <c r="H257" s="16"/>
      <c r="I257" s="16"/>
      <c r="J257" s="16"/>
      <c r="K257" s="16"/>
      <c r="L257" s="16"/>
      <c r="M257" s="16"/>
      <c r="N257" s="16"/>
      <c r="O257" s="16"/>
      <c r="P257" s="16"/>
    </row>
    <row r="258" spans="1:16" ht="15.75" customHeight="1" x14ac:dyDescent="0.2">
      <c r="A258" s="16"/>
      <c r="B258" s="16"/>
      <c r="C258" s="16"/>
      <c r="D258" s="16"/>
      <c r="E258" s="16"/>
      <c r="F258" s="16"/>
      <c r="G258" s="16"/>
      <c r="H258" s="16"/>
      <c r="I258" s="16"/>
      <c r="J258" s="16"/>
      <c r="K258" s="16"/>
      <c r="L258" s="16"/>
      <c r="M258" s="16"/>
      <c r="N258" s="16"/>
      <c r="O258" s="16"/>
      <c r="P258" s="16"/>
    </row>
    <row r="259" spans="1:16" ht="15.75" customHeight="1" x14ac:dyDescent="0.2">
      <c r="A259" s="16"/>
      <c r="B259" s="16"/>
      <c r="C259" s="16"/>
      <c r="D259" s="16"/>
      <c r="E259" s="16"/>
      <c r="F259" s="16"/>
      <c r="G259" s="16"/>
      <c r="H259" s="16"/>
      <c r="I259" s="16"/>
      <c r="J259" s="16"/>
      <c r="K259" s="16"/>
      <c r="L259" s="16"/>
      <c r="M259" s="16"/>
      <c r="N259" s="16"/>
      <c r="O259" s="16"/>
      <c r="P259" s="16"/>
    </row>
    <row r="260" spans="1:16" ht="15.75" customHeight="1" x14ac:dyDescent="0.2">
      <c r="A260" s="16"/>
      <c r="B260" s="16"/>
      <c r="C260" s="16"/>
      <c r="D260" s="16"/>
      <c r="E260" s="16"/>
      <c r="F260" s="16"/>
      <c r="G260" s="16"/>
      <c r="H260" s="16"/>
      <c r="I260" s="16"/>
      <c r="J260" s="16"/>
      <c r="K260" s="16"/>
      <c r="L260" s="16"/>
      <c r="M260" s="16"/>
      <c r="N260" s="16"/>
      <c r="O260" s="16"/>
      <c r="P260" s="16"/>
    </row>
    <row r="261" spans="1:16" ht="15.75" customHeight="1" x14ac:dyDescent="0.2">
      <c r="A261" s="16"/>
      <c r="B261" s="16"/>
      <c r="C261" s="16"/>
      <c r="D261" s="16"/>
      <c r="E261" s="16"/>
      <c r="F261" s="16"/>
      <c r="G261" s="16"/>
      <c r="H261" s="16"/>
      <c r="I261" s="16"/>
      <c r="J261" s="16"/>
      <c r="K261" s="16"/>
      <c r="L261" s="16"/>
      <c r="M261" s="16"/>
      <c r="N261" s="16"/>
      <c r="O261" s="16"/>
      <c r="P261" s="16"/>
    </row>
    <row r="262" spans="1:16" ht="15.75" customHeight="1" x14ac:dyDescent="0.2">
      <c r="A262" s="16"/>
      <c r="B262" s="16"/>
      <c r="C262" s="16"/>
      <c r="D262" s="16"/>
      <c r="E262" s="16"/>
      <c r="F262" s="16"/>
      <c r="G262" s="16"/>
      <c r="H262" s="16"/>
      <c r="I262" s="16"/>
      <c r="J262" s="16"/>
      <c r="K262" s="16"/>
      <c r="L262" s="16"/>
      <c r="M262" s="16"/>
      <c r="N262" s="16"/>
      <c r="O262" s="16"/>
      <c r="P262" s="16"/>
    </row>
    <row r="263" spans="1:16" ht="15.75" customHeight="1" x14ac:dyDescent="0.2">
      <c r="A263" s="16"/>
      <c r="B263" s="16"/>
      <c r="C263" s="16"/>
      <c r="D263" s="16"/>
      <c r="E263" s="16"/>
      <c r="F263" s="16"/>
      <c r="G263" s="16"/>
      <c r="H263" s="16"/>
      <c r="I263" s="16"/>
      <c r="J263" s="16"/>
      <c r="K263" s="16"/>
      <c r="L263" s="16"/>
      <c r="M263" s="16"/>
      <c r="N263" s="16"/>
      <c r="O263" s="16"/>
      <c r="P263" s="16"/>
    </row>
    <row r="264" spans="1:16" ht="15.75" customHeight="1" x14ac:dyDescent="0.2">
      <c r="A264" s="16"/>
      <c r="B264" s="16"/>
      <c r="C264" s="16"/>
      <c r="D264" s="16"/>
      <c r="E264" s="16"/>
      <c r="F264" s="16"/>
      <c r="G264" s="16"/>
      <c r="H264" s="16"/>
      <c r="I264" s="16"/>
      <c r="J264" s="16"/>
      <c r="K264" s="16"/>
      <c r="L264" s="16"/>
      <c r="M264" s="16"/>
      <c r="N264" s="16"/>
      <c r="O264" s="16"/>
      <c r="P264" s="16"/>
    </row>
    <row r="265" spans="1:16" ht="15.75" customHeight="1" x14ac:dyDescent="0.2">
      <c r="A265" s="16"/>
      <c r="B265" s="16"/>
      <c r="C265" s="16"/>
      <c r="D265" s="16"/>
      <c r="E265" s="16"/>
      <c r="F265" s="16"/>
      <c r="G265" s="16"/>
      <c r="H265" s="16"/>
      <c r="I265" s="16"/>
      <c r="J265" s="16"/>
      <c r="K265" s="16"/>
      <c r="L265" s="16"/>
      <c r="M265" s="16"/>
      <c r="N265" s="16"/>
      <c r="O265" s="16"/>
      <c r="P265" s="16"/>
    </row>
    <row r="266" spans="1:16" ht="15.75" customHeight="1" x14ac:dyDescent="0.2">
      <c r="A266" s="16"/>
      <c r="B266" s="16"/>
      <c r="C266" s="16"/>
      <c r="D266" s="16"/>
      <c r="E266" s="16"/>
      <c r="F266" s="16"/>
      <c r="G266" s="16"/>
      <c r="H266" s="16"/>
      <c r="I266" s="16"/>
      <c r="J266" s="16"/>
      <c r="K266" s="16"/>
      <c r="L266" s="16"/>
      <c r="M266" s="16"/>
      <c r="N266" s="16"/>
      <c r="O266" s="16"/>
      <c r="P266" s="16"/>
    </row>
    <row r="267" spans="1:16" ht="15.75" customHeight="1" x14ac:dyDescent="0.2">
      <c r="A267" s="16"/>
      <c r="B267" s="16"/>
      <c r="C267" s="16"/>
      <c r="D267" s="16"/>
      <c r="E267" s="16"/>
      <c r="F267" s="16"/>
      <c r="G267" s="16"/>
      <c r="H267" s="16"/>
      <c r="I267" s="16"/>
      <c r="J267" s="16"/>
      <c r="K267" s="16"/>
      <c r="L267" s="16"/>
      <c r="M267" s="16"/>
      <c r="N267" s="16"/>
      <c r="O267" s="16"/>
      <c r="P267" s="16"/>
    </row>
    <row r="268" spans="1:16" ht="15.75" customHeight="1" x14ac:dyDescent="0.2">
      <c r="A268" s="16"/>
      <c r="B268" s="16"/>
      <c r="C268" s="16"/>
      <c r="D268" s="16"/>
      <c r="E268" s="16"/>
      <c r="F268" s="16"/>
      <c r="G268" s="16"/>
      <c r="H268" s="16"/>
      <c r="I268" s="16"/>
      <c r="J268" s="16"/>
      <c r="K268" s="16"/>
      <c r="L268" s="16"/>
      <c r="M268" s="16"/>
      <c r="N268" s="16"/>
      <c r="O268" s="16"/>
      <c r="P268" s="16"/>
    </row>
    <row r="269" spans="1:16" ht="15.75" customHeight="1" x14ac:dyDescent="0.2">
      <c r="A269" s="16"/>
      <c r="B269" s="16"/>
      <c r="C269" s="16"/>
      <c r="D269" s="16"/>
      <c r="E269" s="16"/>
      <c r="F269" s="16"/>
      <c r="G269" s="16"/>
      <c r="H269" s="16"/>
      <c r="I269" s="16"/>
      <c r="J269" s="16"/>
      <c r="K269" s="16"/>
      <c r="L269" s="16"/>
      <c r="M269" s="16"/>
      <c r="N269" s="16"/>
      <c r="O269" s="16"/>
      <c r="P269" s="16"/>
    </row>
    <row r="270" spans="1:16" ht="15.75" customHeight="1" x14ac:dyDescent="0.2">
      <c r="A270" s="16"/>
      <c r="B270" s="16"/>
      <c r="C270" s="16"/>
      <c r="D270" s="16"/>
      <c r="E270" s="16"/>
      <c r="F270" s="16"/>
      <c r="G270" s="16"/>
      <c r="H270" s="16"/>
      <c r="I270" s="16"/>
      <c r="J270" s="16"/>
      <c r="K270" s="16"/>
      <c r="L270" s="16"/>
      <c r="M270" s="16"/>
      <c r="N270" s="16"/>
      <c r="O270" s="16"/>
      <c r="P270" s="16"/>
    </row>
    <row r="271" spans="1:16" ht="15.75" customHeight="1" x14ac:dyDescent="0.2">
      <c r="A271" s="16"/>
      <c r="B271" s="16"/>
      <c r="C271" s="16"/>
      <c r="D271" s="16"/>
      <c r="E271" s="16"/>
      <c r="F271" s="16"/>
      <c r="G271" s="16"/>
      <c r="H271" s="16"/>
      <c r="I271" s="16"/>
      <c r="J271" s="16"/>
      <c r="K271" s="16"/>
      <c r="L271" s="16"/>
      <c r="M271" s="16"/>
      <c r="N271" s="16"/>
      <c r="O271" s="16"/>
      <c r="P271" s="16"/>
    </row>
    <row r="272" spans="1:16" ht="15.75" customHeight="1" x14ac:dyDescent="0.2">
      <c r="A272" s="16"/>
      <c r="B272" s="16"/>
      <c r="C272" s="16"/>
      <c r="D272" s="16"/>
      <c r="E272" s="16"/>
      <c r="F272" s="16"/>
      <c r="G272" s="16"/>
      <c r="H272" s="16"/>
      <c r="I272" s="16"/>
      <c r="J272" s="16"/>
      <c r="K272" s="16"/>
      <c r="L272" s="16"/>
      <c r="M272" s="16"/>
      <c r="N272" s="16"/>
      <c r="O272" s="16"/>
      <c r="P272" s="16"/>
    </row>
    <row r="273" spans="1:16" ht="15.75" customHeight="1" x14ac:dyDescent="0.2">
      <c r="A273" s="16"/>
      <c r="B273" s="16"/>
      <c r="C273" s="16"/>
      <c r="D273" s="16"/>
      <c r="E273" s="16"/>
      <c r="F273" s="16"/>
      <c r="G273" s="16"/>
      <c r="H273" s="16"/>
      <c r="I273" s="16"/>
      <c r="J273" s="16"/>
      <c r="K273" s="16"/>
      <c r="L273" s="16"/>
      <c r="M273" s="16"/>
      <c r="N273" s="16"/>
      <c r="O273" s="16"/>
      <c r="P273" s="16"/>
    </row>
    <row r="274" spans="1:16" ht="15.75" customHeight="1" x14ac:dyDescent="0.2">
      <c r="A274" s="16"/>
      <c r="B274" s="16"/>
      <c r="C274" s="16"/>
      <c r="D274" s="16"/>
      <c r="E274" s="16"/>
      <c r="F274" s="16"/>
      <c r="G274" s="16"/>
      <c r="H274" s="16"/>
      <c r="I274" s="16"/>
      <c r="J274" s="16"/>
      <c r="K274" s="16"/>
      <c r="L274" s="16"/>
      <c r="M274" s="16"/>
      <c r="N274" s="16"/>
      <c r="O274" s="16"/>
      <c r="P274" s="16"/>
    </row>
    <row r="275" spans="1:16" ht="15.75" customHeight="1" x14ac:dyDescent="0.2">
      <c r="A275" s="16"/>
      <c r="B275" s="16"/>
      <c r="C275" s="16"/>
      <c r="D275" s="16"/>
      <c r="E275" s="16"/>
      <c r="F275" s="16"/>
      <c r="G275" s="16"/>
      <c r="H275" s="16"/>
      <c r="I275" s="16"/>
      <c r="J275" s="16"/>
      <c r="K275" s="16"/>
      <c r="L275" s="16"/>
      <c r="M275" s="16"/>
      <c r="N275" s="16"/>
      <c r="O275" s="16"/>
      <c r="P275" s="16"/>
    </row>
    <row r="276" spans="1:16" ht="15.75" customHeight="1" x14ac:dyDescent="0.2">
      <c r="A276" s="16"/>
      <c r="B276" s="16"/>
      <c r="C276" s="16"/>
      <c r="D276" s="16"/>
      <c r="E276" s="16"/>
      <c r="F276" s="16"/>
      <c r="G276" s="16"/>
      <c r="H276" s="16"/>
      <c r="I276" s="16"/>
      <c r="J276" s="16"/>
      <c r="K276" s="16"/>
      <c r="L276" s="16"/>
      <c r="M276" s="16"/>
      <c r="N276" s="16"/>
      <c r="O276" s="16"/>
      <c r="P276" s="16"/>
    </row>
    <row r="277" spans="1:16" ht="15.75" customHeight="1" x14ac:dyDescent="0.2">
      <c r="A277" s="16"/>
      <c r="B277" s="16"/>
      <c r="C277" s="16"/>
      <c r="D277" s="16"/>
      <c r="E277" s="16"/>
      <c r="F277" s="16"/>
      <c r="G277" s="16"/>
      <c r="H277" s="16"/>
      <c r="I277" s="16"/>
      <c r="J277" s="16"/>
      <c r="K277" s="16"/>
      <c r="L277" s="16"/>
      <c r="M277" s="16"/>
      <c r="N277" s="16"/>
      <c r="O277" s="16"/>
      <c r="P277" s="16"/>
    </row>
    <row r="278" spans="1:16" ht="15.75" customHeight="1" x14ac:dyDescent="0.2">
      <c r="A278" s="16"/>
      <c r="B278" s="16"/>
      <c r="C278" s="16"/>
      <c r="D278" s="16"/>
      <c r="E278" s="16"/>
      <c r="F278" s="16"/>
      <c r="G278" s="16"/>
      <c r="H278" s="16"/>
      <c r="I278" s="16"/>
      <c r="J278" s="16"/>
      <c r="K278" s="16"/>
      <c r="L278" s="16"/>
      <c r="M278" s="16"/>
      <c r="N278" s="16"/>
      <c r="O278" s="16"/>
      <c r="P278" s="16"/>
    </row>
    <row r="279" spans="1:16" ht="15.75" customHeight="1" x14ac:dyDescent="0.2">
      <c r="A279" s="16"/>
      <c r="B279" s="16"/>
      <c r="C279" s="16"/>
      <c r="D279" s="16"/>
      <c r="E279" s="16"/>
      <c r="F279" s="16"/>
      <c r="G279" s="16"/>
      <c r="H279" s="16"/>
      <c r="I279" s="16"/>
      <c r="J279" s="16"/>
      <c r="K279" s="16"/>
      <c r="L279" s="16"/>
      <c r="M279" s="16"/>
      <c r="N279" s="16"/>
      <c r="O279" s="16"/>
      <c r="P279" s="16"/>
    </row>
    <row r="280" spans="1:16" ht="15.75" customHeight="1" x14ac:dyDescent="0.2">
      <c r="A280" s="16"/>
      <c r="B280" s="16"/>
      <c r="C280" s="16"/>
      <c r="D280" s="16"/>
      <c r="E280" s="16"/>
      <c r="F280" s="16"/>
      <c r="G280" s="16"/>
      <c r="H280" s="16"/>
      <c r="I280" s="16"/>
      <c r="J280" s="16"/>
      <c r="K280" s="16"/>
      <c r="L280" s="16"/>
      <c r="M280" s="16"/>
      <c r="N280" s="16"/>
      <c r="O280" s="16"/>
      <c r="P280" s="16"/>
    </row>
    <row r="281" spans="1:16" ht="15.75" customHeight="1" x14ac:dyDescent="0.2">
      <c r="A281" s="16"/>
      <c r="B281" s="16"/>
      <c r="C281" s="16"/>
      <c r="D281" s="16"/>
      <c r="E281" s="16"/>
      <c r="F281" s="16"/>
      <c r="G281" s="16"/>
      <c r="H281" s="16"/>
      <c r="I281" s="16"/>
      <c r="J281" s="16"/>
      <c r="K281" s="16"/>
      <c r="L281" s="16"/>
      <c r="M281" s="16"/>
      <c r="N281" s="16"/>
      <c r="O281" s="16"/>
      <c r="P281" s="16"/>
    </row>
    <row r="282" spans="1:16" ht="15.75" customHeight="1" x14ac:dyDescent="0.2">
      <c r="A282" s="16"/>
      <c r="B282" s="16"/>
      <c r="C282" s="16"/>
      <c r="D282" s="16"/>
      <c r="E282" s="16"/>
      <c r="F282" s="16"/>
      <c r="G282" s="16"/>
      <c r="H282" s="16"/>
      <c r="I282" s="16"/>
      <c r="J282" s="16"/>
      <c r="K282" s="16"/>
      <c r="L282" s="16"/>
      <c r="M282" s="16"/>
      <c r="N282" s="16"/>
      <c r="O282" s="16"/>
      <c r="P282" s="16"/>
    </row>
    <row r="283" spans="1:16" ht="15.75" customHeight="1" x14ac:dyDescent="0.2">
      <c r="A283" s="16"/>
      <c r="B283" s="16"/>
      <c r="C283" s="16"/>
      <c r="D283" s="16"/>
      <c r="E283" s="16"/>
      <c r="F283" s="16"/>
      <c r="G283" s="16"/>
      <c r="H283" s="16"/>
      <c r="I283" s="16"/>
      <c r="J283" s="16"/>
      <c r="K283" s="16"/>
      <c r="L283" s="16"/>
      <c r="M283" s="16"/>
      <c r="N283" s="16"/>
      <c r="O283" s="16"/>
      <c r="P283" s="16"/>
    </row>
    <row r="284" spans="1:16" ht="15.75" customHeight="1" x14ac:dyDescent="0.2">
      <c r="A284" s="16"/>
      <c r="B284" s="16"/>
      <c r="C284" s="16"/>
      <c r="D284" s="16"/>
      <c r="E284" s="16"/>
      <c r="F284" s="16"/>
      <c r="G284" s="16"/>
      <c r="H284" s="16"/>
      <c r="I284" s="16"/>
      <c r="J284" s="16"/>
      <c r="K284" s="16"/>
      <c r="L284" s="16"/>
      <c r="M284" s="16"/>
      <c r="N284" s="16"/>
      <c r="O284" s="16"/>
      <c r="P284" s="16"/>
    </row>
    <row r="285" spans="1:16" ht="15.75" customHeight="1" x14ac:dyDescent="0.2">
      <c r="A285" s="16"/>
      <c r="B285" s="16"/>
      <c r="C285" s="16"/>
      <c r="D285" s="16"/>
      <c r="E285" s="16"/>
      <c r="F285" s="16"/>
      <c r="G285" s="16"/>
      <c r="H285" s="16"/>
      <c r="I285" s="16"/>
      <c r="J285" s="16"/>
      <c r="K285" s="16"/>
      <c r="L285" s="16"/>
      <c r="M285" s="16"/>
      <c r="N285" s="16"/>
      <c r="O285" s="16"/>
      <c r="P285" s="16"/>
    </row>
    <row r="286" spans="1:16" ht="15.75" customHeight="1" x14ac:dyDescent="0.2">
      <c r="A286" s="16"/>
      <c r="B286" s="16"/>
      <c r="C286" s="16"/>
      <c r="D286" s="16"/>
      <c r="E286" s="16"/>
      <c r="F286" s="16"/>
      <c r="G286" s="16"/>
      <c r="H286" s="16"/>
      <c r="I286" s="16"/>
      <c r="J286" s="16"/>
      <c r="K286" s="16"/>
      <c r="L286" s="16"/>
      <c r="M286" s="16"/>
      <c r="N286" s="16"/>
      <c r="O286" s="16"/>
      <c r="P286" s="16"/>
    </row>
    <row r="287" spans="1:16" ht="15.75" customHeight="1" x14ac:dyDescent="0.2">
      <c r="A287" s="16"/>
      <c r="B287" s="16"/>
      <c r="C287" s="16"/>
      <c r="D287" s="16"/>
      <c r="E287" s="16"/>
      <c r="F287" s="16"/>
      <c r="G287" s="16"/>
      <c r="H287" s="16"/>
      <c r="I287" s="16"/>
      <c r="J287" s="16"/>
      <c r="K287" s="16"/>
      <c r="L287" s="16"/>
      <c r="M287" s="16"/>
      <c r="N287" s="16"/>
      <c r="O287" s="16"/>
      <c r="P287" s="16"/>
    </row>
    <row r="288" spans="1:16" ht="15.75" customHeight="1" x14ac:dyDescent="0.2">
      <c r="A288" s="16"/>
      <c r="B288" s="16"/>
      <c r="C288" s="16"/>
      <c r="D288" s="16"/>
      <c r="E288" s="16"/>
      <c r="F288" s="16"/>
      <c r="G288" s="16"/>
      <c r="H288" s="16"/>
      <c r="I288" s="16"/>
      <c r="J288" s="16"/>
      <c r="K288" s="16"/>
      <c r="L288" s="16"/>
      <c r="M288" s="16"/>
      <c r="N288" s="16"/>
      <c r="O288" s="16"/>
      <c r="P288" s="16"/>
    </row>
    <row r="289" spans="1:16" ht="15.75" customHeight="1" x14ac:dyDescent="0.2">
      <c r="A289" s="16"/>
      <c r="B289" s="16"/>
      <c r="C289" s="16"/>
      <c r="D289" s="16"/>
      <c r="E289" s="16"/>
      <c r="F289" s="16"/>
      <c r="G289" s="16"/>
      <c r="H289" s="16"/>
      <c r="I289" s="16"/>
      <c r="J289" s="16"/>
      <c r="K289" s="16"/>
      <c r="L289" s="16"/>
      <c r="M289" s="16"/>
      <c r="N289" s="16"/>
      <c r="O289" s="16"/>
      <c r="P289" s="16"/>
    </row>
    <row r="290" spans="1:16" ht="15.75" customHeight="1" x14ac:dyDescent="0.2">
      <c r="A290" s="16"/>
      <c r="B290" s="16"/>
      <c r="C290" s="16"/>
      <c r="D290" s="16"/>
      <c r="E290" s="16"/>
      <c r="F290" s="16"/>
      <c r="G290" s="16"/>
      <c r="H290" s="16"/>
      <c r="I290" s="16"/>
      <c r="J290" s="16"/>
      <c r="K290" s="16"/>
      <c r="L290" s="16"/>
      <c r="M290" s="16"/>
      <c r="N290" s="16"/>
      <c r="O290" s="16"/>
      <c r="P290" s="16"/>
    </row>
    <row r="291" spans="1:16" ht="15.75" customHeight="1" x14ac:dyDescent="0.2">
      <c r="A291" s="16"/>
      <c r="B291" s="16"/>
      <c r="C291" s="16"/>
      <c r="D291" s="16"/>
      <c r="E291" s="16"/>
      <c r="F291" s="16"/>
      <c r="G291" s="16"/>
      <c r="H291" s="16"/>
      <c r="I291" s="16"/>
      <c r="J291" s="16"/>
      <c r="K291" s="16"/>
      <c r="L291" s="16"/>
      <c r="M291" s="16"/>
      <c r="N291" s="16"/>
      <c r="O291" s="16"/>
      <c r="P291" s="16"/>
    </row>
    <row r="292" spans="1:16" ht="15.75" customHeight="1" x14ac:dyDescent="0.2">
      <c r="A292" s="16"/>
      <c r="B292" s="16"/>
      <c r="C292" s="16"/>
      <c r="D292" s="16"/>
      <c r="E292" s="16"/>
      <c r="F292" s="16"/>
      <c r="G292" s="16"/>
      <c r="H292" s="16"/>
      <c r="I292" s="16"/>
      <c r="J292" s="16"/>
      <c r="K292" s="16"/>
      <c r="L292" s="16"/>
      <c r="M292" s="16"/>
      <c r="N292" s="16"/>
      <c r="O292" s="16"/>
      <c r="P292" s="16"/>
    </row>
    <row r="293" spans="1:16" ht="15.75" customHeight="1" x14ac:dyDescent="0.2">
      <c r="A293" s="16"/>
      <c r="B293" s="16"/>
      <c r="C293" s="16"/>
      <c r="D293" s="16"/>
      <c r="E293" s="16"/>
      <c r="F293" s="16"/>
      <c r="G293" s="16"/>
      <c r="H293" s="16"/>
      <c r="I293" s="16"/>
      <c r="J293" s="16"/>
      <c r="K293" s="16"/>
      <c r="L293" s="16"/>
      <c r="M293" s="16"/>
      <c r="N293" s="16"/>
      <c r="O293" s="16"/>
      <c r="P293" s="16"/>
    </row>
    <row r="294" spans="1:16" ht="15.75" customHeight="1" x14ac:dyDescent="0.2">
      <c r="A294" s="16"/>
      <c r="B294" s="16"/>
      <c r="C294" s="16"/>
      <c r="D294" s="16"/>
      <c r="E294" s="16"/>
      <c r="F294" s="16"/>
      <c r="G294" s="16"/>
      <c r="H294" s="16"/>
      <c r="I294" s="16"/>
      <c r="J294" s="16"/>
      <c r="K294" s="16"/>
      <c r="L294" s="16"/>
      <c r="M294" s="16"/>
      <c r="N294" s="16"/>
      <c r="O294" s="16"/>
      <c r="P294" s="16"/>
    </row>
    <row r="295" spans="1:16" ht="15.75" customHeight="1" x14ac:dyDescent="0.2">
      <c r="A295" s="16"/>
      <c r="B295" s="16"/>
      <c r="C295" s="16"/>
      <c r="D295" s="16"/>
      <c r="E295" s="16"/>
      <c r="F295" s="16"/>
      <c r="G295" s="16"/>
      <c r="H295" s="16"/>
      <c r="I295" s="16"/>
      <c r="J295" s="16"/>
      <c r="K295" s="16"/>
      <c r="L295" s="16"/>
      <c r="M295" s="16"/>
      <c r="N295" s="16"/>
      <c r="O295" s="16"/>
      <c r="P295" s="16"/>
    </row>
    <row r="296" spans="1:16" ht="15.75" customHeight="1" x14ac:dyDescent="0.2">
      <c r="A296" s="16"/>
      <c r="B296" s="16"/>
      <c r="C296" s="16"/>
      <c r="D296" s="16"/>
      <c r="E296" s="16"/>
      <c r="F296" s="16"/>
      <c r="G296" s="16"/>
      <c r="H296" s="16"/>
      <c r="I296" s="16"/>
      <c r="J296" s="16"/>
      <c r="K296" s="16"/>
      <c r="L296" s="16"/>
      <c r="M296" s="16"/>
      <c r="N296" s="16"/>
      <c r="O296" s="16"/>
      <c r="P296" s="16"/>
    </row>
    <row r="297" spans="1:16" ht="15.75" customHeight="1" x14ac:dyDescent="0.2">
      <c r="A297" s="16"/>
      <c r="B297" s="16"/>
      <c r="C297" s="16"/>
      <c r="D297" s="16"/>
      <c r="E297" s="16"/>
      <c r="F297" s="16"/>
      <c r="G297" s="16"/>
      <c r="H297" s="16"/>
      <c r="I297" s="16"/>
      <c r="J297" s="16"/>
      <c r="K297" s="16"/>
      <c r="L297" s="16"/>
      <c r="M297" s="16"/>
      <c r="N297" s="16"/>
      <c r="O297" s="16"/>
      <c r="P297" s="16"/>
    </row>
    <row r="298" spans="1:16" ht="15.75" customHeight="1" x14ac:dyDescent="0.2">
      <c r="A298" s="16"/>
      <c r="B298" s="16"/>
      <c r="C298" s="16"/>
      <c r="D298" s="16"/>
      <c r="E298" s="16"/>
      <c r="F298" s="16"/>
      <c r="G298" s="16"/>
      <c r="H298" s="16"/>
      <c r="I298" s="16"/>
      <c r="J298" s="16"/>
      <c r="K298" s="16"/>
      <c r="L298" s="16"/>
      <c r="M298" s="16"/>
      <c r="N298" s="16"/>
      <c r="O298" s="16"/>
      <c r="P298" s="16"/>
    </row>
    <row r="299" spans="1:16" ht="15.75" customHeight="1" x14ac:dyDescent="0.2">
      <c r="A299" s="16"/>
      <c r="B299" s="16"/>
      <c r="C299" s="16"/>
      <c r="D299" s="16"/>
      <c r="E299" s="16"/>
      <c r="F299" s="16"/>
      <c r="G299" s="16"/>
      <c r="H299" s="16"/>
      <c r="I299" s="16"/>
      <c r="J299" s="16"/>
      <c r="K299" s="16"/>
      <c r="L299" s="16"/>
      <c r="M299" s="16"/>
      <c r="N299" s="16"/>
      <c r="O299" s="16"/>
      <c r="P299" s="16"/>
    </row>
    <row r="300" spans="1:16" ht="15.75" customHeight="1" x14ac:dyDescent="0.2">
      <c r="A300" s="16"/>
      <c r="B300" s="16"/>
      <c r="C300" s="16"/>
      <c r="D300" s="16"/>
      <c r="E300" s="16"/>
      <c r="F300" s="16"/>
      <c r="G300" s="16"/>
      <c r="H300" s="16"/>
      <c r="I300" s="16"/>
      <c r="J300" s="16"/>
      <c r="K300" s="16"/>
      <c r="L300" s="16"/>
      <c r="M300" s="16"/>
      <c r="N300" s="16"/>
      <c r="O300" s="16"/>
      <c r="P300" s="16"/>
    </row>
    <row r="301" spans="1:16" ht="15.75" customHeight="1" x14ac:dyDescent="0.2">
      <c r="A301" s="16"/>
      <c r="B301" s="16"/>
      <c r="C301" s="16"/>
      <c r="D301" s="16"/>
      <c r="E301" s="16"/>
      <c r="F301" s="16"/>
      <c r="G301" s="16"/>
      <c r="H301" s="16"/>
      <c r="I301" s="16"/>
      <c r="J301" s="16"/>
      <c r="K301" s="16"/>
      <c r="L301" s="16"/>
      <c r="M301" s="16"/>
      <c r="N301" s="16"/>
      <c r="O301" s="16"/>
      <c r="P301" s="16"/>
    </row>
    <row r="302" spans="1:16" ht="15.75" customHeight="1" x14ac:dyDescent="0.2">
      <c r="A302" s="16"/>
      <c r="B302" s="16"/>
      <c r="C302" s="16"/>
      <c r="D302" s="16"/>
      <c r="E302" s="16"/>
      <c r="F302" s="16"/>
      <c r="G302" s="16"/>
      <c r="H302" s="16"/>
      <c r="I302" s="16"/>
      <c r="J302" s="16"/>
      <c r="K302" s="16"/>
      <c r="L302" s="16"/>
      <c r="M302" s="16"/>
      <c r="N302" s="16"/>
      <c r="O302" s="16"/>
      <c r="P302" s="16"/>
    </row>
    <row r="303" spans="1:16" ht="15.75" customHeight="1" x14ac:dyDescent="0.2">
      <c r="A303" s="16"/>
      <c r="B303" s="16"/>
      <c r="C303" s="16"/>
      <c r="D303" s="16"/>
      <c r="E303" s="16"/>
      <c r="F303" s="16"/>
      <c r="G303" s="16"/>
      <c r="H303" s="16"/>
      <c r="I303" s="16"/>
      <c r="J303" s="16"/>
      <c r="K303" s="16"/>
      <c r="L303" s="16"/>
      <c r="M303" s="16"/>
      <c r="N303" s="16"/>
      <c r="O303" s="16"/>
      <c r="P303" s="16"/>
    </row>
    <row r="304" spans="1:16" ht="15.75" customHeight="1" x14ac:dyDescent="0.2">
      <c r="A304" s="16"/>
      <c r="B304" s="16"/>
      <c r="C304" s="16"/>
      <c r="D304" s="16"/>
      <c r="E304" s="16"/>
      <c r="F304" s="16"/>
      <c r="G304" s="16"/>
      <c r="H304" s="16"/>
      <c r="I304" s="16"/>
      <c r="J304" s="16"/>
      <c r="K304" s="16"/>
      <c r="L304" s="16"/>
      <c r="M304" s="16"/>
      <c r="N304" s="16"/>
      <c r="O304" s="16"/>
      <c r="P304" s="16"/>
    </row>
    <row r="305" spans="1:16" ht="15.75" customHeight="1" x14ac:dyDescent="0.2">
      <c r="A305" s="16"/>
      <c r="B305" s="16"/>
      <c r="C305" s="16"/>
      <c r="D305" s="16"/>
      <c r="E305" s="16"/>
      <c r="F305" s="16"/>
      <c r="G305" s="16"/>
      <c r="H305" s="16"/>
      <c r="I305" s="16"/>
      <c r="J305" s="16"/>
      <c r="K305" s="16"/>
      <c r="L305" s="16"/>
      <c r="M305" s="16"/>
      <c r="N305" s="16"/>
      <c r="O305" s="16"/>
      <c r="P305" s="16"/>
    </row>
    <row r="306" spans="1:16" ht="15.75" customHeight="1" x14ac:dyDescent="0.2">
      <c r="A306" s="16"/>
      <c r="B306" s="16"/>
      <c r="C306" s="16"/>
      <c r="D306" s="16"/>
      <c r="E306" s="16"/>
      <c r="F306" s="16"/>
      <c r="G306" s="16"/>
      <c r="H306" s="16"/>
      <c r="I306" s="16"/>
      <c r="J306" s="16"/>
      <c r="K306" s="16"/>
      <c r="L306" s="16"/>
      <c r="M306" s="16"/>
      <c r="N306" s="16"/>
      <c r="O306" s="16"/>
      <c r="P306" s="16"/>
    </row>
    <row r="307" spans="1:16" ht="15.75" customHeight="1" x14ac:dyDescent="0.2">
      <c r="A307" s="16"/>
      <c r="B307" s="16"/>
      <c r="C307" s="16"/>
      <c r="D307" s="16"/>
      <c r="E307" s="16"/>
      <c r="F307" s="16"/>
      <c r="G307" s="16"/>
      <c r="H307" s="16"/>
      <c r="I307" s="16"/>
      <c r="J307" s="16"/>
      <c r="K307" s="16"/>
      <c r="L307" s="16"/>
      <c r="M307" s="16"/>
      <c r="N307" s="16"/>
      <c r="O307" s="16"/>
      <c r="P307" s="16"/>
    </row>
    <row r="308" spans="1:16" ht="15.75" customHeight="1" x14ac:dyDescent="0.2">
      <c r="A308" s="16"/>
      <c r="B308" s="16"/>
      <c r="C308" s="16"/>
      <c r="D308" s="16"/>
      <c r="E308" s="16"/>
      <c r="F308" s="16"/>
      <c r="G308" s="16"/>
      <c r="H308" s="16"/>
      <c r="I308" s="16"/>
      <c r="J308" s="16"/>
      <c r="K308" s="16"/>
      <c r="L308" s="16"/>
      <c r="M308" s="16"/>
      <c r="N308" s="16"/>
      <c r="O308" s="16"/>
      <c r="P308" s="16"/>
    </row>
    <row r="309" spans="1:16" ht="15.75" customHeight="1" x14ac:dyDescent="0.2">
      <c r="A309" s="16"/>
      <c r="B309" s="16"/>
      <c r="C309" s="16"/>
      <c r="D309" s="16"/>
      <c r="E309" s="16"/>
      <c r="F309" s="16"/>
      <c r="G309" s="16"/>
      <c r="H309" s="16"/>
      <c r="I309" s="16"/>
      <c r="J309" s="16"/>
      <c r="K309" s="16"/>
      <c r="L309" s="16"/>
      <c r="M309" s="16"/>
      <c r="N309" s="16"/>
      <c r="O309" s="16"/>
      <c r="P309" s="16"/>
    </row>
    <row r="310" spans="1:16" ht="15.75" customHeight="1" x14ac:dyDescent="0.2">
      <c r="A310" s="16"/>
      <c r="B310" s="16"/>
      <c r="C310" s="16"/>
      <c r="D310" s="16"/>
      <c r="E310" s="16"/>
      <c r="F310" s="16"/>
      <c r="G310" s="16"/>
      <c r="H310" s="16"/>
      <c r="I310" s="16"/>
      <c r="J310" s="16"/>
      <c r="K310" s="16"/>
      <c r="L310" s="16"/>
      <c r="M310" s="16"/>
      <c r="N310" s="16"/>
      <c r="O310" s="16"/>
      <c r="P310" s="16"/>
    </row>
    <row r="311" spans="1:16" ht="15.75" customHeight="1" x14ac:dyDescent="0.2">
      <c r="A311" s="16"/>
      <c r="B311" s="16"/>
      <c r="C311" s="16"/>
      <c r="D311" s="16"/>
      <c r="E311" s="16"/>
      <c r="F311" s="16"/>
      <c r="G311" s="16"/>
      <c r="H311" s="16"/>
      <c r="I311" s="16"/>
      <c r="J311" s="16"/>
      <c r="K311" s="16"/>
      <c r="L311" s="16"/>
      <c r="M311" s="16"/>
      <c r="N311" s="16"/>
      <c r="O311" s="16"/>
      <c r="P311" s="16"/>
    </row>
    <row r="312" spans="1:16" ht="15.75" customHeight="1" x14ac:dyDescent="0.2">
      <c r="A312" s="16"/>
      <c r="B312" s="16"/>
      <c r="C312" s="16"/>
      <c r="D312" s="16"/>
      <c r="E312" s="16"/>
      <c r="F312" s="16"/>
      <c r="G312" s="16"/>
      <c r="H312" s="16"/>
      <c r="I312" s="16"/>
      <c r="J312" s="16"/>
      <c r="K312" s="16"/>
      <c r="L312" s="16"/>
      <c r="M312" s="16"/>
      <c r="N312" s="16"/>
      <c r="O312" s="16"/>
      <c r="P312" s="16"/>
    </row>
    <row r="313" spans="1:16" ht="15.75" customHeight="1" x14ac:dyDescent="0.2">
      <c r="A313" s="16"/>
      <c r="B313" s="16"/>
      <c r="C313" s="16"/>
      <c r="D313" s="16"/>
      <c r="E313" s="16"/>
      <c r="F313" s="16"/>
      <c r="G313" s="16"/>
      <c r="H313" s="16"/>
      <c r="I313" s="16"/>
      <c r="J313" s="16"/>
      <c r="K313" s="16"/>
      <c r="L313" s="16"/>
      <c r="M313" s="16"/>
      <c r="N313" s="16"/>
      <c r="O313" s="16"/>
      <c r="P313" s="16"/>
    </row>
    <row r="314" spans="1:16" ht="15.75" customHeight="1" x14ac:dyDescent="0.2">
      <c r="A314" s="16"/>
      <c r="B314" s="16"/>
      <c r="C314" s="16"/>
      <c r="D314" s="16"/>
      <c r="E314" s="16"/>
      <c r="F314" s="16"/>
      <c r="G314" s="16"/>
      <c r="H314" s="16"/>
      <c r="I314" s="16"/>
      <c r="J314" s="16"/>
      <c r="K314" s="16"/>
      <c r="L314" s="16"/>
      <c r="M314" s="16"/>
      <c r="N314" s="16"/>
      <c r="O314" s="16"/>
      <c r="P314" s="16"/>
    </row>
    <row r="315" spans="1:16" ht="15.75" customHeight="1" x14ac:dyDescent="0.2">
      <c r="A315" s="16"/>
      <c r="B315" s="16"/>
      <c r="C315" s="16"/>
      <c r="D315" s="16"/>
      <c r="E315" s="16"/>
      <c r="F315" s="16"/>
      <c r="G315" s="16"/>
      <c r="H315" s="16"/>
      <c r="I315" s="16"/>
      <c r="J315" s="16"/>
      <c r="K315" s="16"/>
      <c r="L315" s="16"/>
      <c r="M315" s="16"/>
      <c r="N315" s="16"/>
      <c r="O315" s="16"/>
      <c r="P315" s="16"/>
    </row>
    <row r="316" spans="1:16" ht="15.75" customHeight="1" x14ac:dyDescent="0.2">
      <c r="A316" s="16"/>
      <c r="B316" s="16"/>
      <c r="C316" s="16"/>
      <c r="D316" s="16"/>
      <c r="E316" s="16"/>
      <c r="F316" s="16"/>
      <c r="G316" s="16"/>
      <c r="H316" s="16"/>
      <c r="I316" s="16"/>
      <c r="J316" s="16"/>
      <c r="K316" s="16"/>
      <c r="L316" s="16"/>
      <c r="M316" s="16"/>
      <c r="N316" s="16"/>
      <c r="O316" s="16"/>
      <c r="P316" s="16"/>
    </row>
    <row r="317" spans="1:16" ht="15.75" customHeight="1" x14ac:dyDescent="0.2">
      <c r="A317" s="16"/>
      <c r="B317" s="16"/>
      <c r="C317" s="16"/>
      <c r="D317" s="16"/>
      <c r="E317" s="16"/>
      <c r="F317" s="16"/>
      <c r="G317" s="16"/>
      <c r="H317" s="16"/>
      <c r="I317" s="16"/>
      <c r="J317" s="16"/>
      <c r="K317" s="16"/>
      <c r="L317" s="16"/>
      <c r="M317" s="16"/>
      <c r="N317" s="16"/>
      <c r="O317" s="16"/>
      <c r="P317" s="16"/>
    </row>
    <row r="318" spans="1:16" ht="15.75" customHeight="1" x14ac:dyDescent="0.2">
      <c r="A318" s="16"/>
      <c r="B318" s="16"/>
      <c r="C318" s="16"/>
      <c r="D318" s="16"/>
      <c r="E318" s="16"/>
      <c r="F318" s="16"/>
      <c r="G318" s="16"/>
      <c r="H318" s="16"/>
      <c r="I318" s="16"/>
      <c r="J318" s="16"/>
      <c r="K318" s="16"/>
      <c r="L318" s="16"/>
      <c r="M318" s="16"/>
      <c r="N318" s="16"/>
      <c r="O318" s="16"/>
      <c r="P318" s="16"/>
    </row>
    <row r="319" spans="1:16" ht="15.75" customHeight="1" x14ac:dyDescent="0.2">
      <c r="A319" s="16"/>
      <c r="B319" s="16"/>
      <c r="C319" s="16"/>
      <c r="D319" s="16"/>
      <c r="E319" s="16"/>
      <c r="F319" s="16"/>
      <c r="G319" s="16"/>
      <c r="H319" s="16"/>
      <c r="I319" s="16"/>
      <c r="J319" s="16"/>
      <c r="K319" s="16"/>
      <c r="L319" s="16"/>
      <c r="M319" s="16"/>
      <c r="N319" s="16"/>
      <c r="O319" s="16"/>
      <c r="P319" s="16"/>
    </row>
    <row r="320" spans="1:16" ht="15.75" customHeight="1" x14ac:dyDescent="0.2">
      <c r="A320" s="16"/>
      <c r="B320" s="16"/>
      <c r="C320" s="16"/>
      <c r="D320" s="16"/>
      <c r="E320" s="16"/>
      <c r="F320" s="16"/>
      <c r="G320" s="16"/>
      <c r="H320" s="16"/>
      <c r="I320" s="16"/>
      <c r="J320" s="16"/>
      <c r="K320" s="16"/>
      <c r="L320" s="16"/>
      <c r="M320" s="16"/>
      <c r="N320" s="16"/>
      <c r="O320" s="16"/>
      <c r="P320" s="16"/>
    </row>
    <row r="321" spans="1:16" ht="15.75" customHeight="1" x14ac:dyDescent="0.2">
      <c r="A321" s="16"/>
      <c r="B321" s="16"/>
      <c r="C321" s="16"/>
      <c r="D321" s="16"/>
      <c r="E321" s="16"/>
      <c r="F321" s="16"/>
      <c r="G321" s="16"/>
      <c r="H321" s="16"/>
      <c r="I321" s="16"/>
      <c r="J321" s="16"/>
      <c r="K321" s="16"/>
      <c r="L321" s="16"/>
      <c r="M321" s="16"/>
      <c r="N321" s="16"/>
      <c r="O321" s="16"/>
      <c r="P321" s="16"/>
    </row>
    <row r="322" spans="1:16" ht="15.75" customHeight="1" x14ac:dyDescent="0.2">
      <c r="A322" s="16"/>
      <c r="B322" s="16"/>
      <c r="C322" s="16"/>
      <c r="D322" s="16"/>
      <c r="E322" s="16"/>
      <c r="F322" s="16"/>
      <c r="G322" s="16"/>
      <c r="H322" s="16"/>
      <c r="I322" s="16"/>
      <c r="J322" s="16"/>
      <c r="K322" s="16"/>
      <c r="L322" s="16"/>
      <c r="M322" s="16"/>
      <c r="N322" s="16"/>
      <c r="O322" s="16"/>
      <c r="P322" s="16"/>
    </row>
    <row r="323" spans="1:16" ht="15.75" customHeight="1" x14ac:dyDescent="0.2">
      <c r="A323" s="16"/>
      <c r="B323" s="16"/>
      <c r="C323" s="16"/>
      <c r="D323" s="16"/>
      <c r="E323" s="16"/>
      <c r="F323" s="16"/>
      <c r="G323" s="16"/>
      <c r="H323" s="16"/>
      <c r="I323" s="16"/>
      <c r="J323" s="16"/>
      <c r="K323" s="16"/>
      <c r="L323" s="16"/>
      <c r="M323" s="16"/>
      <c r="N323" s="16"/>
      <c r="O323" s="16"/>
      <c r="P323" s="16"/>
    </row>
    <row r="324" spans="1:16" ht="15.75" customHeight="1" x14ac:dyDescent="0.2">
      <c r="A324" s="16"/>
      <c r="B324" s="16"/>
      <c r="C324" s="16"/>
      <c r="D324" s="16"/>
      <c r="E324" s="16"/>
      <c r="F324" s="16"/>
      <c r="G324" s="16"/>
      <c r="H324" s="16"/>
      <c r="I324" s="16"/>
      <c r="J324" s="16"/>
      <c r="K324" s="16"/>
      <c r="L324" s="16"/>
      <c r="M324" s="16"/>
      <c r="N324" s="16"/>
      <c r="O324" s="16"/>
      <c r="P324" s="16"/>
    </row>
    <row r="325" spans="1:16" ht="15.75" customHeight="1" x14ac:dyDescent="0.2">
      <c r="A325" s="16"/>
      <c r="B325" s="16"/>
      <c r="C325" s="16"/>
      <c r="D325" s="16"/>
      <c r="E325" s="16"/>
      <c r="F325" s="16"/>
      <c r="G325" s="16"/>
      <c r="H325" s="16"/>
      <c r="I325" s="16"/>
      <c r="J325" s="16"/>
      <c r="K325" s="16"/>
      <c r="L325" s="16"/>
      <c r="M325" s="16"/>
      <c r="N325" s="16"/>
      <c r="O325" s="16"/>
      <c r="P325" s="16"/>
    </row>
    <row r="326" spans="1:16" ht="15.75" customHeight="1" x14ac:dyDescent="0.2">
      <c r="A326" s="16"/>
      <c r="B326" s="16"/>
      <c r="C326" s="16"/>
      <c r="D326" s="16"/>
      <c r="E326" s="16"/>
      <c r="F326" s="16"/>
      <c r="G326" s="16"/>
      <c r="H326" s="16"/>
      <c r="I326" s="16"/>
      <c r="J326" s="16"/>
      <c r="K326" s="16"/>
      <c r="L326" s="16"/>
      <c r="M326" s="16"/>
      <c r="N326" s="16"/>
      <c r="O326" s="16"/>
      <c r="P326" s="16"/>
    </row>
    <row r="327" spans="1:16" ht="15.75" customHeight="1" x14ac:dyDescent="0.2">
      <c r="A327" s="16"/>
      <c r="B327" s="16"/>
      <c r="C327" s="16"/>
      <c r="D327" s="16"/>
      <c r="E327" s="16"/>
      <c r="F327" s="16"/>
      <c r="G327" s="16"/>
      <c r="H327" s="16"/>
      <c r="I327" s="16"/>
      <c r="J327" s="16"/>
      <c r="K327" s="16"/>
      <c r="L327" s="16"/>
      <c r="M327" s="16"/>
      <c r="N327" s="16"/>
      <c r="O327" s="16"/>
      <c r="P327" s="16"/>
    </row>
    <row r="328" spans="1:16" ht="15.75" customHeight="1" x14ac:dyDescent="0.2">
      <c r="A328" s="16"/>
      <c r="B328" s="16"/>
      <c r="C328" s="16"/>
      <c r="D328" s="16"/>
      <c r="E328" s="16"/>
      <c r="F328" s="16"/>
      <c r="G328" s="16"/>
      <c r="H328" s="16"/>
      <c r="I328" s="16"/>
      <c r="J328" s="16"/>
      <c r="K328" s="16"/>
      <c r="L328" s="16"/>
      <c r="M328" s="16"/>
      <c r="N328" s="16"/>
      <c r="O328" s="16"/>
      <c r="P328" s="16"/>
    </row>
    <row r="329" spans="1:16" ht="15.75" customHeight="1" x14ac:dyDescent="0.2">
      <c r="A329" s="16"/>
      <c r="B329" s="16"/>
      <c r="C329" s="16"/>
      <c r="D329" s="16"/>
      <c r="E329" s="16"/>
      <c r="F329" s="16"/>
      <c r="G329" s="16"/>
      <c r="H329" s="16"/>
      <c r="I329" s="16"/>
      <c r="J329" s="16"/>
      <c r="K329" s="16"/>
      <c r="L329" s="16"/>
      <c r="M329" s="16"/>
      <c r="N329" s="16"/>
      <c r="O329" s="16"/>
      <c r="P329" s="16"/>
    </row>
    <row r="330" spans="1:16" ht="15.75" customHeight="1" x14ac:dyDescent="0.2">
      <c r="A330" s="16"/>
      <c r="B330" s="16"/>
      <c r="C330" s="16"/>
      <c r="D330" s="16"/>
      <c r="E330" s="16"/>
      <c r="F330" s="16"/>
      <c r="G330" s="16"/>
      <c r="H330" s="16"/>
      <c r="I330" s="16"/>
      <c r="J330" s="16"/>
      <c r="K330" s="16"/>
      <c r="L330" s="16"/>
      <c r="M330" s="16"/>
      <c r="N330" s="16"/>
      <c r="O330" s="16"/>
      <c r="P330" s="16"/>
    </row>
    <row r="331" spans="1:16" ht="15.75" customHeight="1" x14ac:dyDescent="0.2">
      <c r="A331" s="16"/>
      <c r="B331" s="16"/>
      <c r="C331" s="16"/>
      <c r="D331" s="16"/>
      <c r="E331" s="16"/>
      <c r="F331" s="16"/>
      <c r="G331" s="16"/>
      <c r="H331" s="16"/>
      <c r="I331" s="16"/>
      <c r="J331" s="16"/>
      <c r="K331" s="16"/>
      <c r="L331" s="16"/>
      <c r="M331" s="16"/>
      <c r="N331" s="16"/>
      <c r="O331" s="16"/>
      <c r="P331" s="16"/>
    </row>
    <row r="332" spans="1:16" ht="15.75" customHeight="1" x14ac:dyDescent="0.2">
      <c r="A332" s="16"/>
      <c r="B332" s="16"/>
      <c r="C332" s="16"/>
      <c r="D332" s="16"/>
      <c r="E332" s="16"/>
      <c r="F332" s="16"/>
      <c r="G332" s="16"/>
      <c r="H332" s="16"/>
      <c r="I332" s="16"/>
      <c r="J332" s="16"/>
      <c r="K332" s="16"/>
      <c r="L332" s="16"/>
      <c r="M332" s="16"/>
      <c r="N332" s="16"/>
      <c r="O332" s="16"/>
      <c r="P332" s="16"/>
    </row>
    <row r="333" spans="1:16" ht="15.75" customHeight="1" x14ac:dyDescent="0.2">
      <c r="A333" s="16"/>
      <c r="B333" s="16"/>
      <c r="C333" s="16"/>
      <c r="D333" s="16"/>
      <c r="E333" s="16"/>
      <c r="F333" s="16"/>
      <c r="G333" s="16"/>
      <c r="H333" s="16"/>
      <c r="I333" s="16"/>
      <c r="J333" s="16"/>
      <c r="K333" s="16"/>
      <c r="L333" s="16"/>
      <c r="M333" s="16"/>
      <c r="N333" s="16"/>
      <c r="O333" s="16"/>
      <c r="P333" s="16"/>
    </row>
    <row r="334" spans="1:16" ht="15.75" customHeight="1" x14ac:dyDescent="0.2">
      <c r="A334" s="16"/>
      <c r="B334" s="16"/>
      <c r="C334" s="16"/>
      <c r="D334" s="16"/>
      <c r="E334" s="16"/>
      <c r="F334" s="16"/>
      <c r="G334" s="16"/>
      <c r="H334" s="16"/>
      <c r="I334" s="16"/>
      <c r="J334" s="16"/>
      <c r="K334" s="16"/>
      <c r="L334" s="16"/>
      <c r="M334" s="16"/>
      <c r="N334" s="16"/>
      <c r="O334" s="16"/>
      <c r="P334" s="16"/>
    </row>
    <row r="335" spans="1:16" ht="15.75" customHeight="1" x14ac:dyDescent="0.2">
      <c r="A335" s="16"/>
      <c r="B335" s="16"/>
      <c r="C335" s="16"/>
      <c r="D335" s="16"/>
      <c r="E335" s="16"/>
      <c r="F335" s="16"/>
      <c r="G335" s="16"/>
      <c r="H335" s="16"/>
      <c r="I335" s="16"/>
      <c r="J335" s="16"/>
      <c r="K335" s="16"/>
      <c r="L335" s="16"/>
      <c r="M335" s="16"/>
      <c r="N335" s="16"/>
      <c r="O335" s="16"/>
      <c r="P335" s="16"/>
    </row>
    <row r="336" spans="1:16" ht="15.75" customHeight="1" x14ac:dyDescent="0.2">
      <c r="A336" s="16"/>
      <c r="B336" s="16"/>
      <c r="C336" s="16"/>
      <c r="D336" s="16"/>
      <c r="E336" s="16"/>
      <c r="F336" s="16"/>
      <c r="G336" s="16"/>
      <c r="H336" s="16"/>
      <c r="I336" s="16"/>
      <c r="J336" s="16"/>
      <c r="K336" s="16"/>
      <c r="L336" s="16"/>
      <c r="M336" s="16"/>
      <c r="N336" s="16"/>
      <c r="O336" s="16"/>
      <c r="P336" s="16"/>
    </row>
    <row r="337" spans="1:16" ht="15.75" customHeight="1" x14ac:dyDescent="0.2">
      <c r="A337" s="16"/>
      <c r="B337" s="16"/>
      <c r="C337" s="16"/>
      <c r="D337" s="16"/>
      <c r="E337" s="16"/>
      <c r="F337" s="16"/>
      <c r="G337" s="16"/>
      <c r="H337" s="16"/>
      <c r="I337" s="16"/>
      <c r="J337" s="16"/>
      <c r="K337" s="16"/>
      <c r="L337" s="16"/>
      <c r="M337" s="16"/>
      <c r="N337" s="16"/>
      <c r="O337" s="16"/>
      <c r="P337" s="16"/>
    </row>
    <row r="338" spans="1:16" ht="15.75" customHeight="1" x14ac:dyDescent="0.2">
      <c r="A338" s="16"/>
      <c r="B338" s="16"/>
      <c r="C338" s="16"/>
      <c r="D338" s="16"/>
      <c r="E338" s="16"/>
      <c r="F338" s="16"/>
      <c r="G338" s="16"/>
      <c r="H338" s="16"/>
      <c r="I338" s="16"/>
      <c r="J338" s="16"/>
      <c r="K338" s="16"/>
      <c r="L338" s="16"/>
      <c r="M338" s="16"/>
      <c r="N338" s="16"/>
      <c r="O338" s="16"/>
      <c r="P338" s="16"/>
    </row>
    <row r="339" spans="1:16" ht="15.75" customHeight="1" x14ac:dyDescent="0.2">
      <c r="A339" s="16"/>
      <c r="B339" s="16"/>
      <c r="C339" s="16"/>
      <c r="D339" s="16"/>
      <c r="E339" s="16"/>
      <c r="F339" s="16"/>
      <c r="G339" s="16"/>
      <c r="H339" s="16"/>
      <c r="I339" s="16"/>
      <c r="J339" s="16"/>
      <c r="K339" s="16"/>
      <c r="L339" s="16"/>
      <c r="M339" s="16"/>
      <c r="N339" s="16"/>
      <c r="O339" s="16"/>
      <c r="P339" s="16"/>
    </row>
    <row r="340" spans="1:16" ht="15.75" customHeight="1" x14ac:dyDescent="0.2">
      <c r="A340" s="16"/>
      <c r="B340" s="16"/>
      <c r="C340" s="16"/>
      <c r="D340" s="16"/>
      <c r="E340" s="16"/>
      <c r="F340" s="16"/>
      <c r="G340" s="16"/>
      <c r="H340" s="16"/>
      <c r="I340" s="16"/>
      <c r="J340" s="16"/>
      <c r="K340" s="16"/>
      <c r="L340" s="16"/>
      <c r="M340" s="16"/>
      <c r="N340" s="16"/>
      <c r="O340" s="16"/>
      <c r="P340" s="16"/>
    </row>
    <row r="341" spans="1:16" ht="15.75" customHeight="1" x14ac:dyDescent="0.2">
      <c r="A341" s="16"/>
      <c r="B341" s="16"/>
      <c r="C341" s="16"/>
      <c r="D341" s="16"/>
      <c r="E341" s="16"/>
      <c r="F341" s="16"/>
      <c r="G341" s="16"/>
      <c r="H341" s="16"/>
      <c r="I341" s="16"/>
      <c r="J341" s="16"/>
      <c r="K341" s="16"/>
      <c r="L341" s="16"/>
      <c r="M341" s="16"/>
      <c r="N341" s="16"/>
      <c r="O341" s="16"/>
      <c r="P341" s="16"/>
    </row>
    <row r="342" spans="1:16" ht="15.75" customHeight="1" x14ac:dyDescent="0.2">
      <c r="A342" s="16"/>
      <c r="B342" s="16"/>
      <c r="C342" s="16"/>
      <c r="D342" s="16"/>
      <c r="E342" s="16"/>
      <c r="F342" s="16"/>
      <c r="G342" s="16"/>
      <c r="H342" s="16"/>
      <c r="I342" s="16"/>
      <c r="J342" s="16"/>
      <c r="K342" s="16"/>
      <c r="L342" s="16"/>
      <c r="M342" s="16"/>
      <c r="N342" s="16"/>
      <c r="O342" s="16"/>
      <c r="P342" s="16"/>
    </row>
    <row r="343" spans="1:16" ht="15.75" customHeight="1" x14ac:dyDescent="0.2">
      <c r="A343" s="16"/>
      <c r="B343" s="16"/>
      <c r="C343" s="16"/>
      <c r="D343" s="16"/>
      <c r="E343" s="16"/>
      <c r="F343" s="16"/>
      <c r="G343" s="16"/>
      <c r="H343" s="16"/>
      <c r="I343" s="16"/>
      <c r="J343" s="16"/>
      <c r="K343" s="16"/>
      <c r="L343" s="16"/>
      <c r="M343" s="16"/>
      <c r="N343" s="16"/>
      <c r="O343" s="16"/>
      <c r="P343" s="16"/>
    </row>
    <row r="344" spans="1:16" ht="15.75" customHeight="1" x14ac:dyDescent="0.2">
      <c r="A344" s="16"/>
      <c r="B344" s="16"/>
      <c r="C344" s="16"/>
      <c r="D344" s="16"/>
      <c r="E344" s="16"/>
      <c r="F344" s="16"/>
      <c r="G344" s="16"/>
      <c r="H344" s="16"/>
      <c r="I344" s="16"/>
      <c r="J344" s="16"/>
      <c r="K344" s="16"/>
      <c r="L344" s="16"/>
      <c r="M344" s="16"/>
      <c r="N344" s="16"/>
      <c r="O344" s="16"/>
      <c r="P344" s="16"/>
    </row>
    <row r="345" spans="1:16" ht="15.75" customHeight="1" x14ac:dyDescent="0.2">
      <c r="A345" s="16"/>
      <c r="B345" s="16"/>
      <c r="C345" s="16"/>
      <c r="D345" s="16"/>
      <c r="E345" s="16"/>
      <c r="F345" s="16"/>
      <c r="G345" s="16"/>
      <c r="H345" s="16"/>
      <c r="I345" s="16"/>
      <c r="J345" s="16"/>
      <c r="K345" s="16"/>
      <c r="L345" s="16"/>
      <c r="M345" s="16"/>
      <c r="N345" s="16"/>
      <c r="O345" s="16"/>
      <c r="P345" s="16"/>
    </row>
    <row r="346" spans="1:16" ht="15.75" customHeight="1" x14ac:dyDescent="0.2">
      <c r="A346" s="16"/>
      <c r="B346" s="16"/>
      <c r="C346" s="16"/>
      <c r="D346" s="16"/>
      <c r="E346" s="16"/>
      <c r="F346" s="16"/>
      <c r="G346" s="16"/>
      <c r="H346" s="16"/>
      <c r="I346" s="16"/>
      <c r="J346" s="16"/>
      <c r="K346" s="16"/>
      <c r="L346" s="16"/>
      <c r="M346" s="16"/>
      <c r="N346" s="16"/>
      <c r="O346" s="16"/>
      <c r="P346" s="16"/>
    </row>
    <row r="347" spans="1:16" ht="15.75" customHeight="1" x14ac:dyDescent="0.2">
      <c r="A347" s="16"/>
      <c r="B347" s="16"/>
      <c r="C347" s="16"/>
      <c r="D347" s="16"/>
      <c r="E347" s="16"/>
      <c r="F347" s="16"/>
      <c r="G347" s="16"/>
      <c r="H347" s="16"/>
      <c r="I347" s="16"/>
      <c r="J347" s="16"/>
      <c r="K347" s="16"/>
      <c r="L347" s="16"/>
      <c r="M347" s="16"/>
      <c r="N347" s="16"/>
      <c r="O347" s="16"/>
      <c r="P347" s="16"/>
    </row>
    <row r="348" spans="1:16" ht="15.75" customHeight="1" x14ac:dyDescent="0.2">
      <c r="A348" s="16"/>
      <c r="B348" s="16"/>
      <c r="C348" s="16"/>
      <c r="D348" s="16"/>
      <c r="E348" s="16"/>
      <c r="F348" s="16"/>
      <c r="G348" s="16"/>
      <c r="H348" s="16"/>
      <c r="I348" s="16"/>
      <c r="J348" s="16"/>
      <c r="K348" s="16"/>
      <c r="L348" s="16"/>
      <c r="M348" s="16"/>
      <c r="N348" s="16"/>
      <c r="O348" s="16"/>
      <c r="P348" s="16"/>
    </row>
    <row r="349" spans="1:16" ht="15.75" customHeight="1" x14ac:dyDescent="0.2">
      <c r="A349" s="16"/>
      <c r="B349" s="16"/>
      <c r="C349" s="16"/>
      <c r="D349" s="16"/>
      <c r="E349" s="16"/>
      <c r="F349" s="16"/>
      <c r="G349" s="16"/>
      <c r="H349" s="16"/>
      <c r="I349" s="16"/>
      <c r="J349" s="16"/>
      <c r="K349" s="16"/>
      <c r="L349" s="16"/>
      <c r="M349" s="16"/>
      <c r="N349" s="16"/>
      <c r="O349" s="16"/>
      <c r="P349" s="16"/>
    </row>
    <row r="350" spans="1:16" ht="15.75" customHeight="1" x14ac:dyDescent="0.2">
      <c r="A350" s="16"/>
      <c r="B350" s="16"/>
      <c r="C350" s="16"/>
      <c r="D350" s="16"/>
      <c r="E350" s="16"/>
      <c r="F350" s="16"/>
      <c r="G350" s="16"/>
      <c r="H350" s="16"/>
      <c r="I350" s="16"/>
      <c r="J350" s="16"/>
      <c r="K350" s="16"/>
      <c r="L350" s="16"/>
      <c r="M350" s="16"/>
      <c r="N350" s="16"/>
      <c r="O350" s="16"/>
      <c r="P350" s="16"/>
    </row>
    <row r="351" spans="1:16" ht="15.75" customHeight="1" x14ac:dyDescent="0.2">
      <c r="A351" s="16"/>
      <c r="B351" s="16"/>
      <c r="C351" s="16"/>
      <c r="D351" s="16"/>
      <c r="E351" s="16"/>
      <c r="F351" s="16"/>
      <c r="G351" s="16"/>
      <c r="H351" s="16"/>
      <c r="I351" s="16"/>
      <c r="J351" s="16"/>
      <c r="K351" s="16"/>
      <c r="L351" s="16"/>
      <c r="M351" s="16"/>
      <c r="N351" s="16"/>
      <c r="O351" s="16"/>
      <c r="P351" s="16"/>
    </row>
    <row r="352" spans="1:16" ht="15.75" customHeight="1" x14ac:dyDescent="0.2">
      <c r="A352" s="16"/>
      <c r="B352" s="16"/>
      <c r="C352" s="16"/>
      <c r="D352" s="16"/>
      <c r="E352" s="16"/>
      <c r="F352" s="16"/>
      <c r="G352" s="16"/>
      <c r="H352" s="16"/>
      <c r="I352" s="16"/>
      <c r="J352" s="16"/>
      <c r="K352" s="16"/>
      <c r="L352" s="16"/>
      <c r="M352" s="16"/>
      <c r="N352" s="16"/>
      <c r="O352" s="16"/>
      <c r="P352" s="16"/>
    </row>
    <row r="353" spans="1:16" ht="15.75" customHeight="1" x14ac:dyDescent="0.2">
      <c r="A353" s="16"/>
      <c r="B353" s="16"/>
      <c r="C353" s="16"/>
      <c r="D353" s="16"/>
      <c r="E353" s="16"/>
      <c r="F353" s="16"/>
      <c r="G353" s="16"/>
      <c r="H353" s="16"/>
      <c r="I353" s="16"/>
      <c r="J353" s="16"/>
      <c r="K353" s="16"/>
      <c r="L353" s="16"/>
      <c r="M353" s="16"/>
      <c r="N353" s="16"/>
      <c r="O353" s="16"/>
      <c r="P353" s="16"/>
    </row>
    <row r="354" spans="1:16" ht="15.75" customHeight="1" x14ac:dyDescent="0.2">
      <c r="A354" s="16"/>
      <c r="B354" s="16"/>
      <c r="C354" s="16"/>
      <c r="D354" s="16"/>
      <c r="E354" s="16"/>
      <c r="F354" s="16"/>
      <c r="G354" s="16"/>
      <c r="H354" s="16"/>
      <c r="I354" s="16"/>
      <c r="J354" s="16"/>
      <c r="K354" s="16"/>
      <c r="L354" s="16"/>
      <c r="M354" s="16"/>
      <c r="N354" s="16"/>
      <c r="O354" s="16"/>
      <c r="P354" s="16"/>
    </row>
    <row r="355" spans="1:16" ht="15.75" customHeight="1" x14ac:dyDescent="0.2">
      <c r="A355" s="16"/>
      <c r="B355" s="16"/>
      <c r="C355" s="16"/>
      <c r="D355" s="16"/>
      <c r="E355" s="16"/>
      <c r="F355" s="16"/>
      <c r="G355" s="16"/>
      <c r="H355" s="16"/>
      <c r="I355" s="16"/>
      <c r="J355" s="16"/>
      <c r="K355" s="16"/>
      <c r="L355" s="16"/>
      <c r="M355" s="16"/>
      <c r="N355" s="16"/>
      <c r="O355" s="16"/>
      <c r="P355" s="16"/>
    </row>
    <row r="356" spans="1:16" ht="15.75" customHeight="1" x14ac:dyDescent="0.2">
      <c r="A356" s="16"/>
      <c r="B356" s="16"/>
      <c r="C356" s="16"/>
      <c r="D356" s="16"/>
      <c r="E356" s="16"/>
      <c r="F356" s="16"/>
      <c r="G356" s="16"/>
      <c r="H356" s="16"/>
      <c r="I356" s="16"/>
      <c r="J356" s="16"/>
      <c r="K356" s="16"/>
      <c r="L356" s="16"/>
      <c r="M356" s="16"/>
      <c r="N356" s="16"/>
      <c r="O356" s="16"/>
      <c r="P356" s="16"/>
    </row>
    <row r="357" spans="1:16" ht="15.75" customHeight="1" x14ac:dyDescent="0.2">
      <c r="A357" s="16"/>
      <c r="B357" s="16"/>
      <c r="C357" s="16"/>
      <c r="D357" s="16"/>
      <c r="E357" s="16"/>
      <c r="F357" s="16"/>
      <c r="G357" s="16"/>
      <c r="H357" s="16"/>
      <c r="I357" s="16"/>
      <c r="J357" s="16"/>
      <c r="K357" s="16"/>
      <c r="L357" s="16"/>
      <c r="M357" s="16"/>
      <c r="N357" s="16"/>
      <c r="O357" s="16"/>
      <c r="P357" s="16"/>
    </row>
    <row r="358" spans="1:16" ht="15.75" customHeight="1" x14ac:dyDescent="0.2">
      <c r="A358" s="16"/>
      <c r="B358" s="16"/>
      <c r="C358" s="16"/>
      <c r="D358" s="16"/>
      <c r="E358" s="16"/>
      <c r="F358" s="16"/>
      <c r="G358" s="16"/>
      <c r="H358" s="16"/>
      <c r="I358" s="16"/>
      <c r="J358" s="16"/>
      <c r="K358" s="16"/>
      <c r="L358" s="16"/>
      <c r="M358" s="16"/>
      <c r="N358" s="16"/>
      <c r="O358" s="16"/>
      <c r="P358" s="16"/>
    </row>
    <row r="359" spans="1:16" ht="15.75" customHeight="1" x14ac:dyDescent="0.2">
      <c r="A359" s="16"/>
      <c r="B359" s="16"/>
      <c r="C359" s="16"/>
      <c r="D359" s="16"/>
      <c r="E359" s="16"/>
      <c r="F359" s="16"/>
      <c r="G359" s="16"/>
      <c r="H359" s="16"/>
      <c r="I359" s="16"/>
      <c r="J359" s="16"/>
      <c r="K359" s="16"/>
      <c r="L359" s="16"/>
      <c r="M359" s="16"/>
      <c r="N359" s="16"/>
      <c r="O359" s="16"/>
      <c r="P359" s="16"/>
    </row>
    <row r="360" spans="1:16" ht="15.75" customHeight="1" x14ac:dyDescent="0.2">
      <c r="A360" s="16"/>
      <c r="B360" s="16"/>
      <c r="C360" s="16"/>
      <c r="D360" s="16"/>
      <c r="E360" s="16"/>
      <c r="F360" s="16"/>
      <c r="G360" s="16"/>
      <c r="H360" s="16"/>
      <c r="I360" s="16"/>
      <c r="J360" s="16"/>
      <c r="K360" s="16"/>
      <c r="L360" s="16"/>
      <c r="M360" s="16"/>
      <c r="N360" s="16"/>
      <c r="O360" s="16"/>
      <c r="P360" s="16"/>
    </row>
    <row r="361" spans="1:16" ht="15.75" customHeight="1" x14ac:dyDescent="0.2">
      <c r="A361" s="16"/>
      <c r="B361" s="16"/>
      <c r="C361" s="16"/>
      <c r="D361" s="16"/>
      <c r="E361" s="16"/>
      <c r="F361" s="16"/>
      <c r="G361" s="16"/>
      <c r="H361" s="16"/>
      <c r="I361" s="16"/>
      <c r="J361" s="16"/>
      <c r="K361" s="16"/>
      <c r="L361" s="16"/>
      <c r="M361" s="16"/>
      <c r="N361" s="16"/>
      <c r="O361" s="16"/>
      <c r="P361" s="16"/>
    </row>
    <row r="362" spans="1:16" ht="15.75" customHeight="1" x14ac:dyDescent="0.2">
      <c r="A362" s="16"/>
      <c r="B362" s="16"/>
      <c r="C362" s="16"/>
      <c r="D362" s="16"/>
      <c r="E362" s="16"/>
      <c r="F362" s="16"/>
      <c r="G362" s="16"/>
      <c r="H362" s="16"/>
      <c r="I362" s="16"/>
      <c r="J362" s="16"/>
      <c r="K362" s="16"/>
      <c r="L362" s="16"/>
      <c r="M362" s="16"/>
      <c r="N362" s="16"/>
      <c r="O362" s="16"/>
      <c r="P362" s="16"/>
    </row>
    <row r="363" spans="1:16" ht="15.75" customHeight="1" x14ac:dyDescent="0.2">
      <c r="A363" s="16"/>
      <c r="B363" s="16"/>
      <c r="C363" s="16"/>
      <c r="D363" s="16"/>
      <c r="E363" s="16"/>
      <c r="F363" s="16"/>
      <c r="G363" s="16"/>
      <c r="H363" s="16"/>
      <c r="I363" s="16"/>
      <c r="J363" s="16"/>
      <c r="K363" s="16"/>
      <c r="L363" s="16"/>
      <c r="M363" s="16"/>
      <c r="N363" s="16"/>
      <c r="O363" s="16"/>
      <c r="P363" s="16"/>
    </row>
    <row r="364" spans="1:16" ht="15.75" customHeight="1" x14ac:dyDescent="0.2">
      <c r="A364" s="16"/>
      <c r="B364" s="16"/>
      <c r="C364" s="16"/>
      <c r="D364" s="16"/>
      <c r="E364" s="16"/>
      <c r="F364" s="16"/>
      <c r="G364" s="16"/>
      <c r="H364" s="16"/>
      <c r="I364" s="16"/>
      <c r="J364" s="16"/>
      <c r="K364" s="16"/>
      <c r="L364" s="16"/>
      <c r="M364" s="16"/>
      <c r="N364" s="16"/>
      <c r="O364" s="16"/>
      <c r="P364" s="16"/>
    </row>
    <row r="365" spans="1:16" ht="15.75" customHeight="1" x14ac:dyDescent="0.2">
      <c r="A365" s="16"/>
      <c r="B365" s="16"/>
      <c r="C365" s="16"/>
      <c r="D365" s="16"/>
      <c r="E365" s="16"/>
      <c r="F365" s="16"/>
      <c r="G365" s="16"/>
      <c r="H365" s="16"/>
      <c r="I365" s="16"/>
      <c r="J365" s="16"/>
      <c r="K365" s="16"/>
      <c r="L365" s="16"/>
      <c r="M365" s="16"/>
      <c r="N365" s="16"/>
      <c r="O365" s="16"/>
      <c r="P365" s="16"/>
    </row>
    <row r="366" spans="1:16" ht="15.75" customHeight="1" x14ac:dyDescent="0.2">
      <c r="A366" s="16"/>
      <c r="B366" s="16"/>
      <c r="C366" s="16"/>
      <c r="D366" s="16"/>
      <c r="E366" s="16"/>
      <c r="F366" s="16"/>
      <c r="G366" s="16"/>
      <c r="H366" s="16"/>
      <c r="I366" s="16"/>
      <c r="J366" s="16"/>
      <c r="K366" s="16"/>
      <c r="L366" s="16"/>
      <c r="M366" s="16"/>
      <c r="N366" s="16"/>
      <c r="O366" s="16"/>
      <c r="P366" s="16"/>
    </row>
    <row r="367" spans="1:16" ht="15.75" customHeight="1" x14ac:dyDescent="0.2">
      <c r="A367" s="16"/>
      <c r="B367" s="16"/>
      <c r="C367" s="16"/>
      <c r="D367" s="16"/>
      <c r="E367" s="16"/>
      <c r="F367" s="16"/>
      <c r="G367" s="16"/>
      <c r="H367" s="16"/>
      <c r="I367" s="16"/>
      <c r="J367" s="16"/>
      <c r="K367" s="16"/>
      <c r="L367" s="16"/>
      <c r="M367" s="16"/>
      <c r="N367" s="16"/>
      <c r="O367" s="16"/>
      <c r="P367" s="16"/>
    </row>
    <row r="368" spans="1:16" ht="15.75" customHeight="1" x14ac:dyDescent="0.2">
      <c r="A368" s="16"/>
      <c r="B368" s="16"/>
      <c r="C368" s="16"/>
      <c r="D368" s="16"/>
      <c r="E368" s="16"/>
      <c r="F368" s="16"/>
      <c r="G368" s="16"/>
      <c r="H368" s="16"/>
      <c r="I368" s="16"/>
      <c r="J368" s="16"/>
      <c r="K368" s="16"/>
      <c r="L368" s="16"/>
      <c r="M368" s="16"/>
      <c r="N368" s="16"/>
      <c r="O368" s="16"/>
      <c r="P368" s="16"/>
    </row>
    <row r="369" spans="1:16" ht="15.75" customHeight="1" x14ac:dyDescent="0.2">
      <c r="A369" s="16"/>
      <c r="B369" s="16"/>
      <c r="C369" s="16"/>
      <c r="D369" s="16"/>
      <c r="E369" s="16"/>
      <c r="F369" s="16"/>
      <c r="G369" s="16"/>
      <c r="H369" s="16"/>
      <c r="I369" s="16"/>
      <c r="J369" s="16"/>
      <c r="K369" s="16"/>
      <c r="L369" s="16"/>
      <c r="M369" s="16"/>
      <c r="N369" s="16"/>
      <c r="O369" s="16"/>
      <c r="P369" s="16"/>
    </row>
    <row r="370" spans="1:16" ht="15.75" customHeight="1" x14ac:dyDescent="0.2">
      <c r="A370" s="16"/>
      <c r="B370" s="16"/>
      <c r="C370" s="16"/>
      <c r="D370" s="16"/>
      <c r="E370" s="16"/>
      <c r="F370" s="16"/>
      <c r="G370" s="16"/>
      <c r="H370" s="16"/>
      <c r="I370" s="16"/>
      <c r="J370" s="16"/>
      <c r="K370" s="16"/>
      <c r="L370" s="16"/>
      <c r="M370" s="16"/>
      <c r="N370" s="16"/>
      <c r="O370" s="16"/>
      <c r="P370" s="16"/>
    </row>
    <row r="371" spans="1:16" ht="15.75" customHeight="1" x14ac:dyDescent="0.2">
      <c r="A371" s="16"/>
      <c r="B371" s="16"/>
      <c r="C371" s="16"/>
      <c r="D371" s="16"/>
      <c r="E371" s="16"/>
      <c r="F371" s="16"/>
      <c r="G371" s="16"/>
      <c r="H371" s="16"/>
      <c r="I371" s="16"/>
      <c r="J371" s="16"/>
      <c r="K371" s="16"/>
      <c r="L371" s="16"/>
      <c r="M371" s="16"/>
      <c r="N371" s="16"/>
      <c r="O371" s="16"/>
      <c r="P371" s="16"/>
    </row>
    <row r="372" spans="1:16" ht="15.75" customHeight="1" x14ac:dyDescent="0.2">
      <c r="A372" s="16"/>
      <c r="B372" s="16"/>
      <c r="C372" s="16"/>
      <c r="D372" s="16"/>
      <c r="E372" s="16"/>
      <c r="F372" s="16"/>
      <c r="G372" s="16"/>
      <c r="H372" s="16"/>
      <c r="I372" s="16"/>
      <c r="J372" s="16"/>
      <c r="K372" s="16"/>
      <c r="L372" s="16"/>
      <c r="M372" s="16"/>
      <c r="N372" s="16"/>
      <c r="O372" s="16"/>
      <c r="P372" s="16"/>
    </row>
    <row r="373" spans="1:16" ht="15.75" customHeight="1" x14ac:dyDescent="0.2">
      <c r="A373" s="16"/>
      <c r="B373" s="16"/>
      <c r="C373" s="16"/>
      <c r="D373" s="16"/>
      <c r="E373" s="16"/>
      <c r="F373" s="16"/>
      <c r="G373" s="16"/>
      <c r="H373" s="16"/>
      <c r="I373" s="16"/>
      <c r="J373" s="16"/>
      <c r="K373" s="16"/>
      <c r="L373" s="16"/>
      <c r="M373" s="16"/>
      <c r="N373" s="16"/>
      <c r="O373" s="16"/>
      <c r="P373" s="16"/>
    </row>
    <row r="374" spans="1:16" ht="15.75" customHeight="1" x14ac:dyDescent="0.2">
      <c r="A374" s="16"/>
      <c r="B374" s="16"/>
      <c r="C374" s="16"/>
      <c r="D374" s="16"/>
      <c r="E374" s="16"/>
      <c r="F374" s="16"/>
      <c r="G374" s="16"/>
      <c r="H374" s="16"/>
      <c r="I374" s="16"/>
      <c r="J374" s="16"/>
      <c r="K374" s="16"/>
      <c r="L374" s="16"/>
      <c r="M374" s="16"/>
      <c r="N374" s="16"/>
      <c r="O374" s="16"/>
      <c r="P374" s="16"/>
    </row>
    <row r="375" spans="1:16" ht="15.75" customHeight="1" x14ac:dyDescent="0.2">
      <c r="A375" s="16"/>
      <c r="B375" s="16"/>
      <c r="C375" s="16"/>
      <c r="D375" s="16"/>
      <c r="E375" s="16"/>
      <c r="F375" s="16"/>
      <c r="G375" s="16"/>
      <c r="H375" s="16"/>
      <c r="I375" s="16"/>
      <c r="J375" s="16"/>
      <c r="K375" s="16"/>
      <c r="L375" s="16"/>
      <c r="M375" s="16"/>
      <c r="N375" s="16"/>
      <c r="O375" s="16"/>
      <c r="P375" s="16"/>
    </row>
    <row r="376" spans="1:16" ht="15.75" customHeight="1" x14ac:dyDescent="0.2">
      <c r="A376" s="16"/>
      <c r="B376" s="16"/>
      <c r="C376" s="16"/>
      <c r="D376" s="16"/>
      <c r="E376" s="16"/>
      <c r="F376" s="16"/>
      <c r="G376" s="16"/>
      <c r="H376" s="16"/>
      <c r="I376" s="16"/>
      <c r="J376" s="16"/>
      <c r="K376" s="16"/>
      <c r="L376" s="16"/>
      <c r="M376" s="16"/>
      <c r="N376" s="16"/>
      <c r="O376" s="16"/>
      <c r="P376" s="16"/>
    </row>
    <row r="377" spans="1:16" ht="15.75" customHeight="1" x14ac:dyDescent="0.2">
      <c r="A377" s="16"/>
      <c r="B377" s="16"/>
      <c r="C377" s="16"/>
      <c r="D377" s="16"/>
      <c r="E377" s="16"/>
      <c r="F377" s="16"/>
      <c r="G377" s="16"/>
      <c r="H377" s="16"/>
      <c r="I377" s="16"/>
      <c r="J377" s="16"/>
      <c r="K377" s="16"/>
      <c r="L377" s="16"/>
      <c r="M377" s="16"/>
      <c r="N377" s="16"/>
      <c r="O377" s="16"/>
      <c r="P377" s="16"/>
    </row>
    <row r="378" spans="1:16" ht="15.75" customHeight="1" x14ac:dyDescent="0.2">
      <c r="A378" s="16"/>
      <c r="B378" s="16"/>
      <c r="C378" s="16"/>
      <c r="D378" s="16"/>
      <c r="E378" s="16"/>
      <c r="F378" s="16"/>
      <c r="G378" s="16"/>
      <c r="H378" s="16"/>
      <c r="I378" s="16"/>
      <c r="J378" s="16"/>
      <c r="K378" s="16"/>
      <c r="L378" s="16"/>
      <c r="M378" s="16"/>
      <c r="N378" s="16"/>
      <c r="O378" s="16"/>
      <c r="P378" s="16"/>
    </row>
    <row r="379" spans="1:16" ht="15.75" customHeight="1" x14ac:dyDescent="0.2">
      <c r="A379" s="16"/>
      <c r="B379" s="16"/>
      <c r="C379" s="16"/>
      <c r="D379" s="16"/>
      <c r="E379" s="16"/>
      <c r="F379" s="16"/>
      <c r="G379" s="16"/>
      <c r="H379" s="16"/>
      <c r="I379" s="16"/>
      <c r="J379" s="16"/>
      <c r="K379" s="16"/>
      <c r="L379" s="16"/>
      <c r="M379" s="16"/>
      <c r="N379" s="16"/>
      <c r="O379" s="16"/>
      <c r="P379" s="16"/>
    </row>
    <row r="380" spans="1:16" ht="15.75" customHeight="1" x14ac:dyDescent="0.2">
      <c r="A380" s="16"/>
      <c r="B380" s="16"/>
      <c r="C380" s="16"/>
      <c r="D380" s="16"/>
      <c r="E380" s="16"/>
      <c r="F380" s="16"/>
      <c r="G380" s="16"/>
      <c r="H380" s="16"/>
      <c r="I380" s="16"/>
      <c r="J380" s="16"/>
      <c r="K380" s="16"/>
      <c r="L380" s="16"/>
      <c r="M380" s="16"/>
      <c r="N380" s="16"/>
      <c r="O380" s="16"/>
      <c r="P380" s="16"/>
    </row>
    <row r="381" spans="1:16" ht="15.75" customHeight="1" x14ac:dyDescent="0.2">
      <c r="A381" s="16"/>
      <c r="B381" s="16"/>
      <c r="C381" s="16"/>
      <c r="D381" s="16"/>
      <c r="E381" s="16"/>
      <c r="F381" s="16"/>
      <c r="G381" s="16"/>
      <c r="H381" s="16"/>
      <c r="I381" s="16"/>
      <c r="J381" s="16"/>
      <c r="K381" s="16"/>
      <c r="L381" s="16"/>
      <c r="M381" s="16"/>
      <c r="N381" s="16"/>
      <c r="O381" s="16"/>
      <c r="P381" s="16"/>
    </row>
    <row r="382" spans="1:16" ht="15.75" customHeight="1" x14ac:dyDescent="0.2">
      <c r="A382" s="16"/>
      <c r="B382" s="16"/>
      <c r="C382" s="16"/>
      <c r="D382" s="16"/>
      <c r="E382" s="16"/>
      <c r="F382" s="16"/>
      <c r="G382" s="16"/>
      <c r="H382" s="16"/>
      <c r="I382" s="16"/>
      <c r="J382" s="16"/>
      <c r="K382" s="16"/>
      <c r="L382" s="16"/>
      <c r="M382" s="16"/>
      <c r="N382" s="16"/>
      <c r="O382" s="16"/>
      <c r="P382" s="16"/>
    </row>
    <row r="383" spans="1:16" ht="15.75" customHeight="1" x14ac:dyDescent="0.2">
      <c r="A383" s="16"/>
      <c r="B383" s="16"/>
      <c r="C383" s="16"/>
      <c r="D383" s="16"/>
      <c r="E383" s="16"/>
      <c r="F383" s="16"/>
      <c r="G383" s="16"/>
      <c r="H383" s="16"/>
      <c r="I383" s="16"/>
      <c r="J383" s="16"/>
      <c r="K383" s="16"/>
      <c r="L383" s="16"/>
      <c r="M383" s="16"/>
      <c r="N383" s="16"/>
      <c r="O383" s="16"/>
      <c r="P383" s="16"/>
    </row>
    <row r="384" spans="1:16" ht="19.5" customHeight="1" x14ac:dyDescent="0.2">
      <c r="A384" s="16"/>
      <c r="B384" s="16"/>
      <c r="C384" s="16"/>
      <c r="D384" s="16"/>
      <c r="E384" s="16"/>
      <c r="F384" s="16"/>
      <c r="G384" s="16"/>
      <c r="H384" s="16"/>
      <c r="I384" s="16"/>
      <c r="J384" s="16"/>
      <c r="K384" s="16"/>
      <c r="L384" s="16"/>
      <c r="M384" s="16"/>
      <c r="N384" s="16"/>
      <c r="O384" s="16"/>
      <c r="P384" s="16"/>
    </row>
  </sheetData>
  <sheetProtection algorithmName="SHA-512" hashValue="ItJoY7ZsCsKSS+sB/9oX3g/pVrXLdTMG1+wSXN+4zJf08//ao42knqKnB5CeluCbW2OWFCktG9S+IKIgGXLVYA==" saltValue="qhz6Izbul8ixqS5VqLeO6w==" spinCount="100000" sheet="1" objects="1" scenarios="1" formatCells="0" selectLockedCells="1" sort="0" autoFilter="0"/>
  <dataConsolidate link="1"/>
  <mergeCells count="44">
    <mergeCell ref="E66:I66"/>
    <mergeCell ref="C1:D2"/>
    <mergeCell ref="E1:F2"/>
    <mergeCell ref="C6:C7"/>
    <mergeCell ref="D14:M14"/>
    <mergeCell ref="C16:D16"/>
    <mergeCell ref="C20:D21"/>
    <mergeCell ref="C30:D30"/>
    <mergeCell ref="C32:D33"/>
    <mergeCell ref="C35:D35"/>
    <mergeCell ref="C62:D63"/>
    <mergeCell ref="E65:I65"/>
    <mergeCell ref="E78:I78"/>
    <mergeCell ref="E67:I67"/>
    <mergeCell ref="E68:I68"/>
    <mergeCell ref="E69:I69"/>
    <mergeCell ref="E70:I70"/>
    <mergeCell ref="E71:I71"/>
    <mergeCell ref="E72:I72"/>
    <mergeCell ref="E73:I73"/>
    <mergeCell ref="E74:I74"/>
    <mergeCell ref="E75:I75"/>
    <mergeCell ref="E76:I76"/>
    <mergeCell ref="E77:I77"/>
    <mergeCell ref="C121:G121"/>
    <mergeCell ref="E79:I79"/>
    <mergeCell ref="E80:I80"/>
    <mergeCell ref="E81:I81"/>
    <mergeCell ref="E82:I82"/>
    <mergeCell ref="E83:I83"/>
    <mergeCell ref="E84:I84"/>
    <mergeCell ref="E85:I85"/>
    <mergeCell ref="C89:D89"/>
    <mergeCell ref="C91:D92"/>
    <mergeCell ref="C94:D94"/>
    <mergeCell ref="E119:F119"/>
    <mergeCell ref="D176:I176"/>
    <mergeCell ref="C178:H178"/>
    <mergeCell ref="C169:D169"/>
    <mergeCell ref="D171:I171"/>
    <mergeCell ref="D172:I172"/>
    <mergeCell ref="D173:I173"/>
    <mergeCell ref="D174:I174"/>
    <mergeCell ref="D175:I175"/>
  </mergeCells>
  <conditionalFormatting sqref="F40:F57">
    <cfRule type="expression" dxfId="25" priority="26">
      <formula>AND(J40&lt;&gt;"",F40="")</formula>
    </cfRule>
  </conditionalFormatting>
  <conditionalFormatting sqref="C40:C57 C174:C176">
    <cfRule type="expression" dxfId="24" priority="25">
      <formula>AND(J40&lt;&gt;"",C40="")</formula>
    </cfRule>
  </conditionalFormatting>
  <conditionalFormatting sqref="G40:G57">
    <cfRule type="expression" dxfId="23" priority="24">
      <formula>AND(J40&lt;&gt;"",G40="")</formula>
    </cfRule>
  </conditionalFormatting>
  <conditionalFormatting sqref="H40:H57">
    <cfRule type="expression" dxfId="22" priority="23">
      <formula>AND(J40&lt;&gt;"",H40="")</formula>
    </cfRule>
  </conditionalFormatting>
  <conditionalFormatting sqref="I40:I57">
    <cfRule type="expression" dxfId="21" priority="22">
      <formula>AND(J40&lt;&gt;"",I40="")</formula>
    </cfRule>
  </conditionalFormatting>
  <conditionalFormatting sqref="K66:K85">
    <cfRule type="expression" dxfId="20" priority="21">
      <formula>AND(L66&lt;&gt;"",K66="")</formula>
    </cfRule>
  </conditionalFormatting>
  <conditionalFormatting sqref="J66:J85">
    <cfRule type="expression" dxfId="19" priority="20">
      <formula>AND(L66&lt;&gt;"",J66="")</formula>
    </cfRule>
  </conditionalFormatting>
  <conditionalFormatting sqref="E66:I85">
    <cfRule type="expression" dxfId="18" priority="19">
      <formula>AND(L66&lt;&gt;"",E66="")</formula>
    </cfRule>
  </conditionalFormatting>
  <conditionalFormatting sqref="C66:C85">
    <cfRule type="expression" dxfId="17" priority="18">
      <formula>AND(L66&lt;&gt;"",C66="")</formula>
    </cfRule>
  </conditionalFormatting>
  <conditionalFormatting sqref="F98:F117">
    <cfRule type="expression" dxfId="16" priority="17">
      <formula>AND(J98&lt;&gt;"",F98="")</formula>
    </cfRule>
  </conditionalFormatting>
  <conditionalFormatting sqref="C98:C117">
    <cfRule type="expression" dxfId="15" priority="16">
      <formula>AND(J98&lt;&gt;"",C98="")</formula>
    </cfRule>
  </conditionalFormatting>
  <conditionalFormatting sqref="G98:G117">
    <cfRule type="expression" dxfId="14" priority="15">
      <formula>AND(J98&lt;&gt;"",G98="")</formula>
    </cfRule>
  </conditionalFormatting>
  <conditionalFormatting sqref="H98:H117">
    <cfRule type="expression" dxfId="13" priority="14">
      <formula>AND(J98&lt;&gt;"",H98="")</formula>
    </cfRule>
  </conditionalFormatting>
  <conditionalFormatting sqref="I98:I117">
    <cfRule type="expression" dxfId="12" priority="13">
      <formula>AND(J98&lt;&gt;"",I98="")</formula>
    </cfRule>
  </conditionalFormatting>
  <conditionalFormatting sqref="F124:F163">
    <cfRule type="expression" dxfId="11" priority="12">
      <formula>AND(J124&lt;&gt;"",F124="")</formula>
    </cfRule>
  </conditionalFormatting>
  <conditionalFormatting sqref="C124:C163">
    <cfRule type="expression" dxfId="10" priority="11">
      <formula>AND(J124&lt;&gt;"",C124="")</formula>
    </cfRule>
  </conditionalFormatting>
  <conditionalFormatting sqref="G124:G163">
    <cfRule type="expression" dxfId="9" priority="10">
      <formula>AND(J124&lt;&gt;"",G124="")</formula>
    </cfRule>
  </conditionalFormatting>
  <conditionalFormatting sqref="H124:H163">
    <cfRule type="expression" dxfId="8" priority="9">
      <formula>AND(J124&lt;&gt;"",H124="")</formula>
    </cfRule>
  </conditionalFormatting>
  <conditionalFormatting sqref="I124:I163">
    <cfRule type="expression" dxfId="7" priority="8">
      <formula>AND(J124&lt;&gt;"",I124="")</formula>
    </cfRule>
  </conditionalFormatting>
  <conditionalFormatting sqref="K172:K176">
    <cfRule type="expression" dxfId="6" priority="7">
      <formula>AND(J172&lt;&gt;"",K172="")</formula>
    </cfRule>
  </conditionalFormatting>
  <conditionalFormatting sqref="F38:F39">
    <cfRule type="expression" dxfId="5" priority="6">
      <formula>AND(J38&lt;&gt;"",F38="")</formula>
    </cfRule>
  </conditionalFormatting>
  <conditionalFormatting sqref="C38:C39">
    <cfRule type="expression" dxfId="4" priority="5">
      <formula>AND(J38&lt;&gt;"",C38="")</formula>
    </cfRule>
  </conditionalFormatting>
  <conditionalFormatting sqref="G38:G39">
    <cfRule type="expression" dxfId="3" priority="4">
      <formula>AND(J38&lt;&gt;"",G38="")</formula>
    </cfRule>
  </conditionalFormatting>
  <conditionalFormatting sqref="H38:H39">
    <cfRule type="expression" dxfId="2" priority="3">
      <formula>AND(J38&lt;&gt;"",H38="")</formula>
    </cfRule>
  </conditionalFormatting>
  <conditionalFormatting sqref="I38:I39">
    <cfRule type="expression" dxfId="1" priority="2">
      <formula>AND(J38&lt;&gt;"",I38="")</formula>
    </cfRule>
  </conditionalFormatting>
  <conditionalFormatting sqref="C172:C173">
    <cfRule type="expression" dxfId="0" priority="1">
      <formula>AND(J172&lt;&gt;"",C172="")</formula>
    </cfRule>
  </conditionalFormatting>
  <dataValidations count="13">
    <dataValidation type="decimal" operator="greaterThan" allowBlank="1" showInputMessage="1" showErrorMessage="1" sqref="K66:K85" xr:uid="{0D400D10-5342-4A04-B7F9-2D23D6135B32}">
      <formula1>0</formula1>
    </dataValidation>
    <dataValidation type="decimal" allowBlank="1" showInputMessage="1" showErrorMessage="1" sqref="H38:I57 H98:I117 H124:I163" xr:uid="{76A1267E-A60E-480D-A7D5-9CAFD2D8299B}">
      <formula1>0</formula1>
      <formula2>9999999999999990000</formula2>
    </dataValidation>
    <dataValidation type="date" allowBlank="1" showInputMessage="1" showErrorMessage="1" sqref="C124:C163 C38:C57 C98:C117 C66:C85 C172:C176" xr:uid="{B1BC92A6-599D-4859-A739-45BDB79E2414}">
      <formula1>36526</formula1>
      <formula2>51136</formula2>
    </dataValidation>
    <dataValidation type="list" allowBlank="1" showInputMessage="1" showErrorMessage="1" sqref="F98:F117 F38:F57 F124:F163" xr:uid="{D723A10D-461D-4B18-A406-0436FD34B64B}">
      <formula1>"gotówka/ cash,karta służbowa/  business card,karta prywatna/ private card"</formula1>
    </dataValidation>
    <dataValidation type="whole" allowBlank="1" showInputMessage="1" showErrorMessage="1" errorTitle="maximum quantity exceeded" error="Przekroczyłeś maksymalna ilość kolacji dla twojej podróży._x000a_You have exceeded the maximum number of dinners for your trip." sqref="D25" xr:uid="{C103C107-4A49-4F6B-BF02-4D6226E3FFB4}">
      <formula1>0</formula1>
      <formula2>$M$4+1</formula2>
    </dataValidation>
    <dataValidation type="whole" allowBlank="1" showInputMessage="1" showErrorMessage="1" errorTitle="maximum quantity exceeded" error="Przekroczyłeś maksymalna ilość obiadów dla twojej podróży._x000a_You have exceeded the maximum number of lunches for your trip_x000a_" sqref="D24" xr:uid="{CE12AF2F-D2FC-4AF9-A534-FEBDF9793E11}">
      <formula1>0</formula1>
      <formula2>$M$4+1</formula2>
    </dataValidation>
    <dataValidation type="whole" allowBlank="1" showInputMessage="1" showErrorMessage="1" errorTitle="maximum quantity exceeded" error="Przekroczyłeś maksymalna ilość śniadań dla twojej podróży._x000a_You have exceeded the maximum amount of breakfast for your trip." sqref="D23" xr:uid="{B1F2E9AC-87FD-4A30-B6F6-0C50FCF3E93C}">
      <formula1>0</formula1>
      <formula2>$M$4+1</formula2>
    </dataValidation>
    <dataValidation type="list" allowBlank="1" showInputMessage="1" showErrorMessage="1" sqref="K98:K117 K124:K163 K38:K57" xr:uid="{27299290-57A8-4BBE-83BD-1882D5056D7E}">
      <formula1>$AF$2:$AF$38</formula1>
    </dataValidation>
    <dataValidation type="time" allowBlank="1" showInputMessage="1" showErrorMessage="1" sqref="G6 J6" xr:uid="{5DF801FC-185B-45E7-A87A-57C05DC1508D}">
      <formula1>$AH$10</formula1>
      <formula2>$AH$11</formula2>
    </dataValidation>
    <dataValidation type="date" allowBlank="1" showInputMessage="1" showErrorMessage="1" sqref="J4 G4" xr:uid="{A52C01AC-F39C-4FCB-B8AD-F71D89F926B5}">
      <formula1>$AH$6</formula1>
      <formula2>$AH$8</formula2>
    </dataValidation>
    <dataValidation type="date" allowBlank="1" showInputMessage="1" showErrorMessage="1" sqref="AJ6" xr:uid="{A7D337D7-3FB5-47C2-8615-2EA08FF9435C}">
      <formula1>AH6</formula1>
      <formula2>AH8</formula2>
    </dataValidation>
    <dataValidation type="list" allowBlank="1" showInputMessage="1" showErrorMessage="1" sqref="D10:J10" xr:uid="{F54F3056-4F7A-452E-ADD9-5F0F9A5A148B}">
      <formula1>$AE$3:$AE$38</formula1>
    </dataValidation>
    <dataValidation type="whole" allowBlank="1" showInputMessage="1" showErrorMessage="1" errorTitle="maximum quantity exceeded" error="Przekroczyłeś maksymalna ilość  dla twojej podróży._x000a_You have exceeded the maximum amount for your trip." sqref="E35 E94" xr:uid="{56247AC5-4F19-4065-8547-20D61C289C88}">
      <formula1>0</formula1>
      <formula2>$M$4+1</formula2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scale="48" fitToHeight="0" orientation="landscape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9505" r:id="rId4" name="Group Box 1">
              <controlPr locked="0" defaultSize="0" autoFill="0" autoPict="0">
                <anchor moveWithCells="1">
                  <from>
                    <xdr:col>2</xdr:col>
                    <xdr:colOff>1438102</xdr:colOff>
                    <xdr:row>17</xdr:row>
                    <xdr:rowOff>357447</xdr:rowOff>
                  </from>
                  <to>
                    <xdr:col>7</xdr:col>
                    <xdr:colOff>415636</xdr:colOff>
                    <xdr:row>168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06" r:id="rId5" name="Group Box 2">
              <controlPr defaultSize="0" autoFill="0" autoPict="0">
                <anchor moveWithCells="1">
                  <from>
                    <xdr:col>3</xdr:col>
                    <xdr:colOff>831273</xdr:colOff>
                    <xdr:row>88</xdr:row>
                    <xdr:rowOff>399011</xdr:rowOff>
                  </from>
                  <to>
                    <xdr:col>6</xdr:col>
                    <xdr:colOff>91440</xdr:colOff>
                    <xdr:row>188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07" r:id="rId6" name="Option Button9">
              <controlPr defaultSize="0" autoFill="0" autoLine="0" autoPict="0" macro="[0]!OptionButton9_Click">
                <anchor moveWithCells="1">
                  <from>
                    <xdr:col>4</xdr:col>
                    <xdr:colOff>1596044</xdr:colOff>
                    <xdr:row>90</xdr:row>
                    <xdr:rowOff>49876</xdr:rowOff>
                  </from>
                  <to>
                    <xdr:col>5</xdr:col>
                    <xdr:colOff>49876</xdr:colOff>
                    <xdr:row>120</xdr:row>
                    <xdr:rowOff>241069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08" r:id="rId7" name="Button 4">
              <controlPr defaultSize="0" print="0" autoFill="0" autoPict="0" macro="[0]!_xludf.clear">
                <anchor moveWithCells="1" sizeWithCells="1">
                  <from>
                    <xdr:col>11</xdr:col>
                    <xdr:colOff>640080</xdr:colOff>
                    <xdr:row>188</xdr:row>
                    <xdr:rowOff>124691</xdr:rowOff>
                  </from>
                  <to>
                    <xdr:col>13</xdr:col>
                    <xdr:colOff>66502</xdr:colOff>
                    <xdr:row>189</xdr:row>
                    <xdr:rowOff>257695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09" r:id="rId8" name="Button30">
              <controlPr defaultSize="0" print="0" autoFill="0" autoPict="0" macro="[0]!ODKRYJ30">
                <anchor moveWithCells="1" sizeWithCells="1">
                  <from>
                    <xdr:col>14</xdr:col>
                    <xdr:colOff>199505</xdr:colOff>
                    <xdr:row>35</xdr:row>
                    <xdr:rowOff>108065</xdr:rowOff>
                  </from>
                  <to>
                    <xdr:col>14</xdr:col>
                    <xdr:colOff>781396</xdr:colOff>
                    <xdr:row>37</xdr:row>
                    <xdr:rowOff>124691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10" r:id="rId9" name="Button32">
              <controlPr defaultSize="0" print="0" autoFill="0" autoPict="0" macro="[0]!ODKRYJ32">
                <anchor moveWithCells="1" sizeWithCells="1">
                  <from>
                    <xdr:col>14</xdr:col>
                    <xdr:colOff>315884</xdr:colOff>
                    <xdr:row>64</xdr:row>
                    <xdr:rowOff>0</xdr:rowOff>
                  </from>
                  <to>
                    <xdr:col>14</xdr:col>
                    <xdr:colOff>831273</xdr:colOff>
                    <xdr:row>65</xdr:row>
                    <xdr:rowOff>149629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11" r:id="rId10" name="Button36">
              <controlPr defaultSize="0" print="0" autoFill="0" autoPict="0" macro="[0]!ODKRYJ36">
                <anchor moveWithCells="1" sizeWithCells="1">
                  <from>
                    <xdr:col>14</xdr:col>
                    <xdr:colOff>324196</xdr:colOff>
                    <xdr:row>122</xdr:row>
                    <xdr:rowOff>149629</xdr:rowOff>
                  </from>
                  <to>
                    <xdr:col>14</xdr:col>
                    <xdr:colOff>872836</xdr:colOff>
                    <xdr:row>123</xdr:row>
                    <xdr:rowOff>299258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12" r:id="rId11" name="Button34">
              <controlPr defaultSize="0" print="0" autoFill="0" autoPict="0" macro="[0]!ODKRYJ34">
                <anchor moveWithCells="1" sizeWithCells="1">
                  <from>
                    <xdr:col>14</xdr:col>
                    <xdr:colOff>299258</xdr:colOff>
                    <xdr:row>96</xdr:row>
                    <xdr:rowOff>91440</xdr:rowOff>
                  </from>
                  <to>
                    <xdr:col>14</xdr:col>
                    <xdr:colOff>814647</xdr:colOff>
                    <xdr:row>97</xdr:row>
                    <xdr:rowOff>166255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13" r:id="rId12" name="Button31">
              <controlPr defaultSize="0" print="0" autoFill="0" autoPict="0" macro="[0]!Usun31">
                <anchor moveWithCells="1" sizeWithCells="1">
                  <from>
                    <xdr:col>14</xdr:col>
                    <xdr:colOff>1088967</xdr:colOff>
                    <xdr:row>35</xdr:row>
                    <xdr:rowOff>91440</xdr:rowOff>
                  </from>
                  <to>
                    <xdr:col>15</xdr:col>
                    <xdr:colOff>432262</xdr:colOff>
                    <xdr:row>37</xdr:row>
                    <xdr:rowOff>124691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14" r:id="rId13" name="Button33">
              <controlPr defaultSize="0" print="0" autoFill="0" autoPict="0" macro="[0]!Usun33">
                <anchor moveWithCells="1" sizeWithCells="1">
                  <from>
                    <xdr:col>15</xdr:col>
                    <xdr:colOff>49876</xdr:colOff>
                    <xdr:row>64</xdr:row>
                    <xdr:rowOff>0</xdr:rowOff>
                  </from>
                  <to>
                    <xdr:col>15</xdr:col>
                    <xdr:colOff>581891</xdr:colOff>
                    <xdr:row>65</xdr:row>
                    <xdr:rowOff>108065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15" r:id="rId14" name="Button35">
              <controlPr defaultSize="0" print="0" autoFill="0" autoPict="0" macro="[0]!Usun35">
                <anchor moveWithCells="1" sizeWithCells="1">
                  <from>
                    <xdr:col>14</xdr:col>
                    <xdr:colOff>1155469</xdr:colOff>
                    <xdr:row>96</xdr:row>
                    <xdr:rowOff>91440</xdr:rowOff>
                  </from>
                  <to>
                    <xdr:col>15</xdr:col>
                    <xdr:colOff>548640</xdr:colOff>
                    <xdr:row>97</xdr:row>
                    <xdr:rowOff>149629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16" r:id="rId15" name="Button37">
              <controlPr defaultSize="0" print="0" autoFill="0" autoPict="0" macro="[0]!Usun37">
                <anchor moveWithCells="1" sizeWithCells="1">
                  <from>
                    <xdr:col>15</xdr:col>
                    <xdr:colOff>66502</xdr:colOff>
                    <xdr:row>122</xdr:row>
                    <xdr:rowOff>166255</xdr:rowOff>
                  </from>
                  <to>
                    <xdr:col>15</xdr:col>
                    <xdr:colOff>581891</xdr:colOff>
                    <xdr:row>123</xdr:row>
                    <xdr:rowOff>282633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17" r:id="rId16" name="Group Box 13">
              <controlPr defaultSize="0" autoFill="0" autoPict="0">
                <anchor moveWithCells="1">
                  <from>
                    <xdr:col>2</xdr:col>
                    <xdr:colOff>1438102</xdr:colOff>
                    <xdr:row>2</xdr:row>
                    <xdr:rowOff>16625</xdr:rowOff>
                  </from>
                  <to>
                    <xdr:col>7</xdr:col>
                    <xdr:colOff>315884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18" r:id="rId17" name="OptionButton1">
              <controlPr defaultSize="0" autoFill="0" autoLine="0" autoPict="0" macro="[0]!OptionButton1_Click">
                <anchor moveWithCells="1">
                  <from>
                    <xdr:col>3</xdr:col>
                    <xdr:colOff>1064029</xdr:colOff>
                    <xdr:row>5</xdr:row>
                    <xdr:rowOff>49876</xdr:rowOff>
                  </from>
                  <to>
                    <xdr:col>4</xdr:col>
                    <xdr:colOff>0</xdr:colOff>
                    <xdr:row>5</xdr:row>
                    <xdr:rowOff>349135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19" r:id="rId18" name="Group Box 15">
              <controlPr defaultSize="0" autoFill="0" autoPict="0">
                <anchor moveWithCells="1">
                  <from>
                    <xdr:col>3</xdr:col>
                    <xdr:colOff>548640</xdr:colOff>
                    <xdr:row>29</xdr:row>
                    <xdr:rowOff>282633</xdr:rowOff>
                  </from>
                  <to>
                    <xdr:col>6</xdr:col>
                    <xdr:colOff>415636</xdr:colOff>
                    <xdr:row>186</xdr:row>
                    <xdr:rowOff>606829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20" r:id="rId19" name="Group Box 16">
              <controlPr defaultSize="0" autoFill="0" autoPict="0">
                <anchor moveWithCells="1">
                  <from>
                    <xdr:col>3</xdr:col>
                    <xdr:colOff>1005840</xdr:colOff>
                    <xdr:row>58</xdr:row>
                    <xdr:rowOff>282633</xdr:rowOff>
                  </from>
                  <to>
                    <xdr:col>6</xdr:col>
                    <xdr:colOff>540327</xdr:colOff>
                    <xdr:row>186</xdr:row>
                    <xdr:rowOff>157942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21" r:id="rId20" name="OptionButton 2">
              <controlPr defaultSize="0" autoFill="0" autoLine="0" autoPict="0" macro="[0]!OptionButton2_Click">
                <anchor moveWithCells="1">
                  <from>
                    <xdr:col>3</xdr:col>
                    <xdr:colOff>1064029</xdr:colOff>
                    <xdr:row>6</xdr:row>
                    <xdr:rowOff>49876</xdr:rowOff>
                  </from>
                  <to>
                    <xdr:col>3</xdr:col>
                    <xdr:colOff>2128058</xdr:colOff>
                    <xdr:row>6</xdr:row>
                    <xdr:rowOff>332509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22" r:id="rId21" name="Option Button10">
              <controlPr defaultSize="0" autoFill="0" autoLine="0" autoPict="0" macro="[0]!OptionButton10_Click">
                <anchor moveWithCells="1">
                  <from>
                    <xdr:col>4</xdr:col>
                    <xdr:colOff>1604356</xdr:colOff>
                    <xdr:row>91</xdr:row>
                    <xdr:rowOff>49876</xdr:rowOff>
                  </from>
                  <to>
                    <xdr:col>5</xdr:col>
                    <xdr:colOff>0</xdr:colOff>
                    <xdr:row>120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23" r:id="rId22" name="Button 19">
              <controlPr defaultSize="0" print="0" autoFill="0" autoPict="0" macro="[0]!check_21">
                <anchor moveWithCells="1" sizeWithCells="1">
                  <from>
                    <xdr:col>12</xdr:col>
                    <xdr:colOff>980902</xdr:colOff>
                    <xdr:row>15</xdr:row>
                    <xdr:rowOff>41564</xdr:rowOff>
                  </from>
                  <to>
                    <xdr:col>12</xdr:col>
                    <xdr:colOff>1421476</xdr:colOff>
                    <xdr:row>15</xdr:row>
                    <xdr:rowOff>382385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24" r:id="rId23" name="Button 20">
              <controlPr defaultSize="0" print="0" autoFill="0" autoPict="0" macro="[0]!check_22">
                <anchor moveWithCells="1" sizeWithCells="1">
                  <from>
                    <xdr:col>12</xdr:col>
                    <xdr:colOff>507076</xdr:colOff>
                    <xdr:row>15</xdr:row>
                    <xdr:rowOff>33251</xdr:rowOff>
                  </from>
                  <to>
                    <xdr:col>12</xdr:col>
                    <xdr:colOff>906087</xdr:colOff>
                    <xdr:row>15</xdr:row>
                    <xdr:rowOff>374073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25" r:id="rId24" name="Button123">
              <controlPr defaultSize="0" print="0" autoFill="0" autoPict="0" macro="[0]!check_23">
                <anchor moveWithCells="1" sizeWithCells="1">
                  <from>
                    <xdr:col>12</xdr:col>
                    <xdr:colOff>980902</xdr:colOff>
                    <xdr:row>29</xdr:row>
                    <xdr:rowOff>41564</xdr:rowOff>
                  </from>
                  <to>
                    <xdr:col>12</xdr:col>
                    <xdr:colOff>1421476</xdr:colOff>
                    <xdr:row>29</xdr:row>
                    <xdr:rowOff>382385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26" r:id="rId25" name="Button125">
              <controlPr defaultSize="0" print="0" autoFill="0" autoPict="0" macro="[0]!Check_25">
                <anchor moveWithCells="1" sizeWithCells="1">
                  <from>
                    <xdr:col>12</xdr:col>
                    <xdr:colOff>980902</xdr:colOff>
                    <xdr:row>88</xdr:row>
                    <xdr:rowOff>41564</xdr:rowOff>
                  </from>
                  <to>
                    <xdr:col>12</xdr:col>
                    <xdr:colOff>1421476</xdr:colOff>
                    <xdr:row>88</xdr:row>
                    <xdr:rowOff>382385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27" r:id="rId26" name="Button127">
              <controlPr defaultSize="0" print="0" autoFill="0" autoPict="0" macro="[0]!check_27">
                <anchor moveWithCells="1" sizeWithCells="1">
                  <from>
                    <xdr:col>12</xdr:col>
                    <xdr:colOff>980902</xdr:colOff>
                    <xdr:row>120</xdr:row>
                    <xdr:rowOff>41564</xdr:rowOff>
                  </from>
                  <to>
                    <xdr:col>12</xdr:col>
                    <xdr:colOff>1421476</xdr:colOff>
                    <xdr:row>120</xdr:row>
                    <xdr:rowOff>382385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28" r:id="rId27" name="Button129">
              <controlPr defaultSize="0" print="0" autoFill="0" autoPict="0" macro="[0]!check_29">
                <anchor moveWithCells="1" sizeWithCells="1">
                  <from>
                    <xdr:col>12</xdr:col>
                    <xdr:colOff>980902</xdr:colOff>
                    <xdr:row>168</xdr:row>
                    <xdr:rowOff>41564</xdr:rowOff>
                  </from>
                  <to>
                    <xdr:col>12</xdr:col>
                    <xdr:colOff>1421476</xdr:colOff>
                    <xdr:row>168</xdr:row>
                    <xdr:rowOff>382385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29" r:id="rId28" name="Button124">
              <controlPr defaultSize="0" print="0" autoFill="0" autoPict="0" macro="[0]!Check_24">
                <anchor moveWithCells="1" sizeWithCells="1">
                  <from>
                    <xdr:col>12</xdr:col>
                    <xdr:colOff>507076</xdr:colOff>
                    <xdr:row>29</xdr:row>
                    <xdr:rowOff>33251</xdr:rowOff>
                  </from>
                  <to>
                    <xdr:col>12</xdr:col>
                    <xdr:colOff>906087</xdr:colOff>
                    <xdr:row>29</xdr:row>
                    <xdr:rowOff>374073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30" r:id="rId29" name="Button126">
              <controlPr defaultSize="0" print="0" autoFill="0" autoPict="0" macro="[0]!Check_26">
                <anchor moveWithCells="1" sizeWithCells="1">
                  <from>
                    <xdr:col>12</xdr:col>
                    <xdr:colOff>507076</xdr:colOff>
                    <xdr:row>88</xdr:row>
                    <xdr:rowOff>33251</xdr:rowOff>
                  </from>
                  <to>
                    <xdr:col>12</xdr:col>
                    <xdr:colOff>906087</xdr:colOff>
                    <xdr:row>88</xdr:row>
                    <xdr:rowOff>374073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31" r:id="rId30" name="Button128">
              <controlPr defaultSize="0" print="0" autoFill="0" autoPict="0" macro="[0]!check_28">
                <anchor moveWithCells="1" sizeWithCells="1">
                  <from>
                    <xdr:col>12</xdr:col>
                    <xdr:colOff>507076</xdr:colOff>
                    <xdr:row>120</xdr:row>
                    <xdr:rowOff>33251</xdr:rowOff>
                  </from>
                  <to>
                    <xdr:col>12</xdr:col>
                    <xdr:colOff>906087</xdr:colOff>
                    <xdr:row>120</xdr:row>
                    <xdr:rowOff>374073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32" r:id="rId31" name="Button130">
              <controlPr defaultSize="0" print="0" autoFill="0" autoPict="0" macro="[0]!check_30">
                <anchor moveWithCells="1" sizeWithCells="1">
                  <from>
                    <xdr:col>12</xdr:col>
                    <xdr:colOff>507076</xdr:colOff>
                    <xdr:row>168</xdr:row>
                    <xdr:rowOff>33251</xdr:rowOff>
                  </from>
                  <to>
                    <xdr:col>12</xdr:col>
                    <xdr:colOff>906087</xdr:colOff>
                    <xdr:row>168</xdr:row>
                    <xdr:rowOff>374073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33" r:id="rId32" name="Option Button3">
              <controlPr defaultSize="0" autoFill="0" autoLine="0" autoPict="0" macro="[0]!OptionButton3_Click">
                <anchor moveWithCells="1">
                  <from>
                    <xdr:col>4</xdr:col>
                    <xdr:colOff>1496291</xdr:colOff>
                    <xdr:row>19</xdr:row>
                    <xdr:rowOff>91440</xdr:rowOff>
                  </from>
                  <to>
                    <xdr:col>5</xdr:col>
                    <xdr:colOff>157942</xdr:colOff>
                    <xdr:row>29</xdr:row>
                    <xdr:rowOff>241069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34" r:id="rId33" name="Option Button4">
              <controlPr defaultSize="0" autoFill="0" autoLine="0" autoPict="0" macro="[0]!OptionButton4_Click">
                <anchor moveWithCells="1">
                  <from>
                    <xdr:col>4</xdr:col>
                    <xdr:colOff>1521229</xdr:colOff>
                    <xdr:row>20</xdr:row>
                    <xdr:rowOff>49876</xdr:rowOff>
                  </from>
                  <to>
                    <xdr:col>5</xdr:col>
                    <xdr:colOff>174567</xdr:colOff>
                    <xdr:row>29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35" r:id="rId34" name="Option Button11">
              <controlPr defaultSize="0" autoFill="0" autoLine="0" autoPict="0" macro="[0]!OptionButton5_Click">
                <anchor moveWithCells="1">
                  <from>
                    <xdr:col>4</xdr:col>
                    <xdr:colOff>1546167</xdr:colOff>
                    <xdr:row>61</xdr:row>
                    <xdr:rowOff>58189</xdr:rowOff>
                  </from>
                  <to>
                    <xdr:col>5</xdr:col>
                    <xdr:colOff>241069</xdr:colOff>
                    <xdr:row>88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36" r:id="rId35" name="Option Button12">
              <controlPr defaultSize="0" autoFill="0" autoLine="0" autoPict="0" macro="[0]!OptionButton7_Click">
                <anchor moveWithCells="1">
                  <from>
                    <xdr:col>4</xdr:col>
                    <xdr:colOff>1546167</xdr:colOff>
                    <xdr:row>62</xdr:row>
                    <xdr:rowOff>91440</xdr:rowOff>
                  </from>
                  <to>
                    <xdr:col>5</xdr:col>
                    <xdr:colOff>274320</xdr:colOff>
                    <xdr:row>88</xdr:row>
                    <xdr:rowOff>282633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37" r:id="rId36" name="Option Button5">
              <controlPr defaultSize="0" autoFill="0" autoLine="0" autoPict="0" macro="[0]!OptionButton11_Click">
                <anchor moveWithCells="1">
                  <from>
                    <xdr:col>4</xdr:col>
                    <xdr:colOff>1546167</xdr:colOff>
                    <xdr:row>31</xdr:row>
                    <xdr:rowOff>33251</xdr:rowOff>
                  </from>
                  <to>
                    <xdr:col>5</xdr:col>
                    <xdr:colOff>432262</xdr:colOff>
                    <xdr:row>88</xdr:row>
                    <xdr:rowOff>349135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38" r:id="rId37" name="Option Button7">
              <controlPr defaultSize="0" autoFill="0" autoLine="0" autoPict="0" macro="[0]!OptionButton12_Click">
                <anchor moveWithCells="1">
                  <from>
                    <xdr:col>4</xdr:col>
                    <xdr:colOff>1554480</xdr:colOff>
                    <xdr:row>32</xdr:row>
                    <xdr:rowOff>41564</xdr:rowOff>
                  </from>
                  <to>
                    <xdr:col>5</xdr:col>
                    <xdr:colOff>606829</xdr:colOff>
                    <xdr:row>88</xdr:row>
                    <xdr:rowOff>307571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39" r:id="rId38" name="Button 35">
              <controlPr defaultSize="0" print="0" autoFill="0" autoPict="0" macro="[0]!dodaj">
                <anchor moveWithCells="1" sizeWithCells="1">
                  <from>
                    <xdr:col>4</xdr:col>
                    <xdr:colOff>224444</xdr:colOff>
                    <xdr:row>8</xdr:row>
                    <xdr:rowOff>33251</xdr:rowOff>
                  </from>
                  <to>
                    <xdr:col>4</xdr:col>
                    <xdr:colOff>1463040</xdr:colOff>
                    <xdr:row>8</xdr:row>
                    <xdr:rowOff>448887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40" r:id="rId39" name="Button 36">
              <controlPr defaultSize="0" print="0" autoFill="0" autoPict="0" macro="[0]!translatetoPLa">
                <anchor moveWithCells="1" sizeWithCells="1">
                  <from>
                    <xdr:col>10</xdr:col>
                    <xdr:colOff>1064029</xdr:colOff>
                    <xdr:row>188</xdr:row>
                    <xdr:rowOff>133004</xdr:rowOff>
                  </from>
                  <to>
                    <xdr:col>10</xdr:col>
                    <xdr:colOff>1587731</xdr:colOff>
                    <xdr:row>189</xdr:row>
                    <xdr:rowOff>266007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41" r:id="rId40" name="Button 37">
              <controlPr defaultSize="0" print="0" autoFill="0" autoPict="0" macro="[0]!translatetoENGa">
                <anchor moveWithCells="1" sizeWithCells="1">
                  <from>
                    <xdr:col>10</xdr:col>
                    <xdr:colOff>1662545</xdr:colOff>
                    <xdr:row>188</xdr:row>
                    <xdr:rowOff>133004</xdr:rowOff>
                  </from>
                  <to>
                    <xdr:col>11</xdr:col>
                    <xdr:colOff>482138</xdr:colOff>
                    <xdr:row>189</xdr:row>
                    <xdr:rowOff>257695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1EF3495-D762-4E68-A912-1937FD12CD97}">
          <x14:formula1>
            <xm:f>MAPPING!$K$2:$K$5</xm:f>
          </x14:formula1>
          <xm:sqref>D66:D85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25245-28C9-4693-B6F6-C9952344AD64}">
  <sheetPr codeName="Sheet2">
    <tabColor rgb="FFFF0000"/>
  </sheetPr>
  <dimension ref="A1:AL295"/>
  <sheetViews>
    <sheetView zoomScale="85" zoomScaleNormal="85" workbookViewId="0">
      <selection sqref="A1:XFD1"/>
    </sheetView>
  </sheetViews>
  <sheetFormatPr defaultRowHeight="12.45" x14ac:dyDescent="0.2"/>
  <cols>
    <col min="1" max="1" width="14" bestFit="1" customWidth="1"/>
    <col min="2" max="2" width="15" bestFit="1" customWidth="1"/>
    <col min="3" max="3" width="17" bestFit="1" customWidth="1"/>
    <col min="4" max="4" width="18" bestFit="1" customWidth="1"/>
    <col min="5" max="5" width="15" bestFit="1" customWidth="1"/>
    <col min="6" max="6" width="16" bestFit="1" customWidth="1"/>
    <col min="7" max="7" width="19" bestFit="1" customWidth="1"/>
    <col min="8" max="8" width="17" bestFit="1" customWidth="1"/>
    <col min="9" max="9" width="15" bestFit="1" customWidth="1"/>
    <col min="10" max="10" width="14" bestFit="1" customWidth="1"/>
    <col min="11" max="11" width="17" bestFit="1" customWidth="1"/>
    <col min="12" max="12" width="14" bestFit="1" customWidth="1"/>
    <col min="13" max="13" width="16" bestFit="1" customWidth="1"/>
    <col min="14" max="16" width="13" bestFit="1" customWidth="1"/>
    <col min="17" max="17" width="16" bestFit="1" customWidth="1"/>
    <col min="18" max="19" width="15" bestFit="1" customWidth="1"/>
    <col min="20" max="20" width="16" bestFit="1" customWidth="1"/>
    <col min="21" max="21" width="12" bestFit="1" customWidth="1"/>
    <col min="22" max="22" width="14" bestFit="1" customWidth="1"/>
    <col min="23" max="23" width="12" bestFit="1" customWidth="1"/>
    <col min="24" max="24" width="21" bestFit="1" customWidth="1"/>
    <col min="25" max="25" width="15" bestFit="1" customWidth="1"/>
    <col min="26" max="26" width="16" bestFit="1" customWidth="1"/>
    <col min="27" max="27" width="17" bestFit="1" customWidth="1"/>
    <col min="28" max="28" width="35" bestFit="1" customWidth="1"/>
    <col min="29" max="29" width="15" bestFit="1" customWidth="1"/>
    <col min="30" max="30" width="17" bestFit="1" customWidth="1"/>
    <col min="31" max="31" width="14" bestFit="1" customWidth="1"/>
    <col min="32" max="32" width="18" bestFit="1" customWidth="1"/>
    <col min="33" max="33" width="14" bestFit="1" customWidth="1"/>
    <col min="34" max="34" width="23" bestFit="1" customWidth="1"/>
    <col min="35" max="35" width="21" bestFit="1" customWidth="1"/>
    <col min="36" max="37" width="15" bestFit="1" customWidth="1"/>
    <col min="38" max="38" width="18" bestFit="1" customWidth="1"/>
    <col min="257" max="257" width="14" bestFit="1" customWidth="1"/>
    <col min="258" max="258" width="15" bestFit="1" customWidth="1"/>
    <col min="259" max="259" width="17" bestFit="1" customWidth="1"/>
    <col min="260" max="260" width="18" bestFit="1" customWidth="1"/>
    <col min="261" max="261" width="15" bestFit="1" customWidth="1"/>
    <col min="262" max="262" width="16" bestFit="1" customWidth="1"/>
    <col min="263" max="263" width="19" bestFit="1" customWidth="1"/>
    <col min="264" max="264" width="17" bestFit="1" customWidth="1"/>
    <col min="265" max="265" width="15" bestFit="1" customWidth="1"/>
    <col min="266" max="266" width="14" bestFit="1" customWidth="1"/>
    <col min="267" max="267" width="17" bestFit="1" customWidth="1"/>
    <col min="268" max="268" width="14" bestFit="1" customWidth="1"/>
    <col min="269" max="269" width="16" bestFit="1" customWidth="1"/>
    <col min="270" max="272" width="13" bestFit="1" customWidth="1"/>
    <col min="273" max="273" width="16" bestFit="1" customWidth="1"/>
    <col min="274" max="275" width="15" bestFit="1" customWidth="1"/>
    <col min="276" max="276" width="16" bestFit="1" customWidth="1"/>
    <col min="277" max="277" width="12" bestFit="1" customWidth="1"/>
    <col min="278" max="278" width="14" bestFit="1" customWidth="1"/>
    <col min="279" max="279" width="12" bestFit="1" customWidth="1"/>
    <col min="280" max="280" width="21" bestFit="1" customWidth="1"/>
    <col min="281" max="281" width="15" bestFit="1" customWidth="1"/>
    <col min="282" max="282" width="16" bestFit="1" customWidth="1"/>
    <col min="283" max="283" width="17" bestFit="1" customWidth="1"/>
    <col min="284" max="284" width="35" bestFit="1" customWidth="1"/>
    <col min="285" max="285" width="15" bestFit="1" customWidth="1"/>
    <col min="286" max="286" width="17" bestFit="1" customWidth="1"/>
    <col min="287" max="287" width="14" bestFit="1" customWidth="1"/>
    <col min="288" max="288" width="18" bestFit="1" customWidth="1"/>
    <col min="289" max="289" width="14" bestFit="1" customWidth="1"/>
    <col min="290" max="290" width="23" bestFit="1" customWidth="1"/>
    <col min="291" max="291" width="21" bestFit="1" customWidth="1"/>
    <col min="292" max="293" width="15" bestFit="1" customWidth="1"/>
    <col min="294" max="294" width="18" bestFit="1" customWidth="1"/>
    <col min="513" max="513" width="14" bestFit="1" customWidth="1"/>
    <col min="514" max="514" width="15" bestFit="1" customWidth="1"/>
    <col min="515" max="515" width="17" bestFit="1" customWidth="1"/>
    <col min="516" max="516" width="18" bestFit="1" customWidth="1"/>
    <col min="517" max="517" width="15" bestFit="1" customWidth="1"/>
    <col min="518" max="518" width="16" bestFit="1" customWidth="1"/>
    <col min="519" max="519" width="19" bestFit="1" customWidth="1"/>
    <col min="520" max="520" width="17" bestFit="1" customWidth="1"/>
    <col min="521" max="521" width="15" bestFit="1" customWidth="1"/>
    <col min="522" max="522" width="14" bestFit="1" customWidth="1"/>
    <col min="523" max="523" width="17" bestFit="1" customWidth="1"/>
    <col min="524" max="524" width="14" bestFit="1" customWidth="1"/>
    <col min="525" max="525" width="16" bestFit="1" customWidth="1"/>
    <col min="526" max="528" width="13" bestFit="1" customWidth="1"/>
    <col min="529" max="529" width="16" bestFit="1" customWidth="1"/>
    <col min="530" max="531" width="15" bestFit="1" customWidth="1"/>
    <col min="532" max="532" width="16" bestFit="1" customWidth="1"/>
    <col min="533" max="533" width="12" bestFit="1" customWidth="1"/>
    <col min="534" max="534" width="14" bestFit="1" customWidth="1"/>
    <col min="535" max="535" width="12" bestFit="1" customWidth="1"/>
    <col min="536" max="536" width="21" bestFit="1" customWidth="1"/>
    <col min="537" max="537" width="15" bestFit="1" customWidth="1"/>
    <col min="538" max="538" width="16" bestFit="1" customWidth="1"/>
    <col min="539" max="539" width="17" bestFit="1" customWidth="1"/>
    <col min="540" max="540" width="35" bestFit="1" customWidth="1"/>
    <col min="541" max="541" width="15" bestFit="1" customWidth="1"/>
    <col min="542" max="542" width="17" bestFit="1" customWidth="1"/>
    <col min="543" max="543" width="14" bestFit="1" customWidth="1"/>
    <col min="544" max="544" width="18" bestFit="1" customWidth="1"/>
    <col min="545" max="545" width="14" bestFit="1" customWidth="1"/>
    <col min="546" max="546" width="23" bestFit="1" customWidth="1"/>
    <col min="547" max="547" width="21" bestFit="1" customWidth="1"/>
    <col min="548" max="549" width="15" bestFit="1" customWidth="1"/>
    <col min="550" max="550" width="18" bestFit="1" customWidth="1"/>
    <col min="769" max="769" width="14" bestFit="1" customWidth="1"/>
    <col min="770" max="770" width="15" bestFit="1" customWidth="1"/>
    <col min="771" max="771" width="17" bestFit="1" customWidth="1"/>
    <col min="772" max="772" width="18" bestFit="1" customWidth="1"/>
    <col min="773" max="773" width="15" bestFit="1" customWidth="1"/>
    <col min="774" max="774" width="16" bestFit="1" customWidth="1"/>
    <col min="775" max="775" width="19" bestFit="1" customWidth="1"/>
    <col min="776" max="776" width="17" bestFit="1" customWidth="1"/>
    <col min="777" max="777" width="15" bestFit="1" customWidth="1"/>
    <col min="778" max="778" width="14" bestFit="1" customWidth="1"/>
    <col min="779" max="779" width="17" bestFit="1" customWidth="1"/>
    <col min="780" max="780" width="14" bestFit="1" customWidth="1"/>
    <col min="781" max="781" width="16" bestFit="1" customWidth="1"/>
    <col min="782" max="784" width="13" bestFit="1" customWidth="1"/>
    <col min="785" max="785" width="16" bestFit="1" customWidth="1"/>
    <col min="786" max="787" width="15" bestFit="1" customWidth="1"/>
    <col min="788" max="788" width="16" bestFit="1" customWidth="1"/>
    <col min="789" max="789" width="12" bestFit="1" customWidth="1"/>
    <col min="790" max="790" width="14" bestFit="1" customWidth="1"/>
    <col min="791" max="791" width="12" bestFit="1" customWidth="1"/>
    <col min="792" max="792" width="21" bestFit="1" customWidth="1"/>
    <col min="793" max="793" width="15" bestFit="1" customWidth="1"/>
    <col min="794" max="794" width="16" bestFit="1" customWidth="1"/>
    <col min="795" max="795" width="17" bestFit="1" customWidth="1"/>
    <col min="796" max="796" width="35" bestFit="1" customWidth="1"/>
    <col min="797" max="797" width="15" bestFit="1" customWidth="1"/>
    <col min="798" max="798" width="17" bestFit="1" customWidth="1"/>
    <col min="799" max="799" width="14" bestFit="1" customWidth="1"/>
    <col min="800" max="800" width="18" bestFit="1" customWidth="1"/>
    <col min="801" max="801" width="14" bestFit="1" customWidth="1"/>
    <col min="802" max="802" width="23" bestFit="1" customWidth="1"/>
    <col min="803" max="803" width="21" bestFit="1" customWidth="1"/>
    <col min="804" max="805" width="15" bestFit="1" customWidth="1"/>
    <col min="806" max="806" width="18" bestFit="1" customWidth="1"/>
    <col min="1025" max="1025" width="14" bestFit="1" customWidth="1"/>
    <col min="1026" max="1026" width="15" bestFit="1" customWidth="1"/>
    <col min="1027" max="1027" width="17" bestFit="1" customWidth="1"/>
    <col min="1028" max="1028" width="18" bestFit="1" customWidth="1"/>
    <col min="1029" max="1029" width="15" bestFit="1" customWidth="1"/>
    <col min="1030" max="1030" width="16" bestFit="1" customWidth="1"/>
    <col min="1031" max="1031" width="19" bestFit="1" customWidth="1"/>
    <col min="1032" max="1032" width="17" bestFit="1" customWidth="1"/>
    <col min="1033" max="1033" width="15" bestFit="1" customWidth="1"/>
    <col min="1034" max="1034" width="14" bestFit="1" customWidth="1"/>
    <col min="1035" max="1035" width="17" bestFit="1" customWidth="1"/>
    <col min="1036" max="1036" width="14" bestFit="1" customWidth="1"/>
    <col min="1037" max="1037" width="16" bestFit="1" customWidth="1"/>
    <col min="1038" max="1040" width="13" bestFit="1" customWidth="1"/>
    <col min="1041" max="1041" width="16" bestFit="1" customWidth="1"/>
    <col min="1042" max="1043" width="15" bestFit="1" customWidth="1"/>
    <col min="1044" max="1044" width="16" bestFit="1" customWidth="1"/>
    <col min="1045" max="1045" width="12" bestFit="1" customWidth="1"/>
    <col min="1046" max="1046" width="14" bestFit="1" customWidth="1"/>
    <col min="1047" max="1047" width="12" bestFit="1" customWidth="1"/>
    <col min="1048" max="1048" width="21" bestFit="1" customWidth="1"/>
    <col min="1049" max="1049" width="15" bestFit="1" customWidth="1"/>
    <col min="1050" max="1050" width="16" bestFit="1" customWidth="1"/>
    <col min="1051" max="1051" width="17" bestFit="1" customWidth="1"/>
    <col min="1052" max="1052" width="35" bestFit="1" customWidth="1"/>
    <col min="1053" max="1053" width="15" bestFit="1" customWidth="1"/>
    <col min="1054" max="1054" width="17" bestFit="1" customWidth="1"/>
    <col min="1055" max="1055" width="14" bestFit="1" customWidth="1"/>
    <col min="1056" max="1056" width="18" bestFit="1" customWidth="1"/>
    <col min="1057" max="1057" width="14" bestFit="1" customWidth="1"/>
    <col min="1058" max="1058" width="23" bestFit="1" customWidth="1"/>
    <col min="1059" max="1059" width="21" bestFit="1" customWidth="1"/>
    <col min="1060" max="1061" width="15" bestFit="1" customWidth="1"/>
    <col min="1062" max="1062" width="18" bestFit="1" customWidth="1"/>
    <col min="1281" max="1281" width="14" bestFit="1" customWidth="1"/>
    <col min="1282" max="1282" width="15" bestFit="1" customWidth="1"/>
    <col min="1283" max="1283" width="17" bestFit="1" customWidth="1"/>
    <col min="1284" max="1284" width="18" bestFit="1" customWidth="1"/>
    <col min="1285" max="1285" width="15" bestFit="1" customWidth="1"/>
    <col min="1286" max="1286" width="16" bestFit="1" customWidth="1"/>
    <col min="1287" max="1287" width="19" bestFit="1" customWidth="1"/>
    <col min="1288" max="1288" width="17" bestFit="1" customWidth="1"/>
    <col min="1289" max="1289" width="15" bestFit="1" customWidth="1"/>
    <col min="1290" max="1290" width="14" bestFit="1" customWidth="1"/>
    <col min="1291" max="1291" width="17" bestFit="1" customWidth="1"/>
    <col min="1292" max="1292" width="14" bestFit="1" customWidth="1"/>
    <col min="1293" max="1293" width="16" bestFit="1" customWidth="1"/>
    <col min="1294" max="1296" width="13" bestFit="1" customWidth="1"/>
    <col min="1297" max="1297" width="16" bestFit="1" customWidth="1"/>
    <col min="1298" max="1299" width="15" bestFit="1" customWidth="1"/>
    <col min="1300" max="1300" width="16" bestFit="1" customWidth="1"/>
    <col min="1301" max="1301" width="12" bestFit="1" customWidth="1"/>
    <col min="1302" max="1302" width="14" bestFit="1" customWidth="1"/>
    <col min="1303" max="1303" width="12" bestFit="1" customWidth="1"/>
    <col min="1304" max="1304" width="21" bestFit="1" customWidth="1"/>
    <col min="1305" max="1305" width="15" bestFit="1" customWidth="1"/>
    <col min="1306" max="1306" width="16" bestFit="1" customWidth="1"/>
    <col min="1307" max="1307" width="17" bestFit="1" customWidth="1"/>
    <col min="1308" max="1308" width="35" bestFit="1" customWidth="1"/>
    <col min="1309" max="1309" width="15" bestFit="1" customWidth="1"/>
    <col min="1310" max="1310" width="17" bestFit="1" customWidth="1"/>
    <col min="1311" max="1311" width="14" bestFit="1" customWidth="1"/>
    <col min="1312" max="1312" width="18" bestFit="1" customWidth="1"/>
    <col min="1313" max="1313" width="14" bestFit="1" customWidth="1"/>
    <col min="1314" max="1314" width="23" bestFit="1" customWidth="1"/>
    <col min="1315" max="1315" width="21" bestFit="1" customWidth="1"/>
    <col min="1316" max="1317" width="15" bestFit="1" customWidth="1"/>
    <col min="1318" max="1318" width="18" bestFit="1" customWidth="1"/>
    <col min="1537" max="1537" width="14" bestFit="1" customWidth="1"/>
    <col min="1538" max="1538" width="15" bestFit="1" customWidth="1"/>
    <col min="1539" max="1539" width="17" bestFit="1" customWidth="1"/>
    <col min="1540" max="1540" width="18" bestFit="1" customWidth="1"/>
    <col min="1541" max="1541" width="15" bestFit="1" customWidth="1"/>
    <col min="1542" max="1542" width="16" bestFit="1" customWidth="1"/>
    <col min="1543" max="1543" width="19" bestFit="1" customWidth="1"/>
    <col min="1544" max="1544" width="17" bestFit="1" customWidth="1"/>
    <col min="1545" max="1545" width="15" bestFit="1" customWidth="1"/>
    <col min="1546" max="1546" width="14" bestFit="1" customWidth="1"/>
    <col min="1547" max="1547" width="17" bestFit="1" customWidth="1"/>
    <col min="1548" max="1548" width="14" bestFit="1" customWidth="1"/>
    <col min="1549" max="1549" width="16" bestFit="1" customWidth="1"/>
    <col min="1550" max="1552" width="13" bestFit="1" customWidth="1"/>
    <col min="1553" max="1553" width="16" bestFit="1" customWidth="1"/>
    <col min="1554" max="1555" width="15" bestFit="1" customWidth="1"/>
    <col min="1556" max="1556" width="16" bestFit="1" customWidth="1"/>
    <col min="1557" max="1557" width="12" bestFit="1" customWidth="1"/>
    <col min="1558" max="1558" width="14" bestFit="1" customWidth="1"/>
    <col min="1559" max="1559" width="12" bestFit="1" customWidth="1"/>
    <col min="1560" max="1560" width="21" bestFit="1" customWidth="1"/>
    <col min="1561" max="1561" width="15" bestFit="1" customWidth="1"/>
    <col min="1562" max="1562" width="16" bestFit="1" customWidth="1"/>
    <col min="1563" max="1563" width="17" bestFit="1" customWidth="1"/>
    <col min="1564" max="1564" width="35" bestFit="1" customWidth="1"/>
    <col min="1565" max="1565" width="15" bestFit="1" customWidth="1"/>
    <col min="1566" max="1566" width="17" bestFit="1" customWidth="1"/>
    <col min="1567" max="1567" width="14" bestFit="1" customWidth="1"/>
    <col min="1568" max="1568" width="18" bestFit="1" customWidth="1"/>
    <col min="1569" max="1569" width="14" bestFit="1" customWidth="1"/>
    <col min="1570" max="1570" width="23" bestFit="1" customWidth="1"/>
    <col min="1571" max="1571" width="21" bestFit="1" customWidth="1"/>
    <col min="1572" max="1573" width="15" bestFit="1" customWidth="1"/>
    <col min="1574" max="1574" width="18" bestFit="1" customWidth="1"/>
    <col min="1793" max="1793" width="14" bestFit="1" customWidth="1"/>
    <col min="1794" max="1794" width="15" bestFit="1" customWidth="1"/>
    <col min="1795" max="1795" width="17" bestFit="1" customWidth="1"/>
    <col min="1796" max="1796" width="18" bestFit="1" customWidth="1"/>
    <col min="1797" max="1797" width="15" bestFit="1" customWidth="1"/>
    <col min="1798" max="1798" width="16" bestFit="1" customWidth="1"/>
    <col min="1799" max="1799" width="19" bestFit="1" customWidth="1"/>
    <col min="1800" max="1800" width="17" bestFit="1" customWidth="1"/>
    <col min="1801" max="1801" width="15" bestFit="1" customWidth="1"/>
    <col min="1802" max="1802" width="14" bestFit="1" customWidth="1"/>
    <col min="1803" max="1803" width="17" bestFit="1" customWidth="1"/>
    <col min="1804" max="1804" width="14" bestFit="1" customWidth="1"/>
    <col min="1805" max="1805" width="16" bestFit="1" customWidth="1"/>
    <col min="1806" max="1808" width="13" bestFit="1" customWidth="1"/>
    <col min="1809" max="1809" width="16" bestFit="1" customWidth="1"/>
    <col min="1810" max="1811" width="15" bestFit="1" customWidth="1"/>
    <col min="1812" max="1812" width="16" bestFit="1" customWidth="1"/>
    <col min="1813" max="1813" width="12" bestFit="1" customWidth="1"/>
    <col min="1814" max="1814" width="14" bestFit="1" customWidth="1"/>
    <col min="1815" max="1815" width="12" bestFit="1" customWidth="1"/>
    <col min="1816" max="1816" width="21" bestFit="1" customWidth="1"/>
    <col min="1817" max="1817" width="15" bestFit="1" customWidth="1"/>
    <col min="1818" max="1818" width="16" bestFit="1" customWidth="1"/>
    <col min="1819" max="1819" width="17" bestFit="1" customWidth="1"/>
    <col min="1820" max="1820" width="35" bestFit="1" customWidth="1"/>
    <col min="1821" max="1821" width="15" bestFit="1" customWidth="1"/>
    <col min="1822" max="1822" width="17" bestFit="1" customWidth="1"/>
    <col min="1823" max="1823" width="14" bestFit="1" customWidth="1"/>
    <col min="1824" max="1824" width="18" bestFit="1" customWidth="1"/>
    <col min="1825" max="1825" width="14" bestFit="1" customWidth="1"/>
    <col min="1826" max="1826" width="23" bestFit="1" customWidth="1"/>
    <col min="1827" max="1827" width="21" bestFit="1" customWidth="1"/>
    <col min="1828" max="1829" width="15" bestFit="1" customWidth="1"/>
    <col min="1830" max="1830" width="18" bestFit="1" customWidth="1"/>
    <col min="2049" max="2049" width="14" bestFit="1" customWidth="1"/>
    <col min="2050" max="2050" width="15" bestFit="1" customWidth="1"/>
    <col min="2051" max="2051" width="17" bestFit="1" customWidth="1"/>
    <col min="2052" max="2052" width="18" bestFit="1" customWidth="1"/>
    <col min="2053" max="2053" width="15" bestFit="1" customWidth="1"/>
    <col min="2054" max="2054" width="16" bestFit="1" customWidth="1"/>
    <col min="2055" max="2055" width="19" bestFit="1" customWidth="1"/>
    <col min="2056" max="2056" width="17" bestFit="1" customWidth="1"/>
    <col min="2057" max="2057" width="15" bestFit="1" customWidth="1"/>
    <col min="2058" max="2058" width="14" bestFit="1" customWidth="1"/>
    <col min="2059" max="2059" width="17" bestFit="1" customWidth="1"/>
    <col min="2060" max="2060" width="14" bestFit="1" customWidth="1"/>
    <col min="2061" max="2061" width="16" bestFit="1" customWidth="1"/>
    <col min="2062" max="2064" width="13" bestFit="1" customWidth="1"/>
    <col min="2065" max="2065" width="16" bestFit="1" customWidth="1"/>
    <col min="2066" max="2067" width="15" bestFit="1" customWidth="1"/>
    <col min="2068" max="2068" width="16" bestFit="1" customWidth="1"/>
    <col min="2069" max="2069" width="12" bestFit="1" customWidth="1"/>
    <col min="2070" max="2070" width="14" bestFit="1" customWidth="1"/>
    <col min="2071" max="2071" width="12" bestFit="1" customWidth="1"/>
    <col min="2072" max="2072" width="21" bestFit="1" customWidth="1"/>
    <col min="2073" max="2073" width="15" bestFit="1" customWidth="1"/>
    <col min="2074" max="2074" width="16" bestFit="1" customWidth="1"/>
    <col min="2075" max="2075" width="17" bestFit="1" customWidth="1"/>
    <col min="2076" max="2076" width="35" bestFit="1" customWidth="1"/>
    <col min="2077" max="2077" width="15" bestFit="1" customWidth="1"/>
    <col min="2078" max="2078" width="17" bestFit="1" customWidth="1"/>
    <col min="2079" max="2079" width="14" bestFit="1" customWidth="1"/>
    <col min="2080" max="2080" width="18" bestFit="1" customWidth="1"/>
    <col min="2081" max="2081" width="14" bestFit="1" customWidth="1"/>
    <col min="2082" max="2082" width="23" bestFit="1" customWidth="1"/>
    <col min="2083" max="2083" width="21" bestFit="1" customWidth="1"/>
    <col min="2084" max="2085" width="15" bestFit="1" customWidth="1"/>
    <col min="2086" max="2086" width="18" bestFit="1" customWidth="1"/>
    <col min="2305" max="2305" width="14" bestFit="1" customWidth="1"/>
    <col min="2306" max="2306" width="15" bestFit="1" customWidth="1"/>
    <col min="2307" max="2307" width="17" bestFit="1" customWidth="1"/>
    <col min="2308" max="2308" width="18" bestFit="1" customWidth="1"/>
    <col min="2309" max="2309" width="15" bestFit="1" customWidth="1"/>
    <col min="2310" max="2310" width="16" bestFit="1" customWidth="1"/>
    <col min="2311" max="2311" width="19" bestFit="1" customWidth="1"/>
    <col min="2312" max="2312" width="17" bestFit="1" customWidth="1"/>
    <col min="2313" max="2313" width="15" bestFit="1" customWidth="1"/>
    <col min="2314" max="2314" width="14" bestFit="1" customWidth="1"/>
    <col min="2315" max="2315" width="17" bestFit="1" customWidth="1"/>
    <col min="2316" max="2316" width="14" bestFit="1" customWidth="1"/>
    <col min="2317" max="2317" width="16" bestFit="1" customWidth="1"/>
    <col min="2318" max="2320" width="13" bestFit="1" customWidth="1"/>
    <col min="2321" max="2321" width="16" bestFit="1" customWidth="1"/>
    <col min="2322" max="2323" width="15" bestFit="1" customWidth="1"/>
    <col min="2324" max="2324" width="16" bestFit="1" customWidth="1"/>
    <col min="2325" max="2325" width="12" bestFit="1" customWidth="1"/>
    <col min="2326" max="2326" width="14" bestFit="1" customWidth="1"/>
    <col min="2327" max="2327" width="12" bestFit="1" customWidth="1"/>
    <col min="2328" max="2328" width="21" bestFit="1" customWidth="1"/>
    <col min="2329" max="2329" width="15" bestFit="1" customWidth="1"/>
    <col min="2330" max="2330" width="16" bestFit="1" customWidth="1"/>
    <col min="2331" max="2331" width="17" bestFit="1" customWidth="1"/>
    <col min="2332" max="2332" width="35" bestFit="1" customWidth="1"/>
    <col min="2333" max="2333" width="15" bestFit="1" customWidth="1"/>
    <col min="2334" max="2334" width="17" bestFit="1" customWidth="1"/>
    <col min="2335" max="2335" width="14" bestFit="1" customWidth="1"/>
    <col min="2336" max="2336" width="18" bestFit="1" customWidth="1"/>
    <col min="2337" max="2337" width="14" bestFit="1" customWidth="1"/>
    <col min="2338" max="2338" width="23" bestFit="1" customWidth="1"/>
    <col min="2339" max="2339" width="21" bestFit="1" customWidth="1"/>
    <col min="2340" max="2341" width="15" bestFit="1" customWidth="1"/>
    <col min="2342" max="2342" width="18" bestFit="1" customWidth="1"/>
    <col min="2561" max="2561" width="14" bestFit="1" customWidth="1"/>
    <col min="2562" max="2562" width="15" bestFit="1" customWidth="1"/>
    <col min="2563" max="2563" width="17" bestFit="1" customWidth="1"/>
    <col min="2564" max="2564" width="18" bestFit="1" customWidth="1"/>
    <col min="2565" max="2565" width="15" bestFit="1" customWidth="1"/>
    <col min="2566" max="2566" width="16" bestFit="1" customWidth="1"/>
    <col min="2567" max="2567" width="19" bestFit="1" customWidth="1"/>
    <col min="2568" max="2568" width="17" bestFit="1" customWidth="1"/>
    <col min="2569" max="2569" width="15" bestFit="1" customWidth="1"/>
    <col min="2570" max="2570" width="14" bestFit="1" customWidth="1"/>
    <col min="2571" max="2571" width="17" bestFit="1" customWidth="1"/>
    <col min="2572" max="2572" width="14" bestFit="1" customWidth="1"/>
    <col min="2573" max="2573" width="16" bestFit="1" customWidth="1"/>
    <col min="2574" max="2576" width="13" bestFit="1" customWidth="1"/>
    <col min="2577" max="2577" width="16" bestFit="1" customWidth="1"/>
    <col min="2578" max="2579" width="15" bestFit="1" customWidth="1"/>
    <col min="2580" max="2580" width="16" bestFit="1" customWidth="1"/>
    <col min="2581" max="2581" width="12" bestFit="1" customWidth="1"/>
    <col min="2582" max="2582" width="14" bestFit="1" customWidth="1"/>
    <col min="2583" max="2583" width="12" bestFit="1" customWidth="1"/>
    <col min="2584" max="2584" width="21" bestFit="1" customWidth="1"/>
    <col min="2585" max="2585" width="15" bestFit="1" customWidth="1"/>
    <col min="2586" max="2586" width="16" bestFit="1" customWidth="1"/>
    <col min="2587" max="2587" width="17" bestFit="1" customWidth="1"/>
    <col min="2588" max="2588" width="35" bestFit="1" customWidth="1"/>
    <col min="2589" max="2589" width="15" bestFit="1" customWidth="1"/>
    <col min="2590" max="2590" width="17" bestFit="1" customWidth="1"/>
    <col min="2591" max="2591" width="14" bestFit="1" customWidth="1"/>
    <col min="2592" max="2592" width="18" bestFit="1" customWidth="1"/>
    <col min="2593" max="2593" width="14" bestFit="1" customWidth="1"/>
    <col min="2594" max="2594" width="23" bestFit="1" customWidth="1"/>
    <col min="2595" max="2595" width="21" bestFit="1" customWidth="1"/>
    <col min="2596" max="2597" width="15" bestFit="1" customWidth="1"/>
    <col min="2598" max="2598" width="18" bestFit="1" customWidth="1"/>
    <col min="2817" max="2817" width="14" bestFit="1" customWidth="1"/>
    <col min="2818" max="2818" width="15" bestFit="1" customWidth="1"/>
    <col min="2819" max="2819" width="17" bestFit="1" customWidth="1"/>
    <col min="2820" max="2820" width="18" bestFit="1" customWidth="1"/>
    <col min="2821" max="2821" width="15" bestFit="1" customWidth="1"/>
    <col min="2822" max="2822" width="16" bestFit="1" customWidth="1"/>
    <col min="2823" max="2823" width="19" bestFit="1" customWidth="1"/>
    <col min="2824" max="2824" width="17" bestFit="1" customWidth="1"/>
    <col min="2825" max="2825" width="15" bestFit="1" customWidth="1"/>
    <col min="2826" max="2826" width="14" bestFit="1" customWidth="1"/>
    <col min="2827" max="2827" width="17" bestFit="1" customWidth="1"/>
    <col min="2828" max="2828" width="14" bestFit="1" customWidth="1"/>
    <col min="2829" max="2829" width="16" bestFit="1" customWidth="1"/>
    <col min="2830" max="2832" width="13" bestFit="1" customWidth="1"/>
    <col min="2833" max="2833" width="16" bestFit="1" customWidth="1"/>
    <col min="2834" max="2835" width="15" bestFit="1" customWidth="1"/>
    <col min="2836" max="2836" width="16" bestFit="1" customWidth="1"/>
    <col min="2837" max="2837" width="12" bestFit="1" customWidth="1"/>
    <col min="2838" max="2838" width="14" bestFit="1" customWidth="1"/>
    <col min="2839" max="2839" width="12" bestFit="1" customWidth="1"/>
    <col min="2840" max="2840" width="21" bestFit="1" customWidth="1"/>
    <col min="2841" max="2841" width="15" bestFit="1" customWidth="1"/>
    <col min="2842" max="2842" width="16" bestFit="1" customWidth="1"/>
    <col min="2843" max="2843" width="17" bestFit="1" customWidth="1"/>
    <col min="2844" max="2844" width="35" bestFit="1" customWidth="1"/>
    <col min="2845" max="2845" width="15" bestFit="1" customWidth="1"/>
    <col min="2846" max="2846" width="17" bestFit="1" customWidth="1"/>
    <col min="2847" max="2847" width="14" bestFit="1" customWidth="1"/>
    <col min="2848" max="2848" width="18" bestFit="1" customWidth="1"/>
    <col min="2849" max="2849" width="14" bestFit="1" customWidth="1"/>
    <col min="2850" max="2850" width="23" bestFit="1" customWidth="1"/>
    <col min="2851" max="2851" width="21" bestFit="1" customWidth="1"/>
    <col min="2852" max="2853" width="15" bestFit="1" customWidth="1"/>
    <col min="2854" max="2854" width="18" bestFit="1" customWidth="1"/>
    <col min="3073" max="3073" width="14" bestFit="1" customWidth="1"/>
    <col min="3074" max="3074" width="15" bestFit="1" customWidth="1"/>
    <col min="3075" max="3075" width="17" bestFit="1" customWidth="1"/>
    <col min="3076" max="3076" width="18" bestFit="1" customWidth="1"/>
    <col min="3077" max="3077" width="15" bestFit="1" customWidth="1"/>
    <col min="3078" max="3078" width="16" bestFit="1" customWidth="1"/>
    <col min="3079" max="3079" width="19" bestFit="1" customWidth="1"/>
    <col min="3080" max="3080" width="17" bestFit="1" customWidth="1"/>
    <col min="3081" max="3081" width="15" bestFit="1" customWidth="1"/>
    <col min="3082" max="3082" width="14" bestFit="1" customWidth="1"/>
    <col min="3083" max="3083" width="17" bestFit="1" customWidth="1"/>
    <col min="3084" max="3084" width="14" bestFit="1" customWidth="1"/>
    <col min="3085" max="3085" width="16" bestFit="1" customWidth="1"/>
    <col min="3086" max="3088" width="13" bestFit="1" customWidth="1"/>
    <col min="3089" max="3089" width="16" bestFit="1" customWidth="1"/>
    <col min="3090" max="3091" width="15" bestFit="1" customWidth="1"/>
    <col min="3092" max="3092" width="16" bestFit="1" customWidth="1"/>
    <col min="3093" max="3093" width="12" bestFit="1" customWidth="1"/>
    <col min="3094" max="3094" width="14" bestFit="1" customWidth="1"/>
    <col min="3095" max="3095" width="12" bestFit="1" customWidth="1"/>
    <col min="3096" max="3096" width="21" bestFit="1" customWidth="1"/>
    <col min="3097" max="3097" width="15" bestFit="1" customWidth="1"/>
    <col min="3098" max="3098" width="16" bestFit="1" customWidth="1"/>
    <col min="3099" max="3099" width="17" bestFit="1" customWidth="1"/>
    <col min="3100" max="3100" width="35" bestFit="1" customWidth="1"/>
    <col min="3101" max="3101" width="15" bestFit="1" customWidth="1"/>
    <col min="3102" max="3102" width="17" bestFit="1" customWidth="1"/>
    <col min="3103" max="3103" width="14" bestFit="1" customWidth="1"/>
    <col min="3104" max="3104" width="18" bestFit="1" customWidth="1"/>
    <col min="3105" max="3105" width="14" bestFit="1" customWidth="1"/>
    <col min="3106" max="3106" width="23" bestFit="1" customWidth="1"/>
    <col min="3107" max="3107" width="21" bestFit="1" customWidth="1"/>
    <col min="3108" max="3109" width="15" bestFit="1" customWidth="1"/>
    <col min="3110" max="3110" width="18" bestFit="1" customWidth="1"/>
    <col min="3329" max="3329" width="14" bestFit="1" customWidth="1"/>
    <col min="3330" max="3330" width="15" bestFit="1" customWidth="1"/>
    <col min="3331" max="3331" width="17" bestFit="1" customWidth="1"/>
    <col min="3332" max="3332" width="18" bestFit="1" customWidth="1"/>
    <col min="3333" max="3333" width="15" bestFit="1" customWidth="1"/>
    <col min="3334" max="3334" width="16" bestFit="1" customWidth="1"/>
    <col min="3335" max="3335" width="19" bestFit="1" customWidth="1"/>
    <col min="3336" max="3336" width="17" bestFit="1" customWidth="1"/>
    <col min="3337" max="3337" width="15" bestFit="1" customWidth="1"/>
    <col min="3338" max="3338" width="14" bestFit="1" customWidth="1"/>
    <col min="3339" max="3339" width="17" bestFit="1" customWidth="1"/>
    <col min="3340" max="3340" width="14" bestFit="1" customWidth="1"/>
    <col min="3341" max="3341" width="16" bestFit="1" customWidth="1"/>
    <col min="3342" max="3344" width="13" bestFit="1" customWidth="1"/>
    <col min="3345" max="3345" width="16" bestFit="1" customWidth="1"/>
    <col min="3346" max="3347" width="15" bestFit="1" customWidth="1"/>
    <col min="3348" max="3348" width="16" bestFit="1" customWidth="1"/>
    <col min="3349" max="3349" width="12" bestFit="1" customWidth="1"/>
    <col min="3350" max="3350" width="14" bestFit="1" customWidth="1"/>
    <col min="3351" max="3351" width="12" bestFit="1" customWidth="1"/>
    <col min="3352" max="3352" width="21" bestFit="1" customWidth="1"/>
    <col min="3353" max="3353" width="15" bestFit="1" customWidth="1"/>
    <col min="3354" max="3354" width="16" bestFit="1" customWidth="1"/>
    <col min="3355" max="3355" width="17" bestFit="1" customWidth="1"/>
    <col min="3356" max="3356" width="35" bestFit="1" customWidth="1"/>
    <col min="3357" max="3357" width="15" bestFit="1" customWidth="1"/>
    <col min="3358" max="3358" width="17" bestFit="1" customWidth="1"/>
    <col min="3359" max="3359" width="14" bestFit="1" customWidth="1"/>
    <col min="3360" max="3360" width="18" bestFit="1" customWidth="1"/>
    <col min="3361" max="3361" width="14" bestFit="1" customWidth="1"/>
    <col min="3362" max="3362" width="23" bestFit="1" customWidth="1"/>
    <col min="3363" max="3363" width="21" bestFit="1" customWidth="1"/>
    <col min="3364" max="3365" width="15" bestFit="1" customWidth="1"/>
    <col min="3366" max="3366" width="18" bestFit="1" customWidth="1"/>
    <col min="3585" max="3585" width="14" bestFit="1" customWidth="1"/>
    <col min="3586" max="3586" width="15" bestFit="1" customWidth="1"/>
    <col min="3587" max="3587" width="17" bestFit="1" customWidth="1"/>
    <col min="3588" max="3588" width="18" bestFit="1" customWidth="1"/>
    <col min="3589" max="3589" width="15" bestFit="1" customWidth="1"/>
    <col min="3590" max="3590" width="16" bestFit="1" customWidth="1"/>
    <col min="3591" max="3591" width="19" bestFit="1" customWidth="1"/>
    <col min="3592" max="3592" width="17" bestFit="1" customWidth="1"/>
    <col min="3593" max="3593" width="15" bestFit="1" customWidth="1"/>
    <col min="3594" max="3594" width="14" bestFit="1" customWidth="1"/>
    <col min="3595" max="3595" width="17" bestFit="1" customWidth="1"/>
    <col min="3596" max="3596" width="14" bestFit="1" customWidth="1"/>
    <col min="3597" max="3597" width="16" bestFit="1" customWidth="1"/>
    <col min="3598" max="3600" width="13" bestFit="1" customWidth="1"/>
    <col min="3601" max="3601" width="16" bestFit="1" customWidth="1"/>
    <col min="3602" max="3603" width="15" bestFit="1" customWidth="1"/>
    <col min="3604" max="3604" width="16" bestFit="1" customWidth="1"/>
    <col min="3605" max="3605" width="12" bestFit="1" customWidth="1"/>
    <col min="3606" max="3606" width="14" bestFit="1" customWidth="1"/>
    <col min="3607" max="3607" width="12" bestFit="1" customWidth="1"/>
    <col min="3608" max="3608" width="21" bestFit="1" customWidth="1"/>
    <col min="3609" max="3609" width="15" bestFit="1" customWidth="1"/>
    <col min="3610" max="3610" width="16" bestFit="1" customWidth="1"/>
    <col min="3611" max="3611" width="17" bestFit="1" customWidth="1"/>
    <col min="3612" max="3612" width="35" bestFit="1" customWidth="1"/>
    <col min="3613" max="3613" width="15" bestFit="1" customWidth="1"/>
    <col min="3614" max="3614" width="17" bestFit="1" customWidth="1"/>
    <col min="3615" max="3615" width="14" bestFit="1" customWidth="1"/>
    <col min="3616" max="3616" width="18" bestFit="1" customWidth="1"/>
    <col min="3617" max="3617" width="14" bestFit="1" customWidth="1"/>
    <col min="3618" max="3618" width="23" bestFit="1" customWidth="1"/>
    <col min="3619" max="3619" width="21" bestFit="1" customWidth="1"/>
    <col min="3620" max="3621" width="15" bestFit="1" customWidth="1"/>
    <col min="3622" max="3622" width="18" bestFit="1" customWidth="1"/>
    <col min="3841" max="3841" width="14" bestFit="1" customWidth="1"/>
    <col min="3842" max="3842" width="15" bestFit="1" customWidth="1"/>
    <col min="3843" max="3843" width="17" bestFit="1" customWidth="1"/>
    <col min="3844" max="3844" width="18" bestFit="1" customWidth="1"/>
    <col min="3845" max="3845" width="15" bestFit="1" customWidth="1"/>
    <col min="3846" max="3846" width="16" bestFit="1" customWidth="1"/>
    <col min="3847" max="3847" width="19" bestFit="1" customWidth="1"/>
    <col min="3848" max="3848" width="17" bestFit="1" customWidth="1"/>
    <col min="3849" max="3849" width="15" bestFit="1" customWidth="1"/>
    <col min="3850" max="3850" width="14" bestFit="1" customWidth="1"/>
    <col min="3851" max="3851" width="17" bestFit="1" customWidth="1"/>
    <col min="3852" max="3852" width="14" bestFit="1" customWidth="1"/>
    <col min="3853" max="3853" width="16" bestFit="1" customWidth="1"/>
    <col min="3854" max="3856" width="13" bestFit="1" customWidth="1"/>
    <col min="3857" max="3857" width="16" bestFit="1" customWidth="1"/>
    <col min="3858" max="3859" width="15" bestFit="1" customWidth="1"/>
    <col min="3860" max="3860" width="16" bestFit="1" customWidth="1"/>
    <col min="3861" max="3861" width="12" bestFit="1" customWidth="1"/>
    <col min="3862" max="3862" width="14" bestFit="1" customWidth="1"/>
    <col min="3863" max="3863" width="12" bestFit="1" customWidth="1"/>
    <col min="3864" max="3864" width="21" bestFit="1" customWidth="1"/>
    <col min="3865" max="3865" width="15" bestFit="1" customWidth="1"/>
    <col min="3866" max="3866" width="16" bestFit="1" customWidth="1"/>
    <col min="3867" max="3867" width="17" bestFit="1" customWidth="1"/>
    <col min="3868" max="3868" width="35" bestFit="1" customWidth="1"/>
    <col min="3869" max="3869" width="15" bestFit="1" customWidth="1"/>
    <col min="3870" max="3870" width="17" bestFit="1" customWidth="1"/>
    <col min="3871" max="3871" width="14" bestFit="1" customWidth="1"/>
    <col min="3872" max="3872" width="18" bestFit="1" customWidth="1"/>
    <col min="3873" max="3873" width="14" bestFit="1" customWidth="1"/>
    <col min="3874" max="3874" width="23" bestFit="1" customWidth="1"/>
    <col min="3875" max="3875" width="21" bestFit="1" customWidth="1"/>
    <col min="3876" max="3877" width="15" bestFit="1" customWidth="1"/>
    <col min="3878" max="3878" width="18" bestFit="1" customWidth="1"/>
    <col min="4097" max="4097" width="14" bestFit="1" customWidth="1"/>
    <col min="4098" max="4098" width="15" bestFit="1" customWidth="1"/>
    <col min="4099" max="4099" width="17" bestFit="1" customWidth="1"/>
    <col min="4100" max="4100" width="18" bestFit="1" customWidth="1"/>
    <col min="4101" max="4101" width="15" bestFit="1" customWidth="1"/>
    <col min="4102" max="4102" width="16" bestFit="1" customWidth="1"/>
    <col min="4103" max="4103" width="19" bestFit="1" customWidth="1"/>
    <col min="4104" max="4104" width="17" bestFit="1" customWidth="1"/>
    <col min="4105" max="4105" width="15" bestFit="1" customWidth="1"/>
    <col min="4106" max="4106" width="14" bestFit="1" customWidth="1"/>
    <col min="4107" max="4107" width="17" bestFit="1" customWidth="1"/>
    <col min="4108" max="4108" width="14" bestFit="1" customWidth="1"/>
    <col min="4109" max="4109" width="16" bestFit="1" customWidth="1"/>
    <col min="4110" max="4112" width="13" bestFit="1" customWidth="1"/>
    <col min="4113" max="4113" width="16" bestFit="1" customWidth="1"/>
    <col min="4114" max="4115" width="15" bestFit="1" customWidth="1"/>
    <col min="4116" max="4116" width="16" bestFit="1" customWidth="1"/>
    <col min="4117" max="4117" width="12" bestFit="1" customWidth="1"/>
    <col min="4118" max="4118" width="14" bestFit="1" customWidth="1"/>
    <col min="4119" max="4119" width="12" bestFit="1" customWidth="1"/>
    <col min="4120" max="4120" width="21" bestFit="1" customWidth="1"/>
    <col min="4121" max="4121" width="15" bestFit="1" customWidth="1"/>
    <col min="4122" max="4122" width="16" bestFit="1" customWidth="1"/>
    <col min="4123" max="4123" width="17" bestFit="1" customWidth="1"/>
    <col min="4124" max="4124" width="35" bestFit="1" customWidth="1"/>
    <col min="4125" max="4125" width="15" bestFit="1" customWidth="1"/>
    <col min="4126" max="4126" width="17" bestFit="1" customWidth="1"/>
    <col min="4127" max="4127" width="14" bestFit="1" customWidth="1"/>
    <col min="4128" max="4128" width="18" bestFit="1" customWidth="1"/>
    <col min="4129" max="4129" width="14" bestFit="1" customWidth="1"/>
    <col min="4130" max="4130" width="23" bestFit="1" customWidth="1"/>
    <col min="4131" max="4131" width="21" bestFit="1" customWidth="1"/>
    <col min="4132" max="4133" width="15" bestFit="1" customWidth="1"/>
    <col min="4134" max="4134" width="18" bestFit="1" customWidth="1"/>
    <col min="4353" max="4353" width="14" bestFit="1" customWidth="1"/>
    <col min="4354" max="4354" width="15" bestFit="1" customWidth="1"/>
    <col min="4355" max="4355" width="17" bestFit="1" customWidth="1"/>
    <col min="4356" max="4356" width="18" bestFit="1" customWidth="1"/>
    <col min="4357" max="4357" width="15" bestFit="1" customWidth="1"/>
    <col min="4358" max="4358" width="16" bestFit="1" customWidth="1"/>
    <col min="4359" max="4359" width="19" bestFit="1" customWidth="1"/>
    <col min="4360" max="4360" width="17" bestFit="1" customWidth="1"/>
    <col min="4361" max="4361" width="15" bestFit="1" customWidth="1"/>
    <col min="4362" max="4362" width="14" bestFit="1" customWidth="1"/>
    <col min="4363" max="4363" width="17" bestFit="1" customWidth="1"/>
    <col min="4364" max="4364" width="14" bestFit="1" customWidth="1"/>
    <col min="4365" max="4365" width="16" bestFit="1" customWidth="1"/>
    <col min="4366" max="4368" width="13" bestFit="1" customWidth="1"/>
    <col min="4369" max="4369" width="16" bestFit="1" customWidth="1"/>
    <col min="4370" max="4371" width="15" bestFit="1" customWidth="1"/>
    <col min="4372" max="4372" width="16" bestFit="1" customWidth="1"/>
    <col min="4373" max="4373" width="12" bestFit="1" customWidth="1"/>
    <col min="4374" max="4374" width="14" bestFit="1" customWidth="1"/>
    <col min="4375" max="4375" width="12" bestFit="1" customWidth="1"/>
    <col min="4376" max="4376" width="21" bestFit="1" customWidth="1"/>
    <col min="4377" max="4377" width="15" bestFit="1" customWidth="1"/>
    <col min="4378" max="4378" width="16" bestFit="1" customWidth="1"/>
    <col min="4379" max="4379" width="17" bestFit="1" customWidth="1"/>
    <col min="4380" max="4380" width="35" bestFit="1" customWidth="1"/>
    <col min="4381" max="4381" width="15" bestFit="1" customWidth="1"/>
    <col min="4382" max="4382" width="17" bestFit="1" customWidth="1"/>
    <col min="4383" max="4383" width="14" bestFit="1" customWidth="1"/>
    <col min="4384" max="4384" width="18" bestFit="1" customWidth="1"/>
    <col min="4385" max="4385" width="14" bestFit="1" customWidth="1"/>
    <col min="4386" max="4386" width="23" bestFit="1" customWidth="1"/>
    <col min="4387" max="4387" width="21" bestFit="1" customWidth="1"/>
    <col min="4388" max="4389" width="15" bestFit="1" customWidth="1"/>
    <col min="4390" max="4390" width="18" bestFit="1" customWidth="1"/>
    <col min="4609" max="4609" width="14" bestFit="1" customWidth="1"/>
    <col min="4610" max="4610" width="15" bestFit="1" customWidth="1"/>
    <col min="4611" max="4611" width="17" bestFit="1" customWidth="1"/>
    <col min="4612" max="4612" width="18" bestFit="1" customWidth="1"/>
    <col min="4613" max="4613" width="15" bestFit="1" customWidth="1"/>
    <col min="4614" max="4614" width="16" bestFit="1" customWidth="1"/>
    <col min="4615" max="4615" width="19" bestFit="1" customWidth="1"/>
    <col min="4616" max="4616" width="17" bestFit="1" customWidth="1"/>
    <col min="4617" max="4617" width="15" bestFit="1" customWidth="1"/>
    <col min="4618" max="4618" width="14" bestFit="1" customWidth="1"/>
    <col min="4619" max="4619" width="17" bestFit="1" customWidth="1"/>
    <col min="4620" max="4620" width="14" bestFit="1" customWidth="1"/>
    <col min="4621" max="4621" width="16" bestFit="1" customWidth="1"/>
    <col min="4622" max="4624" width="13" bestFit="1" customWidth="1"/>
    <col min="4625" max="4625" width="16" bestFit="1" customWidth="1"/>
    <col min="4626" max="4627" width="15" bestFit="1" customWidth="1"/>
    <col min="4628" max="4628" width="16" bestFit="1" customWidth="1"/>
    <col min="4629" max="4629" width="12" bestFit="1" customWidth="1"/>
    <col min="4630" max="4630" width="14" bestFit="1" customWidth="1"/>
    <col min="4631" max="4631" width="12" bestFit="1" customWidth="1"/>
    <col min="4632" max="4632" width="21" bestFit="1" customWidth="1"/>
    <col min="4633" max="4633" width="15" bestFit="1" customWidth="1"/>
    <col min="4634" max="4634" width="16" bestFit="1" customWidth="1"/>
    <col min="4635" max="4635" width="17" bestFit="1" customWidth="1"/>
    <col min="4636" max="4636" width="35" bestFit="1" customWidth="1"/>
    <col min="4637" max="4637" width="15" bestFit="1" customWidth="1"/>
    <col min="4638" max="4638" width="17" bestFit="1" customWidth="1"/>
    <col min="4639" max="4639" width="14" bestFit="1" customWidth="1"/>
    <col min="4640" max="4640" width="18" bestFit="1" customWidth="1"/>
    <col min="4641" max="4641" width="14" bestFit="1" customWidth="1"/>
    <col min="4642" max="4642" width="23" bestFit="1" customWidth="1"/>
    <col min="4643" max="4643" width="21" bestFit="1" customWidth="1"/>
    <col min="4644" max="4645" width="15" bestFit="1" customWidth="1"/>
    <col min="4646" max="4646" width="18" bestFit="1" customWidth="1"/>
    <col min="4865" max="4865" width="14" bestFit="1" customWidth="1"/>
    <col min="4866" max="4866" width="15" bestFit="1" customWidth="1"/>
    <col min="4867" max="4867" width="17" bestFit="1" customWidth="1"/>
    <col min="4868" max="4868" width="18" bestFit="1" customWidth="1"/>
    <col min="4869" max="4869" width="15" bestFit="1" customWidth="1"/>
    <col min="4870" max="4870" width="16" bestFit="1" customWidth="1"/>
    <col min="4871" max="4871" width="19" bestFit="1" customWidth="1"/>
    <col min="4872" max="4872" width="17" bestFit="1" customWidth="1"/>
    <col min="4873" max="4873" width="15" bestFit="1" customWidth="1"/>
    <col min="4874" max="4874" width="14" bestFit="1" customWidth="1"/>
    <col min="4875" max="4875" width="17" bestFit="1" customWidth="1"/>
    <col min="4876" max="4876" width="14" bestFit="1" customWidth="1"/>
    <col min="4877" max="4877" width="16" bestFit="1" customWidth="1"/>
    <col min="4878" max="4880" width="13" bestFit="1" customWidth="1"/>
    <col min="4881" max="4881" width="16" bestFit="1" customWidth="1"/>
    <col min="4882" max="4883" width="15" bestFit="1" customWidth="1"/>
    <col min="4884" max="4884" width="16" bestFit="1" customWidth="1"/>
    <col min="4885" max="4885" width="12" bestFit="1" customWidth="1"/>
    <col min="4886" max="4886" width="14" bestFit="1" customWidth="1"/>
    <col min="4887" max="4887" width="12" bestFit="1" customWidth="1"/>
    <col min="4888" max="4888" width="21" bestFit="1" customWidth="1"/>
    <col min="4889" max="4889" width="15" bestFit="1" customWidth="1"/>
    <col min="4890" max="4890" width="16" bestFit="1" customWidth="1"/>
    <col min="4891" max="4891" width="17" bestFit="1" customWidth="1"/>
    <col min="4892" max="4892" width="35" bestFit="1" customWidth="1"/>
    <col min="4893" max="4893" width="15" bestFit="1" customWidth="1"/>
    <col min="4894" max="4894" width="17" bestFit="1" customWidth="1"/>
    <col min="4895" max="4895" width="14" bestFit="1" customWidth="1"/>
    <col min="4896" max="4896" width="18" bestFit="1" customWidth="1"/>
    <col min="4897" max="4897" width="14" bestFit="1" customWidth="1"/>
    <col min="4898" max="4898" width="23" bestFit="1" customWidth="1"/>
    <col min="4899" max="4899" width="21" bestFit="1" customWidth="1"/>
    <col min="4900" max="4901" width="15" bestFit="1" customWidth="1"/>
    <col min="4902" max="4902" width="18" bestFit="1" customWidth="1"/>
    <col min="5121" max="5121" width="14" bestFit="1" customWidth="1"/>
    <col min="5122" max="5122" width="15" bestFit="1" customWidth="1"/>
    <col min="5123" max="5123" width="17" bestFit="1" customWidth="1"/>
    <col min="5124" max="5124" width="18" bestFit="1" customWidth="1"/>
    <col min="5125" max="5125" width="15" bestFit="1" customWidth="1"/>
    <col min="5126" max="5126" width="16" bestFit="1" customWidth="1"/>
    <col min="5127" max="5127" width="19" bestFit="1" customWidth="1"/>
    <col min="5128" max="5128" width="17" bestFit="1" customWidth="1"/>
    <col min="5129" max="5129" width="15" bestFit="1" customWidth="1"/>
    <col min="5130" max="5130" width="14" bestFit="1" customWidth="1"/>
    <col min="5131" max="5131" width="17" bestFit="1" customWidth="1"/>
    <col min="5132" max="5132" width="14" bestFit="1" customWidth="1"/>
    <col min="5133" max="5133" width="16" bestFit="1" customWidth="1"/>
    <col min="5134" max="5136" width="13" bestFit="1" customWidth="1"/>
    <col min="5137" max="5137" width="16" bestFit="1" customWidth="1"/>
    <col min="5138" max="5139" width="15" bestFit="1" customWidth="1"/>
    <col min="5140" max="5140" width="16" bestFit="1" customWidth="1"/>
    <col min="5141" max="5141" width="12" bestFit="1" customWidth="1"/>
    <col min="5142" max="5142" width="14" bestFit="1" customWidth="1"/>
    <col min="5143" max="5143" width="12" bestFit="1" customWidth="1"/>
    <col min="5144" max="5144" width="21" bestFit="1" customWidth="1"/>
    <col min="5145" max="5145" width="15" bestFit="1" customWidth="1"/>
    <col min="5146" max="5146" width="16" bestFit="1" customWidth="1"/>
    <col min="5147" max="5147" width="17" bestFit="1" customWidth="1"/>
    <col min="5148" max="5148" width="35" bestFit="1" customWidth="1"/>
    <col min="5149" max="5149" width="15" bestFit="1" customWidth="1"/>
    <col min="5150" max="5150" width="17" bestFit="1" customWidth="1"/>
    <col min="5151" max="5151" width="14" bestFit="1" customWidth="1"/>
    <col min="5152" max="5152" width="18" bestFit="1" customWidth="1"/>
    <col min="5153" max="5153" width="14" bestFit="1" customWidth="1"/>
    <col min="5154" max="5154" width="23" bestFit="1" customWidth="1"/>
    <col min="5155" max="5155" width="21" bestFit="1" customWidth="1"/>
    <col min="5156" max="5157" width="15" bestFit="1" customWidth="1"/>
    <col min="5158" max="5158" width="18" bestFit="1" customWidth="1"/>
    <col min="5377" max="5377" width="14" bestFit="1" customWidth="1"/>
    <col min="5378" max="5378" width="15" bestFit="1" customWidth="1"/>
    <col min="5379" max="5379" width="17" bestFit="1" customWidth="1"/>
    <col min="5380" max="5380" width="18" bestFit="1" customWidth="1"/>
    <col min="5381" max="5381" width="15" bestFit="1" customWidth="1"/>
    <col min="5382" max="5382" width="16" bestFit="1" customWidth="1"/>
    <col min="5383" max="5383" width="19" bestFit="1" customWidth="1"/>
    <col min="5384" max="5384" width="17" bestFit="1" customWidth="1"/>
    <col min="5385" max="5385" width="15" bestFit="1" customWidth="1"/>
    <col min="5386" max="5386" width="14" bestFit="1" customWidth="1"/>
    <col min="5387" max="5387" width="17" bestFit="1" customWidth="1"/>
    <col min="5388" max="5388" width="14" bestFit="1" customWidth="1"/>
    <col min="5389" max="5389" width="16" bestFit="1" customWidth="1"/>
    <col min="5390" max="5392" width="13" bestFit="1" customWidth="1"/>
    <col min="5393" max="5393" width="16" bestFit="1" customWidth="1"/>
    <col min="5394" max="5395" width="15" bestFit="1" customWidth="1"/>
    <col min="5396" max="5396" width="16" bestFit="1" customWidth="1"/>
    <col min="5397" max="5397" width="12" bestFit="1" customWidth="1"/>
    <col min="5398" max="5398" width="14" bestFit="1" customWidth="1"/>
    <col min="5399" max="5399" width="12" bestFit="1" customWidth="1"/>
    <col min="5400" max="5400" width="21" bestFit="1" customWidth="1"/>
    <col min="5401" max="5401" width="15" bestFit="1" customWidth="1"/>
    <col min="5402" max="5402" width="16" bestFit="1" customWidth="1"/>
    <col min="5403" max="5403" width="17" bestFit="1" customWidth="1"/>
    <col min="5404" max="5404" width="35" bestFit="1" customWidth="1"/>
    <col min="5405" max="5405" width="15" bestFit="1" customWidth="1"/>
    <col min="5406" max="5406" width="17" bestFit="1" customWidth="1"/>
    <col min="5407" max="5407" width="14" bestFit="1" customWidth="1"/>
    <col min="5408" max="5408" width="18" bestFit="1" customWidth="1"/>
    <col min="5409" max="5409" width="14" bestFit="1" customWidth="1"/>
    <col min="5410" max="5410" width="23" bestFit="1" customWidth="1"/>
    <col min="5411" max="5411" width="21" bestFit="1" customWidth="1"/>
    <col min="5412" max="5413" width="15" bestFit="1" customWidth="1"/>
    <col min="5414" max="5414" width="18" bestFit="1" customWidth="1"/>
    <col min="5633" max="5633" width="14" bestFit="1" customWidth="1"/>
    <col min="5634" max="5634" width="15" bestFit="1" customWidth="1"/>
    <col min="5635" max="5635" width="17" bestFit="1" customWidth="1"/>
    <col min="5636" max="5636" width="18" bestFit="1" customWidth="1"/>
    <col min="5637" max="5637" width="15" bestFit="1" customWidth="1"/>
    <col min="5638" max="5638" width="16" bestFit="1" customWidth="1"/>
    <col min="5639" max="5639" width="19" bestFit="1" customWidth="1"/>
    <col min="5640" max="5640" width="17" bestFit="1" customWidth="1"/>
    <col min="5641" max="5641" width="15" bestFit="1" customWidth="1"/>
    <col min="5642" max="5642" width="14" bestFit="1" customWidth="1"/>
    <col min="5643" max="5643" width="17" bestFit="1" customWidth="1"/>
    <col min="5644" max="5644" width="14" bestFit="1" customWidth="1"/>
    <col min="5645" max="5645" width="16" bestFit="1" customWidth="1"/>
    <col min="5646" max="5648" width="13" bestFit="1" customWidth="1"/>
    <col min="5649" max="5649" width="16" bestFit="1" customWidth="1"/>
    <col min="5650" max="5651" width="15" bestFit="1" customWidth="1"/>
    <col min="5652" max="5652" width="16" bestFit="1" customWidth="1"/>
    <col min="5653" max="5653" width="12" bestFit="1" customWidth="1"/>
    <col min="5654" max="5654" width="14" bestFit="1" customWidth="1"/>
    <col min="5655" max="5655" width="12" bestFit="1" customWidth="1"/>
    <col min="5656" max="5656" width="21" bestFit="1" customWidth="1"/>
    <col min="5657" max="5657" width="15" bestFit="1" customWidth="1"/>
    <col min="5658" max="5658" width="16" bestFit="1" customWidth="1"/>
    <col min="5659" max="5659" width="17" bestFit="1" customWidth="1"/>
    <col min="5660" max="5660" width="35" bestFit="1" customWidth="1"/>
    <col min="5661" max="5661" width="15" bestFit="1" customWidth="1"/>
    <col min="5662" max="5662" width="17" bestFit="1" customWidth="1"/>
    <col min="5663" max="5663" width="14" bestFit="1" customWidth="1"/>
    <col min="5664" max="5664" width="18" bestFit="1" customWidth="1"/>
    <col min="5665" max="5665" width="14" bestFit="1" customWidth="1"/>
    <col min="5666" max="5666" width="23" bestFit="1" customWidth="1"/>
    <col min="5667" max="5667" width="21" bestFit="1" customWidth="1"/>
    <col min="5668" max="5669" width="15" bestFit="1" customWidth="1"/>
    <col min="5670" max="5670" width="18" bestFit="1" customWidth="1"/>
    <col min="5889" max="5889" width="14" bestFit="1" customWidth="1"/>
    <col min="5890" max="5890" width="15" bestFit="1" customWidth="1"/>
    <col min="5891" max="5891" width="17" bestFit="1" customWidth="1"/>
    <col min="5892" max="5892" width="18" bestFit="1" customWidth="1"/>
    <col min="5893" max="5893" width="15" bestFit="1" customWidth="1"/>
    <col min="5894" max="5894" width="16" bestFit="1" customWidth="1"/>
    <col min="5895" max="5895" width="19" bestFit="1" customWidth="1"/>
    <col min="5896" max="5896" width="17" bestFit="1" customWidth="1"/>
    <col min="5897" max="5897" width="15" bestFit="1" customWidth="1"/>
    <col min="5898" max="5898" width="14" bestFit="1" customWidth="1"/>
    <col min="5899" max="5899" width="17" bestFit="1" customWidth="1"/>
    <col min="5900" max="5900" width="14" bestFit="1" customWidth="1"/>
    <col min="5901" max="5901" width="16" bestFit="1" customWidth="1"/>
    <col min="5902" max="5904" width="13" bestFit="1" customWidth="1"/>
    <col min="5905" max="5905" width="16" bestFit="1" customWidth="1"/>
    <col min="5906" max="5907" width="15" bestFit="1" customWidth="1"/>
    <col min="5908" max="5908" width="16" bestFit="1" customWidth="1"/>
    <col min="5909" max="5909" width="12" bestFit="1" customWidth="1"/>
    <col min="5910" max="5910" width="14" bestFit="1" customWidth="1"/>
    <col min="5911" max="5911" width="12" bestFit="1" customWidth="1"/>
    <col min="5912" max="5912" width="21" bestFit="1" customWidth="1"/>
    <col min="5913" max="5913" width="15" bestFit="1" customWidth="1"/>
    <col min="5914" max="5914" width="16" bestFit="1" customWidth="1"/>
    <col min="5915" max="5915" width="17" bestFit="1" customWidth="1"/>
    <col min="5916" max="5916" width="35" bestFit="1" customWidth="1"/>
    <col min="5917" max="5917" width="15" bestFit="1" customWidth="1"/>
    <col min="5918" max="5918" width="17" bestFit="1" customWidth="1"/>
    <col min="5919" max="5919" width="14" bestFit="1" customWidth="1"/>
    <col min="5920" max="5920" width="18" bestFit="1" customWidth="1"/>
    <col min="5921" max="5921" width="14" bestFit="1" customWidth="1"/>
    <col min="5922" max="5922" width="23" bestFit="1" customWidth="1"/>
    <col min="5923" max="5923" width="21" bestFit="1" customWidth="1"/>
    <col min="5924" max="5925" width="15" bestFit="1" customWidth="1"/>
    <col min="5926" max="5926" width="18" bestFit="1" customWidth="1"/>
    <col min="6145" max="6145" width="14" bestFit="1" customWidth="1"/>
    <col min="6146" max="6146" width="15" bestFit="1" customWidth="1"/>
    <col min="6147" max="6147" width="17" bestFit="1" customWidth="1"/>
    <col min="6148" max="6148" width="18" bestFit="1" customWidth="1"/>
    <col min="6149" max="6149" width="15" bestFit="1" customWidth="1"/>
    <col min="6150" max="6150" width="16" bestFit="1" customWidth="1"/>
    <col min="6151" max="6151" width="19" bestFit="1" customWidth="1"/>
    <col min="6152" max="6152" width="17" bestFit="1" customWidth="1"/>
    <col min="6153" max="6153" width="15" bestFit="1" customWidth="1"/>
    <col min="6154" max="6154" width="14" bestFit="1" customWidth="1"/>
    <col min="6155" max="6155" width="17" bestFit="1" customWidth="1"/>
    <col min="6156" max="6156" width="14" bestFit="1" customWidth="1"/>
    <col min="6157" max="6157" width="16" bestFit="1" customWidth="1"/>
    <col min="6158" max="6160" width="13" bestFit="1" customWidth="1"/>
    <col min="6161" max="6161" width="16" bestFit="1" customWidth="1"/>
    <col min="6162" max="6163" width="15" bestFit="1" customWidth="1"/>
    <col min="6164" max="6164" width="16" bestFit="1" customWidth="1"/>
    <col min="6165" max="6165" width="12" bestFit="1" customWidth="1"/>
    <col min="6166" max="6166" width="14" bestFit="1" customWidth="1"/>
    <col min="6167" max="6167" width="12" bestFit="1" customWidth="1"/>
    <col min="6168" max="6168" width="21" bestFit="1" customWidth="1"/>
    <col min="6169" max="6169" width="15" bestFit="1" customWidth="1"/>
    <col min="6170" max="6170" width="16" bestFit="1" customWidth="1"/>
    <col min="6171" max="6171" width="17" bestFit="1" customWidth="1"/>
    <col min="6172" max="6172" width="35" bestFit="1" customWidth="1"/>
    <col min="6173" max="6173" width="15" bestFit="1" customWidth="1"/>
    <col min="6174" max="6174" width="17" bestFit="1" customWidth="1"/>
    <col min="6175" max="6175" width="14" bestFit="1" customWidth="1"/>
    <col min="6176" max="6176" width="18" bestFit="1" customWidth="1"/>
    <col min="6177" max="6177" width="14" bestFit="1" customWidth="1"/>
    <col min="6178" max="6178" width="23" bestFit="1" customWidth="1"/>
    <col min="6179" max="6179" width="21" bestFit="1" customWidth="1"/>
    <col min="6180" max="6181" width="15" bestFit="1" customWidth="1"/>
    <col min="6182" max="6182" width="18" bestFit="1" customWidth="1"/>
    <col min="6401" max="6401" width="14" bestFit="1" customWidth="1"/>
    <col min="6402" max="6402" width="15" bestFit="1" customWidth="1"/>
    <col min="6403" max="6403" width="17" bestFit="1" customWidth="1"/>
    <col min="6404" max="6404" width="18" bestFit="1" customWidth="1"/>
    <col min="6405" max="6405" width="15" bestFit="1" customWidth="1"/>
    <col min="6406" max="6406" width="16" bestFit="1" customWidth="1"/>
    <col min="6407" max="6407" width="19" bestFit="1" customWidth="1"/>
    <col min="6408" max="6408" width="17" bestFit="1" customWidth="1"/>
    <col min="6409" max="6409" width="15" bestFit="1" customWidth="1"/>
    <col min="6410" max="6410" width="14" bestFit="1" customWidth="1"/>
    <col min="6411" max="6411" width="17" bestFit="1" customWidth="1"/>
    <col min="6412" max="6412" width="14" bestFit="1" customWidth="1"/>
    <col min="6413" max="6413" width="16" bestFit="1" customWidth="1"/>
    <col min="6414" max="6416" width="13" bestFit="1" customWidth="1"/>
    <col min="6417" max="6417" width="16" bestFit="1" customWidth="1"/>
    <col min="6418" max="6419" width="15" bestFit="1" customWidth="1"/>
    <col min="6420" max="6420" width="16" bestFit="1" customWidth="1"/>
    <col min="6421" max="6421" width="12" bestFit="1" customWidth="1"/>
    <col min="6422" max="6422" width="14" bestFit="1" customWidth="1"/>
    <col min="6423" max="6423" width="12" bestFit="1" customWidth="1"/>
    <col min="6424" max="6424" width="21" bestFit="1" customWidth="1"/>
    <col min="6425" max="6425" width="15" bestFit="1" customWidth="1"/>
    <col min="6426" max="6426" width="16" bestFit="1" customWidth="1"/>
    <col min="6427" max="6427" width="17" bestFit="1" customWidth="1"/>
    <col min="6428" max="6428" width="35" bestFit="1" customWidth="1"/>
    <col min="6429" max="6429" width="15" bestFit="1" customWidth="1"/>
    <col min="6430" max="6430" width="17" bestFit="1" customWidth="1"/>
    <col min="6431" max="6431" width="14" bestFit="1" customWidth="1"/>
    <col min="6432" max="6432" width="18" bestFit="1" customWidth="1"/>
    <col min="6433" max="6433" width="14" bestFit="1" customWidth="1"/>
    <col min="6434" max="6434" width="23" bestFit="1" customWidth="1"/>
    <col min="6435" max="6435" width="21" bestFit="1" customWidth="1"/>
    <col min="6436" max="6437" width="15" bestFit="1" customWidth="1"/>
    <col min="6438" max="6438" width="18" bestFit="1" customWidth="1"/>
    <col min="6657" max="6657" width="14" bestFit="1" customWidth="1"/>
    <col min="6658" max="6658" width="15" bestFit="1" customWidth="1"/>
    <col min="6659" max="6659" width="17" bestFit="1" customWidth="1"/>
    <col min="6660" max="6660" width="18" bestFit="1" customWidth="1"/>
    <col min="6661" max="6661" width="15" bestFit="1" customWidth="1"/>
    <col min="6662" max="6662" width="16" bestFit="1" customWidth="1"/>
    <col min="6663" max="6663" width="19" bestFit="1" customWidth="1"/>
    <col min="6664" max="6664" width="17" bestFit="1" customWidth="1"/>
    <col min="6665" max="6665" width="15" bestFit="1" customWidth="1"/>
    <col min="6666" max="6666" width="14" bestFit="1" customWidth="1"/>
    <col min="6667" max="6667" width="17" bestFit="1" customWidth="1"/>
    <col min="6668" max="6668" width="14" bestFit="1" customWidth="1"/>
    <col min="6669" max="6669" width="16" bestFit="1" customWidth="1"/>
    <col min="6670" max="6672" width="13" bestFit="1" customWidth="1"/>
    <col min="6673" max="6673" width="16" bestFit="1" customWidth="1"/>
    <col min="6674" max="6675" width="15" bestFit="1" customWidth="1"/>
    <col min="6676" max="6676" width="16" bestFit="1" customWidth="1"/>
    <col min="6677" max="6677" width="12" bestFit="1" customWidth="1"/>
    <col min="6678" max="6678" width="14" bestFit="1" customWidth="1"/>
    <col min="6679" max="6679" width="12" bestFit="1" customWidth="1"/>
    <col min="6680" max="6680" width="21" bestFit="1" customWidth="1"/>
    <col min="6681" max="6681" width="15" bestFit="1" customWidth="1"/>
    <col min="6682" max="6682" width="16" bestFit="1" customWidth="1"/>
    <col min="6683" max="6683" width="17" bestFit="1" customWidth="1"/>
    <col min="6684" max="6684" width="35" bestFit="1" customWidth="1"/>
    <col min="6685" max="6685" width="15" bestFit="1" customWidth="1"/>
    <col min="6686" max="6686" width="17" bestFit="1" customWidth="1"/>
    <col min="6687" max="6687" width="14" bestFit="1" customWidth="1"/>
    <col min="6688" max="6688" width="18" bestFit="1" customWidth="1"/>
    <col min="6689" max="6689" width="14" bestFit="1" customWidth="1"/>
    <col min="6690" max="6690" width="23" bestFit="1" customWidth="1"/>
    <col min="6691" max="6691" width="21" bestFit="1" customWidth="1"/>
    <col min="6692" max="6693" width="15" bestFit="1" customWidth="1"/>
    <col min="6694" max="6694" width="18" bestFit="1" customWidth="1"/>
    <col min="6913" max="6913" width="14" bestFit="1" customWidth="1"/>
    <col min="6914" max="6914" width="15" bestFit="1" customWidth="1"/>
    <col min="6915" max="6915" width="17" bestFit="1" customWidth="1"/>
    <col min="6916" max="6916" width="18" bestFit="1" customWidth="1"/>
    <col min="6917" max="6917" width="15" bestFit="1" customWidth="1"/>
    <col min="6918" max="6918" width="16" bestFit="1" customWidth="1"/>
    <col min="6919" max="6919" width="19" bestFit="1" customWidth="1"/>
    <col min="6920" max="6920" width="17" bestFit="1" customWidth="1"/>
    <col min="6921" max="6921" width="15" bestFit="1" customWidth="1"/>
    <col min="6922" max="6922" width="14" bestFit="1" customWidth="1"/>
    <col min="6923" max="6923" width="17" bestFit="1" customWidth="1"/>
    <col min="6924" max="6924" width="14" bestFit="1" customWidth="1"/>
    <col min="6925" max="6925" width="16" bestFit="1" customWidth="1"/>
    <col min="6926" max="6928" width="13" bestFit="1" customWidth="1"/>
    <col min="6929" max="6929" width="16" bestFit="1" customWidth="1"/>
    <col min="6930" max="6931" width="15" bestFit="1" customWidth="1"/>
    <col min="6932" max="6932" width="16" bestFit="1" customWidth="1"/>
    <col min="6933" max="6933" width="12" bestFit="1" customWidth="1"/>
    <col min="6934" max="6934" width="14" bestFit="1" customWidth="1"/>
    <col min="6935" max="6935" width="12" bestFit="1" customWidth="1"/>
    <col min="6936" max="6936" width="21" bestFit="1" customWidth="1"/>
    <col min="6937" max="6937" width="15" bestFit="1" customWidth="1"/>
    <col min="6938" max="6938" width="16" bestFit="1" customWidth="1"/>
    <col min="6939" max="6939" width="17" bestFit="1" customWidth="1"/>
    <col min="6940" max="6940" width="35" bestFit="1" customWidth="1"/>
    <col min="6941" max="6941" width="15" bestFit="1" customWidth="1"/>
    <col min="6942" max="6942" width="17" bestFit="1" customWidth="1"/>
    <col min="6943" max="6943" width="14" bestFit="1" customWidth="1"/>
    <col min="6944" max="6944" width="18" bestFit="1" customWidth="1"/>
    <col min="6945" max="6945" width="14" bestFit="1" customWidth="1"/>
    <col min="6946" max="6946" width="23" bestFit="1" customWidth="1"/>
    <col min="6947" max="6947" width="21" bestFit="1" customWidth="1"/>
    <col min="6948" max="6949" width="15" bestFit="1" customWidth="1"/>
    <col min="6950" max="6950" width="18" bestFit="1" customWidth="1"/>
    <col min="7169" max="7169" width="14" bestFit="1" customWidth="1"/>
    <col min="7170" max="7170" width="15" bestFit="1" customWidth="1"/>
    <col min="7171" max="7171" width="17" bestFit="1" customWidth="1"/>
    <col min="7172" max="7172" width="18" bestFit="1" customWidth="1"/>
    <col min="7173" max="7173" width="15" bestFit="1" customWidth="1"/>
    <col min="7174" max="7174" width="16" bestFit="1" customWidth="1"/>
    <col min="7175" max="7175" width="19" bestFit="1" customWidth="1"/>
    <col min="7176" max="7176" width="17" bestFit="1" customWidth="1"/>
    <col min="7177" max="7177" width="15" bestFit="1" customWidth="1"/>
    <col min="7178" max="7178" width="14" bestFit="1" customWidth="1"/>
    <col min="7179" max="7179" width="17" bestFit="1" customWidth="1"/>
    <col min="7180" max="7180" width="14" bestFit="1" customWidth="1"/>
    <col min="7181" max="7181" width="16" bestFit="1" customWidth="1"/>
    <col min="7182" max="7184" width="13" bestFit="1" customWidth="1"/>
    <col min="7185" max="7185" width="16" bestFit="1" customWidth="1"/>
    <col min="7186" max="7187" width="15" bestFit="1" customWidth="1"/>
    <col min="7188" max="7188" width="16" bestFit="1" customWidth="1"/>
    <col min="7189" max="7189" width="12" bestFit="1" customWidth="1"/>
    <col min="7190" max="7190" width="14" bestFit="1" customWidth="1"/>
    <col min="7191" max="7191" width="12" bestFit="1" customWidth="1"/>
    <col min="7192" max="7192" width="21" bestFit="1" customWidth="1"/>
    <col min="7193" max="7193" width="15" bestFit="1" customWidth="1"/>
    <col min="7194" max="7194" width="16" bestFit="1" customWidth="1"/>
    <col min="7195" max="7195" width="17" bestFit="1" customWidth="1"/>
    <col min="7196" max="7196" width="35" bestFit="1" customWidth="1"/>
    <col min="7197" max="7197" width="15" bestFit="1" customWidth="1"/>
    <col min="7198" max="7198" width="17" bestFit="1" customWidth="1"/>
    <col min="7199" max="7199" width="14" bestFit="1" customWidth="1"/>
    <col min="7200" max="7200" width="18" bestFit="1" customWidth="1"/>
    <col min="7201" max="7201" width="14" bestFit="1" customWidth="1"/>
    <col min="7202" max="7202" width="23" bestFit="1" customWidth="1"/>
    <col min="7203" max="7203" width="21" bestFit="1" customWidth="1"/>
    <col min="7204" max="7205" width="15" bestFit="1" customWidth="1"/>
    <col min="7206" max="7206" width="18" bestFit="1" customWidth="1"/>
    <col min="7425" max="7425" width="14" bestFit="1" customWidth="1"/>
    <col min="7426" max="7426" width="15" bestFit="1" customWidth="1"/>
    <col min="7427" max="7427" width="17" bestFit="1" customWidth="1"/>
    <col min="7428" max="7428" width="18" bestFit="1" customWidth="1"/>
    <col min="7429" max="7429" width="15" bestFit="1" customWidth="1"/>
    <col min="7430" max="7430" width="16" bestFit="1" customWidth="1"/>
    <col min="7431" max="7431" width="19" bestFit="1" customWidth="1"/>
    <col min="7432" max="7432" width="17" bestFit="1" customWidth="1"/>
    <col min="7433" max="7433" width="15" bestFit="1" customWidth="1"/>
    <col min="7434" max="7434" width="14" bestFit="1" customWidth="1"/>
    <col min="7435" max="7435" width="17" bestFit="1" customWidth="1"/>
    <col min="7436" max="7436" width="14" bestFit="1" customWidth="1"/>
    <col min="7437" max="7437" width="16" bestFit="1" customWidth="1"/>
    <col min="7438" max="7440" width="13" bestFit="1" customWidth="1"/>
    <col min="7441" max="7441" width="16" bestFit="1" customWidth="1"/>
    <col min="7442" max="7443" width="15" bestFit="1" customWidth="1"/>
    <col min="7444" max="7444" width="16" bestFit="1" customWidth="1"/>
    <col min="7445" max="7445" width="12" bestFit="1" customWidth="1"/>
    <col min="7446" max="7446" width="14" bestFit="1" customWidth="1"/>
    <col min="7447" max="7447" width="12" bestFit="1" customWidth="1"/>
    <col min="7448" max="7448" width="21" bestFit="1" customWidth="1"/>
    <col min="7449" max="7449" width="15" bestFit="1" customWidth="1"/>
    <col min="7450" max="7450" width="16" bestFit="1" customWidth="1"/>
    <col min="7451" max="7451" width="17" bestFit="1" customWidth="1"/>
    <col min="7452" max="7452" width="35" bestFit="1" customWidth="1"/>
    <col min="7453" max="7453" width="15" bestFit="1" customWidth="1"/>
    <col min="7454" max="7454" width="17" bestFit="1" customWidth="1"/>
    <col min="7455" max="7455" width="14" bestFit="1" customWidth="1"/>
    <col min="7456" max="7456" width="18" bestFit="1" customWidth="1"/>
    <col min="7457" max="7457" width="14" bestFit="1" customWidth="1"/>
    <col min="7458" max="7458" width="23" bestFit="1" customWidth="1"/>
    <col min="7459" max="7459" width="21" bestFit="1" customWidth="1"/>
    <col min="7460" max="7461" width="15" bestFit="1" customWidth="1"/>
    <col min="7462" max="7462" width="18" bestFit="1" customWidth="1"/>
    <col min="7681" max="7681" width="14" bestFit="1" customWidth="1"/>
    <col min="7682" max="7682" width="15" bestFit="1" customWidth="1"/>
    <col min="7683" max="7683" width="17" bestFit="1" customWidth="1"/>
    <col min="7684" max="7684" width="18" bestFit="1" customWidth="1"/>
    <col min="7685" max="7685" width="15" bestFit="1" customWidth="1"/>
    <col min="7686" max="7686" width="16" bestFit="1" customWidth="1"/>
    <col min="7687" max="7687" width="19" bestFit="1" customWidth="1"/>
    <col min="7688" max="7688" width="17" bestFit="1" customWidth="1"/>
    <col min="7689" max="7689" width="15" bestFit="1" customWidth="1"/>
    <col min="7690" max="7690" width="14" bestFit="1" customWidth="1"/>
    <col min="7691" max="7691" width="17" bestFit="1" customWidth="1"/>
    <col min="7692" max="7692" width="14" bestFit="1" customWidth="1"/>
    <col min="7693" max="7693" width="16" bestFit="1" customWidth="1"/>
    <col min="7694" max="7696" width="13" bestFit="1" customWidth="1"/>
    <col min="7697" max="7697" width="16" bestFit="1" customWidth="1"/>
    <col min="7698" max="7699" width="15" bestFit="1" customWidth="1"/>
    <col min="7700" max="7700" width="16" bestFit="1" customWidth="1"/>
    <col min="7701" max="7701" width="12" bestFit="1" customWidth="1"/>
    <col min="7702" max="7702" width="14" bestFit="1" customWidth="1"/>
    <col min="7703" max="7703" width="12" bestFit="1" customWidth="1"/>
    <col min="7704" max="7704" width="21" bestFit="1" customWidth="1"/>
    <col min="7705" max="7705" width="15" bestFit="1" customWidth="1"/>
    <col min="7706" max="7706" width="16" bestFit="1" customWidth="1"/>
    <col min="7707" max="7707" width="17" bestFit="1" customWidth="1"/>
    <col min="7708" max="7708" width="35" bestFit="1" customWidth="1"/>
    <col min="7709" max="7709" width="15" bestFit="1" customWidth="1"/>
    <col min="7710" max="7710" width="17" bestFit="1" customWidth="1"/>
    <col min="7711" max="7711" width="14" bestFit="1" customWidth="1"/>
    <col min="7712" max="7712" width="18" bestFit="1" customWidth="1"/>
    <col min="7713" max="7713" width="14" bestFit="1" customWidth="1"/>
    <col min="7714" max="7714" width="23" bestFit="1" customWidth="1"/>
    <col min="7715" max="7715" width="21" bestFit="1" customWidth="1"/>
    <col min="7716" max="7717" width="15" bestFit="1" customWidth="1"/>
    <col min="7718" max="7718" width="18" bestFit="1" customWidth="1"/>
    <col min="7937" max="7937" width="14" bestFit="1" customWidth="1"/>
    <col min="7938" max="7938" width="15" bestFit="1" customWidth="1"/>
    <col min="7939" max="7939" width="17" bestFit="1" customWidth="1"/>
    <col min="7940" max="7940" width="18" bestFit="1" customWidth="1"/>
    <col min="7941" max="7941" width="15" bestFit="1" customWidth="1"/>
    <col min="7942" max="7942" width="16" bestFit="1" customWidth="1"/>
    <col min="7943" max="7943" width="19" bestFit="1" customWidth="1"/>
    <col min="7944" max="7944" width="17" bestFit="1" customWidth="1"/>
    <col min="7945" max="7945" width="15" bestFit="1" customWidth="1"/>
    <col min="7946" max="7946" width="14" bestFit="1" customWidth="1"/>
    <col min="7947" max="7947" width="17" bestFit="1" customWidth="1"/>
    <col min="7948" max="7948" width="14" bestFit="1" customWidth="1"/>
    <col min="7949" max="7949" width="16" bestFit="1" customWidth="1"/>
    <col min="7950" max="7952" width="13" bestFit="1" customWidth="1"/>
    <col min="7953" max="7953" width="16" bestFit="1" customWidth="1"/>
    <col min="7954" max="7955" width="15" bestFit="1" customWidth="1"/>
    <col min="7956" max="7956" width="16" bestFit="1" customWidth="1"/>
    <col min="7957" max="7957" width="12" bestFit="1" customWidth="1"/>
    <col min="7958" max="7958" width="14" bestFit="1" customWidth="1"/>
    <col min="7959" max="7959" width="12" bestFit="1" customWidth="1"/>
    <col min="7960" max="7960" width="21" bestFit="1" customWidth="1"/>
    <col min="7961" max="7961" width="15" bestFit="1" customWidth="1"/>
    <col min="7962" max="7962" width="16" bestFit="1" customWidth="1"/>
    <col min="7963" max="7963" width="17" bestFit="1" customWidth="1"/>
    <col min="7964" max="7964" width="35" bestFit="1" customWidth="1"/>
    <col min="7965" max="7965" width="15" bestFit="1" customWidth="1"/>
    <col min="7966" max="7966" width="17" bestFit="1" customWidth="1"/>
    <col min="7967" max="7967" width="14" bestFit="1" customWidth="1"/>
    <col min="7968" max="7968" width="18" bestFit="1" customWidth="1"/>
    <col min="7969" max="7969" width="14" bestFit="1" customWidth="1"/>
    <col min="7970" max="7970" width="23" bestFit="1" customWidth="1"/>
    <col min="7971" max="7971" width="21" bestFit="1" customWidth="1"/>
    <col min="7972" max="7973" width="15" bestFit="1" customWidth="1"/>
    <col min="7974" max="7974" width="18" bestFit="1" customWidth="1"/>
    <col min="8193" max="8193" width="14" bestFit="1" customWidth="1"/>
    <col min="8194" max="8194" width="15" bestFit="1" customWidth="1"/>
    <col min="8195" max="8195" width="17" bestFit="1" customWidth="1"/>
    <col min="8196" max="8196" width="18" bestFit="1" customWidth="1"/>
    <col min="8197" max="8197" width="15" bestFit="1" customWidth="1"/>
    <col min="8198" max="8198" width="16" bestFit="1" customWidth="1"/>
    <col min="8199" max="8199" width="19" bestFit="1" customWidth="1"/>
    <col min="8200" max="8200" width="17" bestFit="1" customWidth="1"/>
    <col min="8201" max="8201" width="15" bestFit="1" customWidth="1"/>
    <col min="8202" max="8202" width="14" bestFit="1" customWidth="1"/>
    <col min="8203" max="8203" width="17" bestFit="1" customWidth="1"/>
    <col min="8204" max="8204" width="14" bestFit="1" customWidth="1"/>
    <col min="8205" max="8205" width="16" bestFit="1" customWidth="1"/>
    <col min="8206" max="8208" width="13" bestFit="1" customWidth="1"/>
    <col min="8209" max="8209" width="16" bestFit="1" customWidth="1"/>
    <col min="8210" max="8211" width="15" bestFit="1" customWidth="1"/>
    <col min="8212" max="8212" width="16" bestFit="1" customWidth="1"/>
    <col min="8213" max="8213" width="12" bestFit="1" customWidth="1"/>
    <col min="8214" max="8214" width="14" bestFit="1" customWidth="1"/>
    <col min="8215" max="8215" width="12" bestFit="1" customWidth="1"/>
    <col min="8216" max="8216" width="21" bestFit="1" customWidth="1"/>
    <col min="8217" max="8217" width="15" bestFit="1" customWidth="1"/>
    <col min="8218" max="8218" width="16" bestFit="1" customWidth="1"/>
    <col min="8219" max="8219" width="17" bestFit="1" customWidth="1"/>
    <col min="8220" max="8220" width="35" bestFit="1" customWidth="1"/>
    <col min="8221" max="8221" width="15" bestFit="1" customWidth="1"/>
    <col min="8222" max="8222" width="17" bestFit="1" customWidth="1"/>
    <col min="8223" max="8223" width="14" bestFit="1" customWidth="1"/>
    <col min="8224" max="8224" width="18" bestFit="1" customWidth="1"/>
    <col min="8225" max="8225" width="14" bestFit="1" customWidth="1"/>
    <col min="8226" max="8226" width="23" bestFit="1" customWidth="1"/>
    <col min="8227" max="8227" width="21" bestFit="1" customWidth="1"/>
    <col min="8228" max="8229" width="15" bestFit="1" customWidth="1"/>
    <col min="8230" max="8230" width="18" bestFit="1" customWidth="1"/>
    <col min="8449" max="8449" width="14" bestFit="1" customWidth="1"/>
    <col min="8450" max="8450" width="15" bestFit="1" customWidth="1"/>
    <col min="8451" max="8451" width="17" bestFit="1" customWidth="1"/>
    <col min="8452" max="8452" width="18" bestFit="1" customWidth="1"/>
    <col min="8453" max="8453" width="15" bestFit="1" customWidth="1"/>
    <col min="8454" max="8454" width="16" bestFit="1" customWidth="1"/>
    <col min="8455" max="8455" width="19" bestFit="1" customWidth="1"/>
    <col min="8456" max="8456" width="17" bestFit="1" customWidth="1"/>
    <col min="8457" max="8457" width="15" bestFit="1" customWidth="1"/>
    <col min="8458" max="8458" width="14" bestFit="1" customWidth="1"/>
    <col min="8459" max="8459" width="17" bestFit="1" customWidth="1"/>
    <col min="8460" max="8460" width="14" bestFit="1" customWidth="1"/>
    <col min="8461" max="8461" width="16" bestFit="1" customWidth="1"/>
    <col min="8462" max="8464" width="13" bestFit="1" customWidth="1"/>
    <col min="8465" max="8465" width="16" bestFit="1" customWidth="1"/>
    <col min="8466" max="8467" width="15" bestFit="1" customWidth="1"/>
    <col min="8468" max="8468" width="16" bestFit="1" customWidth="1"/>
    <col min="8469" max="8469" width="12" bestFit="1" customWidth="1"/>
    <col min="8470" max="8470" width="14" bestFit="1" customWidth="1"/>
    <col min="8471" max="8471" width="12" bestFit="1" customWidth="1"/>
    <col min="8472" max="8472" width="21" bestFit="1" customWidth="1"/>
    <col min="8473" max="8473" width="15" bestFit="1" customWidth="1"/>
    <col min="8474" max="8474" width="16" bestFit="1" customWidth="1"/>
    <col min="8475" max="8475" width="17" bestFit="1" customWidth="1"/>
    <col min="8476" max="8476" width="35" bestFit="1" customWidth="1"/>
    <col min="8477" max="8477" width="15" bestFit="1" customWidth="1"/>
    <col min="8478" max="8478" width="17" bestFit="1" customWidth="1"/>
    <col min="8479" max="8479" width="14" bestFit="1" customWidth="1"/>
    <col min="8480" max="8480" width="18" bestFit="1" customWidth="1"/>
    <col min="8481" max="8481" width="14" bestFit="1" customWidth="1"/>
    <col min="8482" max="8482" width="23" bestFit="1" customWidth="1"/>
    <col min="8483" max="8483" width="21" bestFit="1" customWidth="1"/>
    <col min="8484" max="8485" width="15" bestFit="1" customWidth="1"/>
    <col min="8486" max="8486" width="18" bestFit="1" customWidth="1"/>
    <col min="8705" max="8705" width="14" bestFit="1" customWidth="1"/>
    <col min="8706" max="8706" width="15" bestFit="1" customWidth="1"/>
    <col min="8707" max="8707" width="17" bestFit="1" customWidth="1"/>
    <col min="8708" max="8708" width="18" bestFit="1" customWidth="1"/>
    <col min="8709" max="8709" width="15" bestFit="1" customWidth="1"/>
    <col min="8710" max="8710" width="16" bestFit="1" customWidth="1"/>
    <col min="8711" max="8711" width="19" bestFit="1" customWidth="1"/>
    <col min="8712" max="8712" width="17" bestFit="1" customWidth="1"/>
    <col min="8713" max="8713" width="15" bestFit="1" customWidth="1"/>
    <col min="8714" max="8714" width="14" bestFit="1" customWidth="1"/>
    <col min="8715" max="8715" width="17" bestFit="1" customWidth="1"/>
    <col min="8716" max="8716" width="14" bestFit="1" customWidth="1"/>
    <col min="8717" max="8717" width="16" bestFit="1" customWidth="1"/>
    <col min="8718" max="8720" width="13" bestFit="1" customWidth="1"/>
    <col min="8721" max="8721" width="16" bestFit="1" customWidth="1"/>
    <col min="8722" max="8723" width="15" bestFit="1" customWidth="1"/>
    <col min="8724" max="8724" width="16" bestFit="1" customWidth="1"/>
    <col min="8725" max="8725" width="12" bestFit="1" customWidth="1"/>
    <col min="8726" max="8726" width="14" bestFit="1" customWidth="1"/>
    <col min="8727" max="8727" width="12" bestFit="1" customWidth="1"/>
    <col min="8728" max="8728" width="21" bestFit="1" customWidth="1"/>
    <col min="8729" max="8729" width="15" bestFit="1" customWidth="1"/>
    <col min="8730" max="8730" width="16" bestFit="1" customWidth="1"/>
    <col min="8731" max="8731" width="17" bestFit="1" customWidth="1"/>
    <col min="8732" max="8732" width="35" bestFit="1" customWidth="1"/>
    <col min="8733" max="8733" width="15" bestFit="1" customWidth="1"/>
    <col min="8734" max="8734" width="17" bestFit="1" customWidth="1"/>
    <col min="8735" max="8735" width="14" bestFit="1" customWidth="1"/>
    <col min="8736" max="8736" width="18" bestFit="1" customWidth="1"/>
    <col min="8737" max="8737" width="14" bestFit="1" customWidth="1"/>
    <col min="8738" max="8738" width="23" bestFit="1" customWidth="1"/>
    <col min="8739" max="8739" width="21" bestFit="1" customWidth="1"/>
    <col min="8740" max="8741" width="15" bestFit="1" customWidth="1"/>
    <col min="8742" max="8742" width="18" bestFit="1" customWidth="1"/>
    <col min="8961" max="8961" width="14" bestFit="1" customWidth="1"/>
    <col min="8962" max="8962" width="15" bestFit="1" customWidth="1"/>
    <col min="8963" max="8963" width="17" bestFit="1" customWidth="1"/>
    <col min="8964" max="8964" width="18" bestFit="1" customWidth="1"/>
    <col min="8965" max="8965" width="15" bestFit="1" customWidth="1"/>
    <col min="8966" max="8966" width="16" bestFit="1" customWidth="1"/>
    <col min="8967" max="8967" width="19" bestFit="1" customWidth="1"/>
    <col min="8968" max="8968" width="17" bestFit="1" customWidth="1"/>
    <col min="8969" max="8969" width="15" bestFit="1" customWidth="1"/>
    <col min="8970" max="8970" width="14" bestFit="1" customWidth="1"/>
    <col min="8971" max="8971" width="17" bestFit="1" customWidth="1"/>
    <col min="8972" max="8972" width="14" bestFit="1" customWidth="1"/>
    <col min="8973" max="8973" width="16" bestFit="1" customWidth="1"/>
    <col min="8974" max="8976" width="13" bestFit="1" customWidth="1"/>
    <col min="8977" max="8977" width="16" bestFit="1" customWidth="1"/>
    <col min="8978" max="8979" width="15" bestFit="1" customWidth="1"/>
    <col min="8980" max="8980" width="16" bestFit="1" customWidth="1"/>
    <col min="8981" max="8981" width="12" bestFit="1" customWidth="1"/>
    <col min="8982" max="8982" width="14" bestFit="1" customWidth="1"/>
    <col min="8983" max="8983" width="12" bestFit="1" customWidth="1"/>
    <col min="8984" max="8984" width="21" bestFit="1" customWidth="1"/>
    <col min="8985" max="8985" width="15" bestFit="1" customWidth="1"/>
    <col min="8986" max="8986" width="16" bestFit="1" customWidth="1"/>
    <col min="8987" max="8987" width="17" bestFit="1" customWidth="1"/>
    <col min="8988" max="8988" width="35" bestFit="1" customWidth="1"/>
    <col min="8989" max="8989" width="15" bestFit="1" customWidth="1"/>
    <col min="8990" max="8990" width="17" bestFit="1" customWidth="1"/>
    <col min="8991" max="8991" width="14" bestFit="1" customWidth="1"/>
    <col min="8992" max="8992" width="18" bestFit="1" customWidth="1"/>
    <col min="8993" max="8993" width="14" bestFit="1" customWidth="1"/>
    <col min="8994" max="8994" width="23" bestFit="1" customWidth="1"/>
    <col min="8995" max="8995" width="21" bestFit="1" customWidth="1"/>
    <col min="8996" max="8997" width="15" bestFit="1" customWidth="1"/>
    <col min="8998" max="8998" width="18" bestFit="1" customWidth="1"/>
    <col min="9217" max="9217" width="14" bestFit="1" customWidth="1"/>
    <col min="9218" max="9218" width="15" bestFit="1" customWidth="1"/>
    <col min="9219" max="9219" width="17" bestFit="1" customWidth="1"/>
    <col min="9220" max="9220" width="18" bestFit="1" customWidth="1"/>
    <col min="9221" max="9221" width="15" bestFit="1" customWidth="1"/>
    <col min="9222" max="9222" width="16" bestFit="1" customWidth="1"/>
    <col min="9223" max="9223" width="19" bestFit="1" customWidth="1"/>
    <col min="9224" max="9224" width="17" bestFit="1" customWidth="1"/>
    <col min="9225" max="9225" width="15" bestFit="1" customWidth="1"/>
    <col min="9226" max="9226" width="14" bestFit="1" customWidth="1"/>
    <col min="9227" max="9227" width="17" bestFit="1" customWidth="1"/>
    <col min="9228" max="9228" width="14" bestFit="1" customWidth="1"/>
    <col min="9229" max="9229" width="16" bestFit="1" customWidth="1"/>
    <col min="9230" max="9232" width="13" bestFit="1" customWidth="1"/>
    <col min="9233" max="9233" width="16" bestFit="1" customWidth="1"/>
    <col min="9234" max="9235" width="15" bestFit="1" customWidth="1"/>
    <col min="9236" max="9236" width="16" bestFit="1" customWidth="1"/>
    <col min="9237" max="9237" width="12" bestFit="1" customWidth="1"/>
    <col min="9238" max="9238" width="14" bestFit="1" customWidth="1"/>
    <col min="9239" max="9239" width="12" bestFit="1" customWidth="1"/>
    <col min="9240" max="9240" width="21" bestFit="1" customWidth="1"/>
    <col min="9241" max="9241" width="15" bestFit="1" customWidth="1"/>
    <col min="9242" max="9242" width="16" bestFit="1" customWidth="1"/>
    <col min="9243" max="9243" width="17" bestFit="1" customWidth="1"/>
    <col min="9244" max="9244" width="35" bestFit="1" customWidth="1"/>
    <col min="9245" max="9245" width="15" bestFit="1" customWidth="1"/>
    <col min="9246" max="9246" width="17" bestFit="1" customWidth="1"/>
    <col min="9247" max="9247" width="14" bestFit="1" customWidth="1"/>
    <col min="9248" max="9248" width="18" bestFit="1" customWidth="1"/>
    <col min="9249" max="9249" width="14" bestFit="1" customWidth="1"/>
    <col min="9250" max="9250" width="23" bestFit="1" customWidth="1"/>
    <col min="9251" max="9251" width="21" bestFit="1" customWidth="1"/>
    <col min="9252" max="9253" width="15" bestFit="1" customWidth="1"/>
    <col min="9254" max="9254" width="18" bestFit="1" customWidth="1"/>
    <col min="9473" max="9473" width="14" bestFit="1" customWidth="1"/>
    <col min="9474" max="9474" width="15" bestFit="1" customWidth="1"/>
    <col min="9475" max="9475" width="17" bestFit="1" customWidth="1"/>
    <col min="9476" max="9476" width="18" bestFit="1" customWidth="1"/>
    <col min="9477" max="9477" width="15" bestFit="1" customWidth="1"/>
    <col min="9478" max="9478" width="16" bestFit="1" customWidth="1"/>
    <col min="9479" max="9479" width="19" bestFit="1" customWidth="1"/>
    <col min="9480" max="9480" width="17" bestFit="1" customWidth="1"/>
    <col min="9481" max="9481" width="15" bestFit="1" customWidth="1"/>
    <col min="9482" max="9482" width="14" bestFit="1" customWidth="1"/>
    <col min="9483" max="9483" width="17" bestFit="1" customWidth="1"/>
    <col min="9484" max="9484" width="14" bestFit="1" customWidth="1"/>
    <col min="9485" max="9485" width="16" bestFit="1" customWidth="1"/>
    <col min="9486" max="9488" width="13" bestFit="1" customWidth="1"/>
    <col min="9489" max="9489" width="16" bestFit="1" customWidth="1"/>
    <col min="9490" max="9491" width="15" bestFit="1" customWidth="1"/>
    <col min="9492" max="9492" width="16" bestFit="1" customWidth="1"/>
    <col min="9493" max="9493" width="12" bestFit="1" customWidth="1"/>
    <col min="9494" max="9494" width="14" bestFit="1" customWidth="1"/>
    <col min="9495" max="9495" width="12" bestFit="1" customWidth="1"/>
    <col min="9496" max="9496" width="21" bestFit="1" customWidth="1"/>
    <col min="9497" max="9497" width="15" bestFit="1" customWidth="1"/>
    <col min="9498" max="9498" width="16" bestFit="1" customWidth="1"/>
    <col min="9499" max="9499" width="17" bestFit="1" customWidth="1"/>
    <col min="9500" max="9500" width="35" bestFit="1" customWidth="1"/>
    <col min="9501" max="9501" width="15" bestFit="1" customWidth="1"/>
    <col min="9502" max="9502" width="17" bestFit="1" customWidth="1"/>
    <col min="9503" max="9503" width="14" bestFit="1" customWidth="1"/>
    <col min="9504" max="9504" width="18" bestFit="1" customWidth="1"/>
    <col min="9505" max="9505" width="14" bestFit="1" customWidth="1"/>
    <col min="9506" max="9506" width="23" bestFit="1" customWidth="1"/>
    <col min="9507" max="9507" width="21" bestFit="1" customWidth="1"/>
    <col min="9508" max="9509" width="15" bestFit="1" customWidth="1"/>
    <col min="9510" max="9510" width="18" bestFit="1" customWidth="1"/>
    <col min="9729" max="9729" width="14" bestFit="1" customWidth="1"/>
    <col min="9730" max="9730" width="15" bestFit="1" customWidth="1"/>
    <col min="9731" max="9731" width="17" bestFit="1" customWidth="1"/>
    <col min="9732" max="9732" width="18" bestFit="1" customWidth="1"/>
    <col min="9733" max="9733" width="15" bestFit="1" customWidth="1"/>
    <col min="9734" max="9734" width="16" bestFit="1" customWidth="1"/>
    <col min="9735" max="9735" width="19" bestFit="1" customWidth="1"/>
    <col min="9736" max="9736" width="17" bestFit="1" customWidth="1"/>
    <col min="9737" max="9737" width="15" bestFit="1" customWidth="1"/>
    <col min="9738" max="9738" width="14" bestFit="1" customWidth="1"/>
    <col min="9739" max="9739" width="17" bestFit="1" customWidth="1"/>
    <col min="9740" max="9740" width="14" bestFit="1" customWidth="1"/>
    <col min="9741" max="9741" width="16" bestFit="1" customWidth="1"/>
    <col min="9742" max="9744" width="13" bestFit="1" customWidth="1"/>
    <col min="9745" max="9745" width="16" bestFit="1" customWidth="1"/>
    <col min="9746" max="9747" width="15" bestFit="1" customWidth="1"/>
    <col min="9748" max="9748" width="16" bestFit="1" customWidth="1"/>
    <col min="9749" max="9749" width="12" bestFit="1" customWidth="1"/>
    <col min="9750" max="9750" width="14" bestFit="1" customWidth="1"/>
    <col min="9751" max="9751" width="12" bestFit="1" customWidth="1"/>
    <col min="9752" max="9752" width="21" bestFit="1" customWidth="1"/>
    <col min="9753" max="9753" width="15" bestFit="1" customWidth="1"/>
    <col min="9754" max="9754" width="16" bestFit="1" customWidth="1"/>
    <col min="9755" max="9755" width="17" bestFit="1" customWidth="1"/>
    <col min="9756" max="9756" width="35" bestFit="1" customWidth="1"/>
    <col min="9757" max="9757" width="15" bestFit="1" customWidth="1"/>
    <col min="9758" max="9758" width="17" bestFit="1" customWidth="1"/>
    <col min="9759" max="9759" width="14" bestFit="1" customWidth="1"/>
    <col min="9760" max="9760" width="18" bestFit="1" customWidth="1"/>
    <col min="9761" max="9761" width="14" bestFit="1" customWidth="1"/>
    <col min="9762" max="9762" width="23" bestFit="1" customWidth="1"/>
    <col min="9763" max="9763" width="21" bestFit="1" customWidth="1"/>
    <col min="9764" max="9765" width="15" bestFit="1" customWidth="1"/>
    <col min="9766" max="9766" width="18" bestFit="1" customWidth="1"/>
    <col min="9985" max="9985" width="14" bestFit="1" customWidth="1"/>
    <col min="9986" max="9986" width="15" bestFit="1" customWidth="1"/>
    <col min="9987" max="9987" width="17" bestFit="1" customWidth="1"/>
    <col min="9988" max="9988" width="18" bestFit="1" customWidth="1"/>
    <col min="9989" max="9989" width="15" bestFit="1" customWidth="1"/>
    <col min="9990" max="9990" width="16" bestFit="1" customWidth="1"/>
    <col min="9991" max="9991" width="19" bestFit="1" customWidth="1"/>
    <col min="9992" max="9992" width="17" bestFit="1" customWidth="1"/>
    <col min="9993" max="9993" width="15" bestFit="1" customWidth="1"/>
    <col min="9994" max="9994" width="14" bestFit="1" customWidth="1"/>
    <col min="9995" max="9995" width="17" bestFit="1" customWidth="1"/>
    <col min="9996" max="9996" width="14" bestFit="1" customWidth="1"/>
    <col min="9997" max="9997" width="16" bestFit="1" customWidth="1"/>
    <col min="9998" max="10000" width="13" bestFit="1" customWidth="1"/>
    <col min="10001" max="10001" width="16" bestFit="1" customWidth="1"/>
    <col min="10002" max="10003" width="15" bestFit="1" customWidth="1"/>
    <col min="10004" max="10004" width="16" bestFit="1" customWidth="1"/>
    <col min="10005" max="10005" width="12" bestFit="1" customWidth="1"/>
    <col min="10006" max="10006" width="14" bestFit="1" customWidth="1"/>
    <col min="10007" max="10007" width="12" bestFit="1" customWidth="1"/>
    <col min="10008" max="10008" width="21" bestFit="1" customWidth="1"/>
    <col min="10009" max="10009" width="15" bestFit="1" customWidth="1"/>
    <col min="10010" max="10010" width="16" bestFit="1" customWidth="1"/>
    <col min="10011" max="10011" width="17" bestFit="1" customWidth="1"/>
    <col min="10012" max="10012" width="35" bestFit="1" customWidth="1"/>
    <col min="10013" max="10013" width="15" bestFit="1" customWidth="1"/>
    <col min="10014" max="10014" width="17" bestFit="1" customWidth="1"/>
    <col min="10015" max="10015" width="14" bestFit="1" customWidth="1"/>
    <col min="10016" max="10016" width="18" bestFit="1" customWidth="1"/>
    <col min="10017" max="10017" width="14" bestFit="1" customWidth="1"/>
    <col min="10018" max="10018" width="23" bestFit="1" customWidth="1"/>
    <col min="10019" max="10019" width="21" bestFit="1" customWidth="1"/>
    <col min="10020" max="10021" width="15" bestFit="1" customWidth="1"/>
    <col min="10022" max="10022" width="18" bestFit="1" customWidth="1"/>
    <col min="10241" max="10241" width="14" bestFit="1" customWidth="1"/>
    <col min="10242" max="10242" width="15" bestFit="1" customWidth="1"/>
    <col min="10243" max="10243" width="17" bestFit="1" customWidth="1"/>
    <col min="10244" max="10244" width="18" bestFit="1" customWidth="1"/>
    <col min="10245" max="10245" width="15" bestFit="1" customWidth="1"/>
    <col min="10246" max="10246" width="16" bestFit="1" customWidth="1"/>
    <col min="10247" max="10247" width="19" bestFit="1" customWidth="1"/>
    <col min="10248" max="10248" width="17" bestFit="1" customWidth="1"/>
    <col min="10249" max="10249" width="15" bestFit="1" customWidth="1"/>
    <col min="10250" max="10250" width="14" bestFit="1" customWidth="1"/>
    <col min="10251" max="10251" width="17" bestFit="1" customWidth="1"/>
    <col min="10252" max="10252" width="14" bestFit="1" customWidth="1"/>
    <col min="10253" max="10253" width="16" bestFit="1" customWidth="1"/>
    <col min="10254" max="10256" width="13" bestFit="1" customWidth="1"/>
    <col min="10257" max="10257" width="16" bestFit="1" customWidth="1"/>
    <col min="10258" max="10259" width="15" bestFit="1" customWidth="1"/>
    <col min="10260" max="10260" width="16" bestFit="1" customWidth="1"/>
    <col min="10261" max="10261" width="12" bestFit="1" customWidth="1"/>
    <col min="10262" max="10262" width="14" bestFit="1" customWidth="1"/>
    <col min="10263" max="10263" width="12" bestFit="1" customWidth="1"/>
    <col min="10264" max="10264" width="21" bestFit="1" customWidth="1"/>
    <col min="10265" max="10265" width="15" bestFit="1" customWidth="1"/>
    <col min="10266" max="10266" width="16" bestFit="1" customWidth="1"/>
    <col min="10267" max="10267" width="17" bestFit="1" customWidth="1"/>
    <col min="10268" max="10268" width="35" bestFit="1" customWidth="1"/>
    <col min="10269" max="10269" width="15" bestFit="1" customWidth="1"/>
    <col min="10270" max="10270" width="17" bestFit="1" customWidth="1"/>
    <col min="10271" max="10271" width="14" bestFit="1" customWidth="1"/>
    <col min="10272" max="10272" width="18" bestFit="1" customWidth="1"/>
    <col min="10273" max="10273" width="14" bestFit="1" customWidth="1"/>
    <col min="10274" max="10274" width="23" bestFit="1" customWidth="1"/>
    <col min="10275" max="10275" width="21" bestFit="1" customWidth="1"/>
    <col min="10276" max="10277" width="15" bestFit="1" customWidth="1"/>
    <col min="10278" max="10278" width="18" bestFit="1" customWidth="1"/>
    <col min="10497" max="10497" width="14" bestFit="1" customWidth="1"/>
    <col min="10498" max="10498" width="15" bestFit="1" customWidth="1"/>
    <col min="10499" max="10499" width="17" bestFit="1" customWidth="1"/>
    <col min="10500" max="10500" width="18" bestFit="1" customWidth="1"/>
    <col min="10501" max="10501" width="15" bestFit="1" customWidth="1"/>
    <col min="10502" max="10502" width="16" bestFit="1" customWidth="1"/>
    <col min="10503" max="10503" width="19" bestFit="1" customWidth="1"/>
    <col min="10504" max="10504" width="17" bestFit="1" customWidth="1"/>
    <col min="10505" max="10505" width="15" bestFit="1" customWidth="1"/>
    <col min="10506" max="10506" width="14" bestFit="1" customWidth="1"/>
    <col min="10507" max="10507" width="17" bestFit="1" customWidth="1"/>
    <col min="10508" max="10508" width="14" bestFit="1" customWidth="1"/>
    <col min="10509" max="10509" width="16" bestFit="1" customWidth="1"/>
    <col min="10510" max="10512" width="13" bestFit="1" customWidth="1"/>
    <col min="10513" max="10513" width="16" bestFit="1" customWidth="1"/>
    <col min="10514" max="10515" width="15" bestFit="1" customWidth="1"/>
    <col min="10516" max="10516" width="16" bestFit="1" customWidth="1"/>
    <col min="10517" max="10517" width="12" bestFit="1" customWidth="1"/>
    <col min="10518" max="10518" width="14" bestFit="1" customWidth="1"/>
    <col min="10519" max="10519" width="12" bestFit="1" customWidth="1"/>
    <col min="10520" max="10520" width="21" bestFit="1" customWidth="1"/>
    <col min="10521" max="10521" width="15" bestFit="1" customWidth="1"/>
    <col min="10522" max="10522" width="16" bestFit="1" customWidth="1"/>
    <col min="10523" max="10523" width="17" bestFit="1" customWidth="1"/>
    <col min="10524" max="10524" width="35" bestFit="1" customWidth="1"/>
    <col min="10525" max="10525" width="15" bestFit="1" customWidth="1"/>
    <col min="10526" max="10526" width="17" bestFit="1" customWidth="1"/>
    <col min="10527" max="10527" width="14" bestFit="1" customWidth="1"/>
    <col min="10528" max="10528" width="18" bestFit="1" customWidth="1"/>
    <col min="10529" max="10529" width="14" bestFit="1" customWidth="1"/>
    <col min="10530" max="10530" width="23" bestFit="1" customWidth="1"/>
    <col min="10531" max="10531" width="21" bestFit="1" customWidth="1"/>
    <col min="10532" max="10533" width="15" bestFit="1" customWidth="1"/>
    <col min="10534" max="10534" width="18" bestFit="1" customWidth="1"/>
    <col min="10753" max="10753" width="14" bestFit="1" customWidth="1"/>
    <col min="10754" max="10754" width="15" bestFit="1" customWidth="1"/>
    <col min="10755" max="10755" width="17" bestFit="1" customWidth="1"/>
    <col min="10756" max="10756" width="18" bestFit="1" customWidth="1"/>
    <col min="10757" max="10757" width="15" bestFit="1" customWidth="1"/>
    <col min="10758" max="10758" width="16" bestFit="1" customWidth="1"/>
    <col min="10759" max="10759" width="19" bestFit="1" customWidth="1"/>
    <col min="10760" max="10760" width="17" bestFit="1" customWidth="1"/>
    <col min="10761" max="10761" width="15" bestFit="1" customWidth="1"/>
    <col min="10762" max="10762" width="14" bestFit="1" customWidth="1"/>
    <col min="10763" max="10763" width="17" bestFit="1" customWidth="1"/>
    <col min="10764" max="10764" width="14" bestFit="1" customWidth="1"/>
    <col min="10765" max="10765" width="16" bestFit="1" customWidth="1"/>
    <col min="10766" max="10768" width="13" bestFit="1" customWidth="1"/>
    <col min="10769" max="10769" width="16" bestFit="1" customWidth="1"/>
    <col min="10770" max="10771" width="15" bestFit="1" customWidth="1"/>
    <col min="10772" max="10772" width="16" bestFit="1" customWidth="1"/>
    <col min="10773" max="10773" width="12" bestFit="1" customWidth="1"/>
    <col min="10774" max="10774" width="14" bestFit="1" customWidth="1"/>
    <col min="10775" max="10775" width="12" bestFit="1" customWidth="1"/>
    <col min="10776" max="10776" width="21" bestFit="1" customWidth="1"/>
    <col min="10777" max="10777" width="15" bestFit="1" customWidth="1"/>
    <col min="10778" max="10778" width="16" bestFit="1" customWidth="1"/>
    <col min="10779" max="10779" width="17" bestFit="1" customWidth="1"/>
    <col min="10780" max="10780" width="35" bestFit="1" customWidth="1"/>
    <col min="10781" max="10781" width="15" bestFit="1" customWidth="1"/>
    <col min="10782" max="10782" width="17" bestFit="1" customWidth="1"/>
    <col min="10783" max="10783" width="14" bestFit="1" customWidth="1"/>
    <col min="10784" max="10784" width="18" bestFit="1" customWidth="1"/>
    <col min="10785" max="10785" width="14" bestFit="1" customWidth="1"/>
    <col min="10786" max="10786" width="23" bestFit="1" customWidth="1"/>
    <col min="10787" max="10787" width="21" bestFit="1" customWidth="1"/>
    <col min="10788" max="10789" width="15" bestFit="1" customWidth="1"/>
    <col min="10790" max="10790" width="18" bestFit="1" customWidth="1"/>
    <col min="11009" max="11009" width="14" bestFit="1" customWidth="1"/>
    <col min="11010" max="11010" width="15" bestFit="1" customWidth="1"/>
    <col min="11011" max="11011" width="17" bestFit="1" customWidth="1"/>
    <col min="11012" max="11012" width="18" bestFit="1" customWidth="1"/>
    <col min="11013" max="11013" width="15" bestFit="1" customWidth="1"/>
    <col min="11014" max="11014" width="16" bestFit="1" customWidth="1"/>
    <col min="11015" max="11015" width="19" bestFit="1" customWidth="1"/>
    <col min="11016" max="11016" width="17" bestFit="1" customWidth="1"/>
    <col min="11017" max="11017" width="15" bestFit="1" customWidth="1"/>
    <col min="11018" max="11018" width="14" bestFit="1" customWidth="1"/>
    <col min="11019" max="11019" width="17" bestFit="1" customWidth="1"/>
    <col min="11020" max="11020" width="14" bestFit="1" customWidth="1"/>
    <col min="11021" max="11021" width="16" bestFit="1" customWidth="1"/>
    <col min="11022" max="11024" width="13" bestFit="1" customWidth="1"/>
    <col min="11025" max="11025" width="16" bestFit="1" customWidth="1"/>
    <col min="11026" max="11027" width="15" bestFit="1" customWidth="1"/>
    <col min="11028" max="11028" width="16" bestFit="1" customWidth="1"/>
    <col min="11029" max="11029" width="12" bestFit="1" customWidth="1"/>
    <col min="11030" max="11030" width="14" bestFit="1" customWidth="1"/>
    <col min="11031" max="11031" width="12" bestFit="1" customWidth="1"/>
    <col min="11032" max="11032" width="21" bestFit="1" customWidth="1"/>
    <col min="11033" max="11033" width="15" bestFit="1" customWidth="1"/>
    <col min="11034" max="11034" width="16" bestFit="1" customWidth="1"/>
    <col min="11035" max="11035" width="17" bestFit="1" customWidth="1"/>
    <col min="11036" max="11036" width="35" bestFit="1" customWidth="1"/>
    <col min="11037" max="11037" width="15" bestFit="1" customWidth="1"/>
    <col min="11038" max="11038" width="17" bestFit="1" customWidth="1"/>
    <col min="11039" max="11039" width="14" bestFit="1" customWidth="1"/>
    <col min="11040" max="11040" width="18" bestFit="1" customWidth="1"/>
    <col min="11041" max="11041" width="14" bestFit="1" customWidth="1"/>
    <col min="11042" max="11042" width="23" bestFit="1" customWidth="1"/>
    <col min="11043" max="11043" width="21" bestFit="1" customWidth="1"/>
    <col min="11044" max="11045" width="15" bestFit="1" customWidth="1"/>
    <col min="11046" max="11046" width="18" bestFit="1" customWidth="1"/>
    <col min="11265" max="11265" width="14" bestFit="1" customWidth="1"/>
    <col min="11266" max="11266" width="15" bestFit="1" customWidth="1"/>
    <col min="11267" max="11267" width="17" bestFit="1" customWidth="1"/>
    <col min="11268" max="11268" width="18" bestFit="1" customWidth="1"/>
    <col min="11269" max="11269" width="15" bestFit="1" customWidth="1"/>
    <col min="11270" max="11270" width="16" bestFit="1" customWidth="1"/>
    <col min="11271" max="11271" width="19" bestFit="1" customWidth="1"/>
    <col min="11272" max="11272" width="17" bestFit="1" customWidth="1"/>
    <col min="11273" max="11273" width="15" bestFit="1" customWidth="1"/>
    <col min="11274" max="11274" width="14" bestFit="1" customWidth="1"/>
    <col min="11275" max="11275" width="17" bestFit="1" customWidth="1"/>
    <col min="11276" max="11276" width="14" bestFit="1" customWidth="1"/>
    <col min="11277" max="11277" width="16" bestFit="1" customWidth="1"/>
    <col min="11278" max="11280" width="13" bestFit="1" customWidth="1"/>
    <col min="11281" max="11281" width="16" bestFit="1" customWidth="1"/>
    <col min="11282" max="11283" width="15" bestFit="1" customWidth="1"/>
    <col min="11284" max="11284" width="16" bestFit="1" customWidth="1"/>
    <col min="11285" max="11285" width="12" bestFit="1" customWidth="1"/>
    <col min="11286" max="11286" width="14" bestFit="1" customWidth="1"/>
    <col min="11287" max="11287" width="12" bestFit="1" customWidth="1"/>
    <col min="11288" max="11288" width="21" bestFit="1" customWidth="1"/>
    <col min="11289" max="11289" width="15" bestFit="1" customWidth="1"/>
    <col min="11290" max="11290" width="16" bestFit="1" customWidth="1"/>
    <col min="11291" max="11291" width="17" bestFit="1" customWidth="1"/>
    <col min="11292" max="11292" width="35" bestFit="1" customWidth="1"/>
    <col min="11293" max="11293" width="15" bestFit="1" customWidth="1"/>
    <col min="11294" max="11294" width="17" bestFit="1" customWidth="1"/>
    <col min="11295" max="11295" width="14" bestFit="1" customWidth="1"/>
    <col min="11296" max="11296" width="18" bestFit="1" customWidth="1"/>
    <col min="11297" max="11297" width="14" bestFit="1" customWidth="1"/>
    <col min="11298" max="11298" width="23" bestFit="1" customWidth="1"/>
    <col min="11299" max="11299" width="21" bestFit="1" customWidth="1"/>
    <col min="11300" max="11301" width="15" bestFit="1" customWidth="1"/>
    <col min="11302" max="11302" width="18" bestFit="1" customWidth="1"/>
    <col min="11521" max="11521" width="14" bestFit="1" customWidth="1"/>
    <col min="11522" max="11522" width="15" bestFit="1" customWidth="1"/>
    <col min="11523" max="11523" width="17" bestFit="1" customWidth="1"/>
    <col min="11524" max="11524" width="18" bestFit="1" customWidth="1"/>
    <col min="11525" max="11525" width="15" bestFit="1" customWidth="1"/>
    <col min="11526" max="11526" width="16" bestFit="1" customWidth="1"/>
    <col min="11527" max="11527" width="19" bestFit="1" customWidth="1"/>
    <col min="11528" max="11528" width="17" bestFit="1" customWidth="1"/>
    <col min="11529" max="11529" width="15" bestFit="1" customWidth="1"/>
    <col min="11530" max="11530" width="14" bestFit="1" customWidth="1"/>
    <col min="11531" max="11531" width="17" bestFit="1" customWidth="1"/>
    <col min="11532" max="11532" width="14" bestFit="1" customWidth="1"/>
    <col min="11533" max="11533" width="16" bestFit="1" customWidth="1"/>
    <col min="11534" max="11536" width="13" bestFit="1" customWidth="1"/>
    <col min="11537" max="11537" width="16" bestFit="1" customWidth="1"/>
    <col min="11538" max="11539" width="15" bestFit="1" customWidth="1"/>
    <col min="11540" max="11540" width="16" bestFit="1" customWidth="1"/>
    <col min="11541" max="11541" width="12" bestFit="1" customWidth="1"/>
    <col min="11542" max="11542" width="14" bestFit="1" customWidth="1"/>
    <col min="11543" max="11543" width="12" bestFit="1" customWidth="1"/>
    <col min="11544" max="11544" width="21" bestFit="1" customWidth="1"/>
    <col min="11545" max="11545" width="15" bestFit="1" customWidth="1"/>
    <col min="11546" max="11546" width="16" bestFit="1" customWidth="1"/>
    <col min="11547" max="11547" width="17" bestFit="1" customWidth="1"/>
    <col min="11548" max="11548" width="35" bestFit="1" customWidth="1"/>
    <col min="11549" max="11549" width="15" bestFit="1" customWidth="1"/>
    <col min="11550" max="11550" width="17" bestFit="1" customWidth="1"/>
    <col min="11551" max="11551" width="14" bestFit="1" customWidth="1"/>
    <col min="11552" max="11552" width="18" bestFit="1" customWidth="1"/>
    <col min="11553" max="11553" width="14" bestFit="1" customWidth="1"/>
    <col min="11554" max="11554" width="23" bestFit="1" customWidth="1"/>
    <col min="11555" max="11555" width="21" bestFit="1" customWidth="1"/>
    <col min="11556" max="11557" width="15" bestFit="1" customWidth="1"/>
    <col min="11558" max="11558" width="18" bestFit="1" customWidth="1"/>
    <col min="11777" max="11777" width="14" bestFit="1" customWidth="1"/>
    <col min="11778" max="11778" width="15" bestFit="1" customWidth="1"/>
    <col min="11779" max="11779" width="17" bestFit="1" customWidth="1"/>
    <col min="11780" max="11780" width="18" bestFit="1" customWidth="1"/>
    <col min="11781" max="11781" width="15" bestFit="1" customWidth="1"/>
    <col min="11782" max="11782" width="16" bestFit="1" customWidth="1"/>
    <col min="11783" max="11783" width="19" bestFit="1" customWidth="1"/>
    <col min="11784" max="11784" width="17" bestFit="1" customWidth="1"/>
    <col min="11785" max="11785" width="15" bestFit="1" customWidth="1"/>
    <col min="11786" max="11786" width="14" bestFit="1" customWidth="1"/>
    <col min="11787" max="11787" width="17" bestFit="1" customWidth="1"/>
    <col min="11788" max="11788" width="14" bestFit="1" customWidth="1"/>
    <col min="11789" max="11789" width="16" bestFit="1" customWidth="1"/>
    <col min="11790" max="11792" width="13" bestFit="1" customWidth="1"/>
    <col min="11793" max="11793" width="16" bestFit="1" customWidth="1"/>
    <col min="11794" max="11795" width="15" bestFit="1" customWidth="1"/>
    <col min="11796" max="11796" width="16" bestFit="1" customWidth="1"/>
    <col min="11797" max="11797" width="12" bestFit="1" customWidth="1"/>
    <col min="11798" max="11798" width="14" bestFit="1" customWidth="1"/>
    <col min="11799" max="11799" width="12" bestFit="1" customWidth="1"/>
    <col min="11800" max="11800" width="21" bestFit="1" customWidth="1"/>
    <col min="11801" max="11801" width="15" bestFit="1" customWidth="1"/>
    <col min="11802" max="11802" width="16" bestFit="1" customWidth="1"/>
    <col min="11803" max="11803" width="17" bestFit="1" customWidth="1"/>
    <col min="11804" max="11804" width="35" bestFit="1" customWidth="1"/>
    <col min="11805" max="11805" width="15" bestFit="1" customWidth="1"/>
    <col min="11806" max="11806" width="17" bestFit="1" customWidth="1"/>
    <col min="11807" max="11807" width="14" bestFit="1" customWidth="1"/>
    <col min="11808" max="11808" width="18" bestFit="1" customWidth="1"/>
    <col min="11809" max="11809" width="14" bestFit="1" customWidth="1"/>
    <col min="11810" max="11810" width="23" bestFit="1" customWidth="1"/>
    <col min="11811" max="11811" width="21" bestFit="1" customWidth="1"/>
    <col min="11812" max="11813" width="15" bestFit="1" customWidth="1"/>
    <col min="11814" max="11814" width="18" bestFit="1" customWidth="1"/>
    <col min="12033" max="12033" width="14" bestFit="1" customWidth="1"/>
    <col min="12034" max="12034" width="15" bestFit="1" customWidth="1"/>
    <col min="12035" max="12035" width="17" bestFit="1" customWidth="1"/>
    <col min="12036" max="12036" width="18" bestFit="1" customWidth="1"/>
    <col min="12037" max="12037" width="15" bestFit="1" customWidth="1"/>
    <col min="12038" max="12038" width="16" bestFit="1" customWidth="1"/>
    <col min="12039" max="12039" width="19" bestFit="1" customWidth="1"/>
    <col min="12040" max="12040" width="17" bestFit="1" customWidth="1"/>
    <col min="12041" max="12041" width="15" bestFit="1" customWidth="1"/>
    <col min="12042" max="12042" width="14" bestFit="1" customWidth="1"/>
    <col min="12043" max="12043" width="17" bestFit="1" customWidth="1"/>
    <col min="12044" max="12044" width="14" bestFit="1" customWidth="1"/>
    <col min="12045" max="12045" width="16" bestFit="1" customWidth="1"/>
    <col min="12046" max="12048" width="13" bestFit="1" customWidth="1"/>
    <col min="12049" max="12049" width="16" bestFit="1" customWidth="1"/>
    <col min="12050" max="12051" width="15" bestFit="1" customWidth="1"/>
    <col min="12052" max="12052" width="16" bestFit="1" customWidth="1"/>
    <col min="12053" max="12053" width="12" bestFit="1" customWidth="1"/>
    <col min="12054" max="12054" width="14" bestFit="1" customWidth="1"/>
    <col min="12055" max="12055" width="12" bestFit="1" customWidth="1"/>
    <col min="12056" max="12056" width="21" bestFit="1" customWidth="1"/>
    <col min="12057" max="12057" width="15" bestFit="1" customWidth="1"/>
    <col min="12058" max="12058" width="16" bestFit="1" customWidth="1"/>
    <col min="12059" max="12059" width="17" bestFit="1" customWidth="1"/>
    <col min="12060" max="12060" width="35" bestFit="1" customWidth="1"/>
    <col min="12061" max="12061" width="15" bestFit="1" customWidth="1"/>
    <col min="12062" max="12062" width="17" bestFit="1" customWidth="1"/>
    <col min="12063" max="12063" width="14" bestFit="1" customWidth="1"/>
    <col min="12064" max="12064" width="18" bestFit="1" customWidth="1"/>
    <col min="12065" max="12065" width="14" bestFit="1" customWidth="1"/>
    <col min="12066" max="12066" width="23" bestFit="1" customWidth="1"/>
    <col min="12067" max="12067" width="21" bestFit="1" customWidth="1"/>
    <col min="12068" max="12069" width="15" bestFit="1" customWidth="1"/>
    <col min="12070" max="12070" width="18" bestFit="1" customWidth="1"/>
    <col min="12289" max="12289" width="14" bestFit="1" customWidth="1"/>
    <col min="12290" max="12290" width="15" bestFit="1" customWidth="1"/>
    <col min="12291" max="12291" width="17" bestFit="1" customWidth="1"/>
    <col min="12292" max="12292" width="18" bestFit="1" customWidth="1"/>
    <col min="12293" max="12293" width="15" bestFit="1" customWidth="1"/>
    <col min="12294" max="12294" width="16" bestFit="1" customWidth="1"/>
    <col min="12295" max="12295" width="19" bestFit="1" customWidth="1"/>
    <col min="12296" max="12296" width="17" bestFit="1" customWidth="1"/>
    <col min="12297" max="12297" width="15" bestFit="1" customWidth="1"/>
    <col min="12298" max="12298" width="14" bestFit="1" customWidth="1"/>
    <col min="12299" max="12299" width="17" bestFit="1" customWidth="1"/>
    <col min="12300" max="12300" width="14" bestFit="1" customWidth="1"/>
    <col min="12301" max="12301" width="16" bestFit="1" customWidth="1"/>
    <col min="12302" max="12304" width="13" bestFit="1" customWidth="1"/>
    <col min="12305" max="12305" width="16" bestFit="1" customWidth="1"/>
    <col min="12306" max="12307" width="15" bestFit="1" customWidth="1"/>
    <col min="12308" max="12308" width="16" bestFit="1" customWidth="1"/>
    <col min="12309" max="12309" width="12" bestFit="1" customWidth="1"/>
    <col min="12310" max="12310" width="14" bestFit="1" customWidth="1"/>
    <col min="12311" max="12311" width="12" bestFit="1" customWidth="1"/>
    <col min="12312" max="12312" width="21" bestFit="1" customWidth="1"/>
    <col min="12313" max="12313" width="15" bestFit="1" customWidth="1"/>
    <col min="12314" max="12314" width="16" bestFit="1" customWidth="1"/>
    <col min="12315" max="12315" width="17" bestFit="1" customWidth="1"/>
    <col min="12316" max="12316" width="35" bestFit="1" customWidth="1"/>
    <col min="12317" max="12317" width="15" bestFit="1" customWidth="1"/>
    <col min="12318" max="12318" width="17" bestFit="1" customWidth="1"/>
    <col min="12319" max="12319" width="14" bestFit="1" customWidth="1"/>
    <col min="12320" max="12320" width="18" bestFit="1" customWidth="1"/>
    <col min="12321" max="12321" width="14" bestFit="1" customWidth="1"/>
    <col min="12322" max="12322" width="23" bestFit="1" customWidth="1"/>
    <col min="12323" max="12323" width="21" bestFit="1" customWidth="1"/>
    <col min="12324" max="12325" width="15" bestFit="1" customWidth="1"/>
    <col min="12326" max="12326" width="18" bestFit="1" customWidth="1"/>
    <col min="12545" max="12545" width="14" bestFit="1" customWidth="1"/>
    <col min="12546" max="12546" width="15" bestFit="1" customWidth="1"/>
    <col min="12547" max="12547" width="17" bestFit="1" customWidth="1"/>
    <col min="12548" max="12548" width="18" bestFit="1" customWidth="1"/>
    <col min="12549" max="12549" width="15" bestFit="1" customWidth="1"/>
    <col min="12550" max="12550" width="16" bestFit="1" customWidth="1"/>
    <col min="12551" max="12551" width="19" bestFit="1" customWidth="1"/>
    <col min="12552" max="12552" width="17" bestFit="1" customWidth="1"/>
    <col min="12553" max="12553" width="15" bestFit="1" customWidth="1"/>
    <col min="12554" max="12554" width="14" bestFit="1" customWidth="1"/>
    <col min="12555" max="12555" width="17" bestFit="1" customWidth="1"/>
    <col min="12556" max="12556" width="14" bestFit="1" customWidth="1"/>
    <col min="12557" max="12557" width="16" bestFit="1" customWidth="1"/>
    <col min="12558" max="12560" width="13" bestFit="1" customWidth="1"/>
    <col min="12561" max="12561" width="16" bestFit="1" customWidth="1"/>
    <col min="12562" max="12563" width="15" bestFit="1" customWidth="1"/>
    <col min="12564" max="12564" width="16" bestFit="1" customWidth="1"/>
    <col min="12565" max="12565" width="12" bestFit="1" customWidth="1"/>
    <col min="12566" max="12566" width="14" bestFit="1" customWidth="1"/>
    <col min="12567" max="12567" width="12" bestFit="1" customWidth="1"/>
    <col min="12568" max="12568" width="21" bestFit="1" customWidth="1"/>
    <col min="12569" max="12569" width="15" bestFit="1" customWidth="1"/>
    <col min="12570" max="12570" width="16" bestFit="1" customWidth="1"/>
    <col min="12571" max="12571" width="17" bestFit="1" customWidth="1"/>
    <col min="12572" max="12572" width="35" bestFit="1" customWidth="1"/>
    <col min="12573" max="12573" width="15" bestFit="1" customWidth="1"/>
    <col min="12574" max="12574" width="17" bestFit="1" customWidth="1"/>
    <col min="12575" max="12575" width="14" bestFit="1" customWidth="1"/>
    <col min="12576" max="12576" width="18" bestFit="1" customWidth="1"/>
    <col min="12577" max="12577" width="14" bestFit="1" customWidth="1"/>
    <col min="12578" max="12578" width="23" bestFit="1" customWidth="1"/>
    <col min="12579" max="12579" width="21" bestFit="1" customWidth="1"/>
    <col min="12580" max="12581" width="15" bestFit="1" customWidth="1"/>
    <col min="12582" max="12582" width="18" bestFit="1" customWidth="1"/>
    <col min="12801" max="12801" width="14" bestFit="1" customWidth="1"/>
    <col min="12802" max="12802" width="15" bestFit="1" customWidth="1"/>
    <col min="12803" max="12803" width="17" bestFit="1" customWidth="1"/>
    <col min="12804" max="12804" width="18" bestFit="1" customWidth="1"/>
    <col min="12805" max="12805" width="15" bestFit="1" customWidth="1"/>
    <col min="12806" max="12806" width="16" bestFit="1" customWidth="1"/>
    <col min="12807" max="12807" width="19" bestFit="1" customWidth="1"/>
    <col min="12808" max="12808" width="17" bestFit="1" customWidth="1"/>
    <col min="12809" max="12809" width="15" bestFit="1" customWidth="1"/>
    <col min="12810" max="12810" width="14" bestFit="1" customWidth="1"/>
    <col min="12811" max="12811" width="17" bestFit="1" customWidth="1"/>
    <col min="12812" max="12812" width="14" bestFit="1" customWidth="1"/>
    <col min="12813" max="12813" width="16" bestFit="1" customWidth="1"/>
    <col min="12814" max="12816" width="13" bestFit="1" customWidth="1"/>
    <col min="12817" max="12817" width="16" bestFit="1" customWidth="1"/>
    <col min="12818" max="12819" width="15" bestFit="1" customWidth="1"/>
    <col min="12820" max="12820" width="16" bestFit="1" customWidth="1"/>
    <col min="12821" max="12821" width="12" bestFit="1" customWidth="1"/>
    <col min="12822" max="12822" width="14" bestFit="1" customWidth="1"/>
    <col min="12823" max="12823" width="12" bestFit="1" customWidth="1"/>
    <col min="12824" max="12824" width="21" bestFit="1" customWidth="1"/>
    <col min="12825" max="12825" width="15" bestFit="1" customWidth="1"/>
    <col min="12826" max="12826" width="16" bestFit="1" customWidth="1"/>
    <col min="12827" max="12827" width="17" bestFit="1" customWidth="1"/>
    <col min="12828" max="12828" width="35" bestFit="1" customWidth="1"/>
    <col min="12829" max="12829" width="15" bestFit="1" customWidth="1"/>
    <col min="12830" max="12830" width="17" bestFit="1" customWidth="1"/>
    <col min="12831" max="12831" width="14" bestFit="1" customWidth="1"/>
    <col min="12832" max="12832" width="18" bestFit="1" customWidth="1"/>
    <col min="12833" max="12833" width="14" bestFit="1" customWidth="1"/>
    <col min="12834" max="12834" width="23" bestFit="1" customWidth="1"/>
    <col min="12835" max="12835" width="21" bestFit="1" customWidth="1"/>
    <col min="12836" max="12837" width="15" bestFit="1" customWidth="1"/>
    <col min="12838" max="12838" width="18" bestFit="1" customWidth="1"/>
    <col min="13057" max="13057" width="14" bestFit="1" customWidth="1"/>
    <col min="13058" max="13058" width="15" bestFit="1" customWidth="1"/>
    <col min="13059" max="13059" width="17" bestFit="1" customWidth="1"/>
    <col min="13060" max="13060" width="18" bestFit="1" customWidth="1"/>
    <col min="13061" max="13061" width="15" bestFit="1" customWidth="1"/>
    <col min="13062" max="13062" width="16" bestFit="1" customWidth="1"/>
    <col min="13063" max="13063" width="19" bestFit="1" customWidth="1"/>
    <col min="13064" max="13064" width="17" bestFit="1" customWidth="1"/>
    <col min="13065" max="13065" width="15" bestFit="1" customWidth="1"/>
    <col min="13066" max="13066" width="14" bestFit="1" customWidth="1"/>
    <col min="13067" max="13067" width="17" bestFit="1" customWidth="1"/>
    <col min="13068" max="13068" width="14" bestFit="1" customWidth="1"/>
    <col min="13069" max="13069" width="16" bestFit="1" customWidth="1"/>
    <col min="13070" max="13072" width="13" bestFit="1" customWidth="1"/>
    <col min="13073" max="13073" width="16" bestFit="1" customWidth="1"/>
    <col min="13074" max="13075" width="15" bestFit="1" customWidth="1"/>
    <col min="13076" max="13076" width="16" bestFit="1" customWidth="1"/>
    <col min="13077" max="13077" width="12" bestFit="1" customWidth="1"/>
    <col min="13078" max="13078" width="14" bestFit="1" customWidth="1"/>
    <col min="13079" max="13079" width="12" bestFit="1" customWidth="1"/>
    <col min="13080" max="13080" width="21" bestFit="1" customWidth="1"/>
    <col min="13081" max="13081" width="15" bestFit="1" customWidth="1"/>
    <col min="13082" max="13082" width="16" bestFit="1" customWidth="1"/>
    <col min="13083" max="13083" width="17" bestFit="1" customWidth="1"/>
    <col min="13084" max="13084" width="35" bestFit="1" customWidth="1"/>
    <col min="13085" max="13085" width="15" bestFit="1" customWidth="1"/>
    <col min="13086" max="13086" width="17" bestFit="1" customWidth="1"/>
    <col min="13087" max="13087" width="14" bestFit="1" customWidth="1"/>
    <col min="13088" max="13088" width="18" bestFit="1" customWidth="1"/>
    <col min="13089" max="13089" width="14" bestFit="1" customWidth="1"/>
    <col min="13090" max="13090" width="23" bestFit="1" customWidth="1"/>
    <col min="13091" max="13091" width="21" bestFit="1" customWidth="1"/>
    <col min="13092" max="13093" width="15" bestFit="1" customWidth="1"/>
    <col min="13094" max="13094" width="18" bestFit="1" customWidth="1"/>
    <col min="13313" max="13313" width="14" bestFit="1" customWidth="1"/>
    <col min="13314" max="13314" width="15" bestFit="1" customWidth="1"/>
    <col min="13315" max="13315" width="17" bestFit="1" customWidth="1"/>
    <col min="13316" max="13316" width="18" bestFit="1" customWidth="1"/>
    <col min="13317" max="13317" width="15" bestFit="1" customWidth="1"/>
    <col min="13318" max="13318" width="16" bestFit="1" customWidth="1"/>
    <col min="13319" max="13319" width="19" bestFit="1" customWidth="1"/>
    <col min="13320" max="13320" width="17" bestFit="1" customWidth="1"/>
    <col min="13321" max="13321" width="15" bestFit="1" customWidth="1"/>
    <col min="13322" max="13322" width="14" bestFit="1" customWidth="1"/>
    <col min="13323" max="13323" width="17" bestFit="1" customWidth="1"/>
    <col min="13324" max="13324" width="14" bestFit="1" customWidth="1"/>
    <col min="13325" max="13325" width="16" bestFit="1" customWidth="1"/>
    <col min="13326" max="13328" width="13" bestFit="1" customWidth="1"/>
    <col min="13329" max="13329" width="16" bestFit="1" customWidth="1"/>
    <col min="13330" max="13331" width="15" bestFit="1" customWidth="1"/>
    <col min="13332" max="13332" width="16" bestFit="1" customWidth="1"/>
    <col min="13333" max="13333" width="12" bestFit="1" customWidth="1"/>
    <col min="13334" max="13334" width="14" bestFit="1" customWidth="1"/>
    <col min="13335" max="13335" width="12" bestFit="1" customWidth="1"/>
    <col min="13336" max="13336" width="21" bestFit="1" customWidth="1"/>
    <col min="13337" max="13337" width="15" bestFit="1" customWidth="1"/>
    <col min="13338" max="13338" width="16" bestFit="1" customWidth="1"/>
    <col min="13339" max="13339" width="17" bestFit="1" customWidth="1"/>
    <col min="13340" max="13340" width="35" bestFit="1" customWidth="1"/>
    <col min="13341" max="13341" width="15" bestFit="1" customWidth="1"/>
    <col min="13342" max="13342" width="17" bestFit="1" customWidth="1"/>
    <col min="13343" max="13343" width="14" bestFit="1" customWidth="1"/>
    <col min="13344" max="13344" width="18" bestFit="1" customWidth="1"/>
    <col min="13345" max="13345" width="14" bestFit="1" customWidth="1"/>
    <col min="13346" max="13346" width="23" bestFit="1" customWidth="1"/>
    <col min="13347" max="13347" width="21" bestFit="1" customWidth="1"/>
    <col min="13348" max="13349" width="15" bestFit="1" customWidth="1"/>
    <col min="13350" max="13350" width="18" bestFit="1" customWidth="1"/>
    <col min="13569" max="13569" width="14" bestFit="1" customWidth="1"/>
    <col min="13570" max="13570" width="15" bestFit="1" customWidth="1"/>
    <col min="13571" max="13571" width="17" bestFit="1" customWidth="1"/>
    <col min="13572" max="13572" width="18" bestFit="1" customWidth="1"/>
    <col min="13573" max="13573" width="15" bestFit="1" customWidth="1"/>
    <col min="13574" max="13574" width="16" bestFit="1" customWidth="1"/>
    <col min="13575" max="13575" width="19" bestFit="1" customWidth="1"/>
    <col min="13576" max="13576" width="17" bestFit="1" customWidth="1"/>
    <col min="13577" max="13577" width="15" bestFit="1" customWidth="1"/>
    <col min="13578" max="13578" width="14" bestFit="1" customWidth="1"/>
    <col min="13579" max="13579" width="17" bestFit="1" customWidth="1"/>
    <col min="13580" max="13580" width="14" bestFit="1" customWidth="1"/>
    <col min="13581" max="13581" width="16" bestFit="1" customWidth="1"/>
    <col min="13582" max="13584" width="13" bestFit="1" customWidth="1"/>
    <col min="13585" max="13585" width="16" bestFit="1" customWidth="1"/>
    <col min="13586" max="13587" width="15" bestFit="1" customWidth="1"/>
    <col min="13588" max="13588" width="16" bestFit="1" customWidth="1"/>
    <col min="13589" max="13589" width="12" bestFit="1" customWidth="1"/>
    <col min="13590" max="13590" width="14" bestFit="1" customWidth="1"/>
    <col min="13591" max="13591" width="12" bestFit="1" customWidth="1"/>
    <col min="13592" max="13592" width="21" bestFit="1" customWidth="1"/>
    <col min="13593" max="13593" width="15" bestFit="1" customWidth="1"/>
    <col min="13594" max="13594" width="16" bestFit="1" customWidth="1"/>
    <col min="13595" max="13595" width="17" bestFit="1" customWidth="1"/>
    <col min="13596" max="13596" width="35" bestFit="1" customWidth="1"/>
    <col min="13597" max="13597" width="15" bestFit="1" customWidth="1"/>
    <col min="13598" max="13598" width="17" bestFit="1" customWidth="1"/>
    <col min="13599" max="13599" width="14" bestFit="1" customWidth="1"/>
    <col min="13600" max="13600" width="18" bestFit="1" customWidth="1"/>
    <col min="13601" max="13601" width="14" bestFit="1" customWidth="1"/>
    <col min="13602" max="13602" width="23" bestFit="1" customWidth="1"/>
    <col min="13603" max="13603" width="21" bestFit="1" customWidth="1"/>
    <col min="13604" max="13605" width="15" bestFit="1" customWidth="1"/>
    <col min="13606" max="13606" width="18" bestFit="1" customWidth="1"/>
    <col min="13825" max="13825" width="14" bestFit="1" customWidth="1"/>
    <col min="13826" max="13826" width="15" bestFit="1" customWidth="1"/>
    <col min="13827" max="13827" width="17" bestFit="1" customWidth="1"/>
    <col min="13828" max="13828" width="18" bestFit="1" customWidth="1"/>
    <col min="13829" max="13829" width="15" bestFit="1" customWidth="1"/>
    <col min="13830" max="13830" width="16" bestFit="1" customWidth="1"/>
    <col min="13831" max="13831" width="19" bestFit="1" customWidth="1"/>
    <col min="13832" max="13832" width="17" bestFit="1" customWidth="1"/>
    <col min="13833" max="13833" width="15" bestFit="1" customWidth="1"/>
    <col min="13834" max="13834" width="14" bestFit="1" customWidth="1"/>
    <col min="13835" max="13835" width="17" bestFit="1" customWidth="1"/>
    <col min="13836" max="13836" width="14" bestFit="1" customWidth="1"/>
    <col min="13837" max="13837" width="16" bestFit="1" customWidth="1"/>
    <col min="13838" max="13840" width="13" bestFit="1" customWidth="1"/>
    <col min="13841" max="13841" width="16" bestFit="1" customWidth="1"/>
    <col min="13842" max="13843" width="15" bestFit="1" customWidth="1"/>
    <col min="13844" max="13844" width="16" bestFit="1" customWidth="1"/>
    <col min="13845" max="13845" width="12" bestFit="1" customWidth="1"/>
    <col min="13846" max="13846" width="14" bestFit="1" customWidth="1"/>
    <col min="13847" max="13847" width="12" bestFit="1" customWidth="1"/>
    <col min="13848" max="13848" width="21" bestFit="1" customWidth="1"/>
    <col min="13849" max="13849" width="15" bestFit="1" customWidth="1"/>
    <col min="13850" max="13850" width="16" bestFit="1" customWidth="1"/>
    <col min="13851" max="13851" width="17" bestFit="1" customWidth="1"/>
    <col min="13852" max="13852" width="35" bestFit="1" customWidth="1"/>
    <col min="13853" max="13853" width="15" bestFit="1" customWidth="1"/>
    <col min="13854" max="13854" width="17" bestFit="1" customWidth="1"/>
    <col min="13855" max="13855" width="14" bestFit="1" customWidth="1"/>
    <col min="13856" max="13856" width="18" bestFit="1" customWidth="1"/>
    <col min="13857" max="13857" width="14" bestFit="1" customWidth="1"/>
    <col min="13858" max="13858" width="23" bestFit="1" customWidth="1"/>
    <col min="13859" max="13859" width="21" bestFit="1" customWidth="1"/>
    <col min="13860" max="13861" width="15" bestFit="1" customWidth="1"/>
    <col min="13862" max="13862" width="18" bestFit="1" customWidth="1"/>
    <col min="14081" max="14081" width="14" bestFit="1" customWidth="1"/>
    <col min="14082" max="14082" width="15" bestFit="1" customWidth="1"/>
    <col min="14083" max="14083" width="17" bestFit="1" customWidth="1"/>
    <col min="14084" max="14084" width="18" bestFit="1" customWidth="1"/>
    <col min="14085" max="14085" width="15" bestFit="1" customWidth="1"/>
    <col min="14086" max="14086" width="16" bestFit="1" customWidth="1"/>
    <col min="14087" max="14087" width="19" bestFit="1" customWidth="1"/>
    <col min="14088" max="14088" width="17" bestFit="1" customWidth="1"/>
    <col min="14089" max="14089" width="15" bestFit="1" customWidth="1"/>
    <col min="14090" max="14090" width="14" bestFit="1" customWidth="1"/>
    <col min="14091" max="14091" width="17" bestFit="1" customWidth="1"/>
    <col min="14092" max="14092" width="14" bestFit="1" customWidth="1"/>
    <col min="14093" max="14093" width="16" bestFit="1" customWidth="1"/>
    <col min="14094" max="14096" width="13" bestFit="1" customWidth="1"/>
    <col min="14097" max="14097" width="16" bestFit="1" customWidth="1"/>
    <col min="14098" max="14099" width="15" bestFit="1" customWidth="1"/>
    <col min="14100" max="14100" width="16" bestFit="1" customWidth="1"/>
    <col min="14101" max="14101" width="12" bestFit="1" customWidth="1"/>
    <col min="14102" max="14102" width="14" bestFit="1" customWidth="1"/>
    <col min="14103" max="14103" width="12" bestFit="1" customWidth="1"/>
    <col min="14104" max="14104" width="21" bestFit="1" customWidth="1"/>
    <col min="14105" max="14105" width="15" bestFit="1" customWidth="1"/>
    <col min="14106" max="14106" width="16" bestFit="1" customWidth="1"/>
    <col min="14107" max="14107" width="17" bestFit="1" customWidth="1"/>
    <col min="14108" max="14108" width="35" bestFit="1" customWidth="1"/>
    <col min="14109" max="14109" width="15" bestFit="1" customWidth="1"/>
    <col min="14110" max="14110" width="17" bestFit="1" customWidth="1"/>
    <col min="14111" max="14111" width="14" bestFit="1" customWidth="1"/>
    <col min="14112" max="14112" width="18" bestFit="1" customWidth="1"/>
    <col min="14113" max="14113" width="14" bestFit="1" customWidth="1"/>
    <col min="14114" max="14114" width="23" bestFit="1" customWidth="1"/>
    <col min="14115" max="14115" width="21" bestFit="1" customWidth="1"/>
    <col min="14116" max="14117" width="15" bestFit="1" customWidth="1"/>
    <col min="14118" max="14118" width="18" bestFit="1" customWidth="1"/>
    <col min="14337" max="14337" width="14" bestFit="1" customWidth="1"/>
    <col min="14338" max="14338" width="15" bestFit="1" customWidth="1"/>
    <col min="14339" max="14339" width="17" bestFit="1" customWidth="1"/>
    <col min="14340" max="14340" width="18" bestFit="1" customWidth="1"/>
    <col min="14341" max="14341" width="15" bestFit="1" customWidth="1"/>
    <col min="14342" max="14342" width="16" bestFit="1" customWidth="1"/>
    <col min="14343" max="14343" width="19" bestFit="1" customWidth="1"/>
    <col min="14344" max="14344" width="17" bestFit="1" customWidth="1"/>
    <col min="14345" max="14345" width="15" bestFit="1" customWidth="1"/>
    <col min="14346" max="14346" width="14" bestFit="1" customWidth="1"/>
    <col min="14347" max="14347" width="17" bestFit="1" customWidth="1"/>
    <col min="14348" max="14348" width="14" bestFit="1" customWidth="1"/>
    <col min="14349" max="14349" width="16" bestFit="1" customWidth="1"/>
    <col min="14350" max="14352" width="13" bestFit="1" customWidth="1"/>
    <col min="14353" max="14353" width="16" bestFit="1" customWidth="1"/>
    <col min="14354" max="14355" width="15" bestFit="1" customWidth="1"/>
    <col min="14356" max="14356" width="16" bestFit="1" customWidth="1"/>
    <col min="14357" max="14357" width="12" bestFit="1" customWidth="1"/>
    <col min="14358" max="14358" width="14" bestFit="1" customWidth="1"/>
    <col min="14359" max="14359" width="12" bestFit="1" customWidth="1"/>
    <col min="14360" max="14360" width="21" bestFit="1" customWidth="1"/>
    <col min="14361" max="14361" width="15" bestFit="1" customWidth="1"/>
    <col min="14362" max="14362" width="16" bestFit="1" customWidth="1"/>
    <col min="14363" max="14363" width="17" bestFit="1" customWidth="1"/>
    <col min="14364" max="14364" width="35" bestFit="1" customWidth="1"/>
    <col min="14365" max="14365" width="15" bestFit="1" customWidth="1"/>
    <col min="14366" max="14366" width="17" bestFit="1" customWidth="1"/>
    <col min="14367" max="14367" width="14" bestFit="1" customWidth="1"/>
    <col min="14368" max="14368" width="18" bestFit="1" customWidth="1"/>
    <col min="14369" max="14369" width="14" bestFit="1" customWidth="1"/>
    <col min="14370" max="14370" width="23" bestFit="1" customWidth="1"/>
    <col min="14371" max="14371" width="21" bestFit="1" customWidth="1"/>
    <col min="14372" max="14373" width="15" bestFit="1" customWidth="1"/>
    <col min="14374" max="14374" width="18" bestFit="1" customWidth="1"/>
    <col min="14593" max="14593" width="14" bestFit="1" customWidth="1"/>
    <col min="14594" max="14594" width="15" bestFit="1" customWidth="1"/>
    <col min="14595" max="14595" width="17" bestFit="1" customWidth="1"/>
    <col min="14596" max="14596" width="18" bestFit="1" customWidth="1"/>
    <col min="14597" max="14597" width="15" bestFit="1" customWidth="1"/>
    <col min="14598" max="14598" width="16" bestFit="1" customWidth="1"/>
    <col min="14599" max="14599" width="19" bestFit="1" customWidth="1"/>
    <col min="14600" max="14600" width="17" bestFit="1" customWidth="1"/>
    <col min="14601" max="14601" width="15" bestFit="1" customWidth="1"/>
    <col min="14602" max="14602" width="14" bestFit="1" customWidth="1"/>
    <col min="14603" max="14603" width="17" bestFit="1" customWidth="1"/>
    <col min="14604" max="14604" width="14" bestFit="1" customWidth="1"/>
    <col min="14605" max="14605" width="16" bestFit="1" customWidth="1"/>
    <col min="14606" max="14608" width="13" bestFit="1" customWidth="1"/>
    <col min="14609" max="14609" width="16" bestFit="1" customWidth="1"/>
    <col min="14610" max="14611" width="15" bestFit="1" customWidth="1"/>
    <col min="14612" max="14612" width="16" bestFit="1" customWidth="1"/>
    <col min="14613" max="14613" width="12" bestFit="1" customWidth="1"/>
    <col min="14614" max="14614" width="14" bestFit="1" customWidth="1"/>
    <col min="14615" max="14615" width="12" bestFit="1" customWidth="1"/>
    <col min="14616" max="14616" width="21" bestFit="1" customWidth="1"/>
    <col min="14617" max="14617" width="15" bestFit="1" customWidth="1"/>
    <col min="14618" max="14618" width="16" bestFit="1" customWidth="1"/>
    <col min="14619" max="14619" width="17" bestFit="1" customWidth="1"/>
    <col min="14620" max="14620" width="35" bestFit="1" customWidth="1"/>
    <col min="14621" max="14621" width="15" bestFit="1" customWidth="1"/>
    <col min="14622" max="14622" width="17" bestFit="1" customWidth="1"/>
    <col min="14623" max="14623" width="14" bestFit="1" customWidth="1"/>
    <col min="14624" max="14624" width="18" bestFit="1" customWidth="1"/>
    <col min="14625" max="14625" width="14" bestFit="1" customWidth="1"/>
    <col min="14626" max="14626" width="23" bestFit="1" customWidth="1"/>
    <col min="14627" max="14627" width="21" bestFit="1" customWidth="1"/>
    <col min="14628" max="14629" width="15" bestFit="1" customWidth="1"/>
    <col min="14630" max="14630" width="18" bestFit="1" customWidth="1"/>
    <col min="14849" max="14849" width="14" bestFit="1" customWidth="1"/>
    <col min="14850" max="14850" width="15" bestFit="1" customWidth="1"/>
    <col min="14851" max="14851" width="17" bestFit="1" customWidth="1"/>
    <col min="14852" max="14852" width="18" bestFit="1" customWidth="1"/>
    <col min="14853" max="14853" width="15" bestFit="1" customWidth="1"/>
    <col min="14854" max="14854" width="16" bestFit="1" customWidth="1"/>
    <col min="14855" max="14855" width="19" bestFit="1" customWidth="1"/>
    <col min="14856" max="14856" width="17" bestFit="1" customWidth="1"/>
    <col min="14857" max="14857" width="15" bestFit="1" customWidth="1"/>
    <col min="14858" max="14858" width="14" bestFit="1" customWidth="1"/>
    <col min="14859" max="14859" width="17" bestFit="1" customWidth="1"/>
    <col min="14860" max="14860" width="14" bestFit="1" customWidth="1"/>
    <col min="14861" max="14861" width="16" bestFit="1" customWidth="1"/>
    <col min="14862" max="14864" width="13" bestFit="1" customWidth="1"/>
    <col min="14865" max="14865" width="16" bestFit="1" customWidth="1"/>
    <col min="14866" max="14867" width="15" bestFit="1" customWidth="1"/>
    <col min="14868" max="14868" width="16" bestFit="1" customWidth="1"/>
    <col min="14869" max="14869" width="12" bestFit="1" customWidth="1"/>
    <col min="14870" max="14870" width="14" bestFit="1" customWidth="1"/>
    <col min="14871" max="14871" width="12" bestFit="1" customWidth="1"/>
    <col min="14872" max="14872" width="21" bestFit="1" customWidth="1"/>
    <col min="14873" max="14873" width="15" bestFit="1" customWidth="1"/>
    <col min="14874" max="14874" width="16" bestFit="1" customWidth="1"/>
    <col min="14875" max="14875" width="17" bestFit="1" customWidth="1"/>
    <col min="14876" max="14876" width="35" bestFit="1" customWidth="1"/>
    <col min="14877" max="14877" width="15" bestFit="1" customWidth="1"/>
    <col min="14878" max="14878" width="17" bestFit="1" customWidth="1"/>
    <col min="14879" max="14879" width="14" bestFit="1" customWidth="1"/>
    <col min="14880" max="14880" width="18" bestFit="1" customWidth="1"/>
    <col min="14881" max="14881" width="14" bestFit="1" customWidth="1"/>
    <col min="14882" max="14882" width="23" bestFit="1" customWidth="1"/>
    <col min="14883" max="14883" width="21" bestFit="1" customWidth="1"/>
    <col min="14884" max="14885" width="15" bestFit="1" customWidth="1"/>
    <col min="14886" max="14886" width="18" bestFit="1" customWidth="1"/>
    <col min="15105" max="15105" width="14" bestFit="1" customWidth="1"/>
    <col min="15106" max="15106" width="15" bestFit="1" customWidth="1"/>
    <col min="15107" max="15107" width="17" bestFit="1" customWidth="1"/>
    <col min="15108" max="15108" width="18" bestFit="1" customWidth="1"/>
    <col min="15109" max="15109" width="15" bestFit="1" customWidth="1"/>
    <col min="15110" max="15110" width="16" bestFit="1" customWidth="1"/>
    <col min="15111" max="15111" width="19" bestFit="1" customWidth="1"/>
    <col min="15112" max="15112" width="17" bestFit="1" customWidth="1"/>
    <col min="15113" max="15113" width="15" bestFit="1" customWidth="1"/>
    <col min="15114" max="15114" width="14" bestFit="1" customWidth="1"/>
    <col min="15115" max="15115" width="17" bestFit="1" customWidth="1"/>
    <col min="15116" max="15116" width="14" bestFit="1" customWidth="1"/>
    <col min="15117" max="15117" width="16" bestFit="1" customWidth="1"/>
    <col min="15118" max="15120" width="13" bestFit="1" customWidth="1"/>
    <col min="15121" max="15121" width="16" bestFit="1" customWidth="1"/>
    <col min="15122" max="15123" width="15" bestFit="1" customWidth="1"/>
    <col min="15124" max="15124" width="16" bestFit="1" customWidth="1"/>
    <col min="15125" max="15125" width="12" bestFit="1" customWidth="1"/>
    <col min="15126" max="15126" width="14" bestFit="1" customWidth="1"/>
    <col min="15127" max="15127" width="12" bestFit="1" customWidth="1"/>
    <col min="15128" max="15128" width="21" bestFit="1" customWidth="1"/>
    <col min="15129" max="15129" width="15" bestFit="1" customWidth="1"/>
    <col min="15130" max="15130" width="16" bestFit="1" customWidth="1"/>
    <col min="15131" max="15131" width="17" bestFit="1" customWidth="1"/>
    <col min="15132" max="15132" width="35" bestFit="1" customWidth="1"/>
    <col min="15133" max="15133" width="15" bestFit="1" customWidth="1"/>
    <col min="15134" max="15134" width="17" bestFit="1" customWidth="1"/>
    <col min="15135" max="15135" width="14" bestFit="1" customWidth="1"/>
    <col min="15136" max="15136" width="18" bestFit="1" customWidth="1"/>
    <col min="15137" max="15137" width="14" bestFit="1" customWidth="1"/>
    <col min="15138" max="15138" width="23" bestFit="1" customWidth="1"/>
    <col min="15139" max="15139" width="21" bestFit="1" customWidth="1"/>
    <col min="15140" max="15141" width="15" bestFit="1" customWidth="1"/>
    <col min="15142" max="15142" width="18" bestFit="1" customWidth="1"/>
    <col min="15361" max="15361" width="14" bestFit="1" customWidth="1"/>
    <col min="15362" max="15362" width="15" bestFit="1" customWidth="1"/>
    <col min="15363" max="15363" width="17" bestFit="1" customWidth="1"/>
    <col min="15364" max="15364" width="18" bestFit="1" customWidth="1"/>
    <col min="15365" max="15365" width="15" bestFit="1" customWidth="1"/>
    <col min="15366" max="15366" width="16" bestFit="1" customWidth="1"/>
    <col min="15367" max="15367" width="19" bestFit="1" customWidth="1"/>
    <col min="15368" max="15368" width="17" bestFit="1" customWidth="1"/>
    <col min="15369" max="15369" width="15" bestFit="1" customWidth="1"/>
    <col min="15370" max="15370" width="14" bestFit="1" customWidth="1"/>
    <col min="15371" max="15371" width="17" bestFit="1" customWidth="1"/>
    <col min="15372" max="15372" width="14" bestFit="1" customWidth="1"/>
    <col min="15373" max="15373" width="16" bestFit="1" customWidth="1"/>
    <col min="15374" max="15376" width="13" bestFit="1" customWidth="1"/>
    <col min="15377" max="15377" width="16" bestFit="1" customWidth="1"/>
    <col min="15378" max="15379" width="15" bestFit="1" customWidth="1"/>
    <col min="15380" max="15380" width="16" bestFit="1" customWidth="1"/>
    <col min="15381" max="15381" width="12" bestFit="1" customWidth="1"/>
    <col min="15382" max="15382" width="14" bestFit="1" customWidth="1"/>
    <col min="15383" max="15383" width="12" bestFit="1" customWidth="1"/>
    <col min="15384" max="15384" width="21" bestFit="1" customWidth="1"/>
    <col min="15385" max="15385" width="15" bestFit="1" customWidth="1"/>
    <col min="15386" max="15386" width="16" bestFit="1" customWidth="1"/>
    <col min="15387" max="15387" width="17" bestFit="1" customWidth="1"/>
    <col min="15388" max="15388" width="35" bestFit="1" customWidth="1"/>
    <col min="15389" max="15389" width="15" bestFit="1" customWidth="1"/>
    <col min="15390" max="15390" width="17" bestFit="1" customWidth="1"/>
    <col min="15391" max="15391" width="14" bestFit="1" customWidth="1"/>
    <col min="15392" max="15392" width="18" bestFit="1" customWidth="1"/>
    <col min="15393" max="15393" width="14" bestFit="1" customWidth="1"/>
    <col min="15394" max="15394" width="23" bestFit="1" customWidth="1"/>
    <col min="15395" max="15395" width="21" bestFit="1" customWidth="1"/>
    <col min="15396" max="15397" width="15" bestFit="1" customWidth="1"/>
    <col min="15398" max="15398" width="18" bestFit="1" customWidth="1"/>
    <col min="15617" max="15617" width="14" bestFit="1" customWidth="1"/>
    <col min="15618" max="15618" width="15" bestFit="1" customWidth="1"/>
    <col min="15619" max="15619" width="17" bestFit="1" customWidth="1"/>
    <col min="15620" max="15620" width="18" bestFit="1" customWidth="1"/>
    <col min="15621" max="15621" width="15" bestFit="1" customWidth="1"/>
    <col min="15622" max="15622" width="16" bestFit="1" customWidth="1"/>
    <col min="15623" max="15623" width="19" bestFit="1" customWidth="1"/>
    <col min="15624" max="15624" width="17" bestFit="1" customWidth="1"/>
    <col min="15625" max="15625" width="15" bestFit="1" customWidth="1"/>
    <col min="15626" max="15626" width="14" bestFit="1" customWidth="1"/>
    <col min="15627" max="15627" width="17" bestFit="1" customWidth="1"/>
    <col min="15628" max="15628" width="14" bestFit="1" customWidth="1"/>
    <col min="15629" max="15629" width="16" bestFit="1" customWidth="1"/>
    <col min="15630" max="15632" width="13" bestFit="1" customWidth="1"/>
    <col min="15633" max="15633" width="16" bestFit="1" customWidth="1"/>
    <col min="15634" max="15635" width="15" bestFit="1" customWidth="1"/>
    <col min="15636" max="15636" width="16" bestFit="1" customWidth="1"/>
    <col min="15637" max="15637" width="12" bestFit="1" customWidth="1"/>
    <col min="15638" max="15638" width="14" bestFit="1" customWidth="1"/>
    <col min="15639" max="15639" width="12" bestFit="1" customWidth="1"/>
    <col min="15640" max="15640" width="21" bestFit="1" customWidth="1"/>
    <col min="15641" max="15641" width="15" bestFit="1" customWidth="1"/>
    <col min="15642" max="15642" width="16" bestFit="1" customWidth="1"/>
    <col min="15643" max="15643" width="17" bestFit="1" customWidth="1"/>
    <col min="15644" max="15644" width="35" bestFit="1" customWidth="1"/>
    <col min="15645" max="15645" width="15" bestFit="1" customWidth="1"/>
    <col min="15646" max="15646" width="17" bestFit="1" customWidth="1"/>
    <col min="15647" max="15647" width="14" bestFit="1" customWidth="1"/>
    <col min="15648" max="15648" width="18" bestFit="1" customWidth="1"/>
    <col min="15649" max="15649" width="14" bestFit="1" customWidth="1"/>
    <col min="15650" max="15650" width="23" bestFit="1" customWidth="1"/>
    <col min="15651" max="15651" width="21" bestFit="1" customWidth="1"/>
    <col min="15652" max="15653" width="15" bestFit="1" customWidth="1"/>
    <col min="15654" max="15654" width="18" bestFit="1" customWidth="1"/>
    <col min="15873" max="15873" width="14" bestFit="1" customWidth="1"/>
    <col min="15874" max="15874" width="15" bestFit="1" customWidth="1"/>
    <col min="15875" max="15875" width="17" bestFit="1" customWidth="1"/>
    <col min="15876" max="15876" width="18" bestFit="1" customWidth="1"/>
    <col min="15877" max="15877" width="15" bestFit="1" customWidth="1"/>
    <col min="15878" max="15878" width="16" bestFit="1" customWidth="1"/>
    <col min="15879" max="15879" width="19" bestFit="1" customWidth="1"/>
    <col min="15880" max="15880" width="17" bestFit="1" customWidth="1"/>
    <col min="15881" max="15881" width="15" bestFit="1" customWidth="1"/>
    <col min="15882" max="15882" width="14" bestFit="1" customWidth="1"/>
    <col min="15883" max="15883" width="17" bestFit="1" customWidth="1"/>
    <col min="15884" max="15884" width="14" bestFit="1" customWidth="1"/>
    <col min="15885" max="15885" width="16" bestFit="1" customWidth="1"/>
    <col min="15886" max="15888" width="13" bestFit="1" customWidth="1"/>
    <col min="15889" max="15889" width="16" bestFit="1" customWidth="1"/>
    <col min="15890" max="15891" width="15" bestFit="1" customWidth="1"/>
    <col min="15892" max="15892" width="16" bestFit="1" customWidth="1"/>
    <col min="15893" max="15893" width="12" bestFit="1" customWidth="1"/>
    <col min="15894" max="15894" width="14" bestFit="1" customWidth="1"/>
    <col min="15895" max="15895" width="12" bestFit="1" customWidth="1"/>
    <col min="15896" max="15896" width="21" bestFit="1" customWidth="1"/>
    <col min="15897" max="15897" width="15" bestFit="1" customWidth="1"/>
    <col min="15898" max="15898" width="16" bestFit="1" customWidth="1"/>
    <col min="15899" max="15899" width="17" bestFit="1" customWidth="1"/>
    <col min="15900" max="15900" width="35" bestFit="1" customWidth="1"/>
    <col min="15901" max="15901" width="15" bestFit="1" customWidth="1"/>
    <col min="15902" max="15902" width="17" bestFit="1" customWidth="1"/>
    <col min="15903" max="15903" width="14" bestFit="1" customWidth="1"/>
    <col min="15904" max="15904" width="18" bestFit="1" customWidth="1"/>
    <col min="15905" max="15905" width="14" bestFit="1" customWidth="1"/>
    <col min="15906" max="15906" width="23" bestFit="1" customWidth="1"/>
    <col min="15907" max="15907" width="21" bestFit="1" customWidth="1"/>
    <col min="15908" max="15909" width="15" bestFit="1" customWidth="1"/>
    <col min="15910" max="15910" width="18" bestFit="1" customWidth="1"/>
    <col min="16129" max="16129" width="14" bestFit="1" customWidth="1"/>
    <col min="16130" max="16130" width="15" bestFit="1" customWidth="1"/>
    <col min="16131" max="16131" width="17" bestFit="1" customWidth="1"/>
    <col min="16132" max="16132" width="18" bestFit="1" customWidth="1"/>
    <col min="16133" max="16133" width="15" bestFit="1" customWidth="1"/>
    <col min="16134" max="16134" width="16" bestFit="1" customWidth="1"/>
    <col min="16135" max="16135" width="19" bestFit="1" customWidth="1"/>
    <col min="16136" max="16136" width="17" bestFit="1" customWidth="1"/>
    <col min="16137" max="16137" width="15" bestFit="1" customWidth="1"/>
    <col min="16138" max="16138" width="14" bestFit="1" customWidth="1"/>
    <col min="16139" max="16139" width="17" bestFit="1" customWidth="1"/>
    <col min="16140" max="16140" width="14" bestFit="1" customWidth="1"/>
    <col min="16141" max="16141" width="16" bestFit="1" customWidth="1"/>
    <col min="16142" max="16144" width="13" bestFit="1" customWidth="1"/>
    <col min="16145" max="16145" width="16" bestFit="1" customWidth="1"/>
    <col min="16146" max="16147" width="15" bestFit="1" customWidth="1"/>
    <col min="16148" max="16148" width="16" bestFit="1" customWidth="1"/>
    <col min="16149" max="16149" width="12" bestFit="1" customWidth="1"/>
    <col min="16150" max="16150" width="14" bestFit="1" customWidth="1"/>
    <col min="16151" max="16151" width="12" bestFit="1" customWidth="1"/>
    <col min="16152" max="16152" width="21" bestFit="1" customWidth="1"/>
    <col min="16153" max="16153" width="15" bestFit="1" customWidth="1"/>
    <col min="16154" max="16154" width="16" bestFit="1" customWidth="1"/>
    <col min="16155" max="16155" width="17" bestFit="1" customWidth="1"/>
    <col min="16156" max="16156" width="35" bestFit="1" customWidth="1"/>
    <col min="16157" max="16157" width="15" bestFit="1" customWidth="1"/>
    <col min="16158" max="16158" width="17" bestFit="1" customWidth="1"/>
    <col min="16159" max="16159" width="14" bestFit="1" customWidth="1"/>
    <col min="16160" max="16160" width="18" bestFit="1" customWidth="1"/>
    <col min="16161" max="16161" width="14" bestFit="1" customWidth="1"/>
    <col min="16162" max="16162" width="23" bestFit="1" customWidth="1"/>
    <col min="16163" max="16163" width="21" bestFit="1" customWidth="1"/>
    <col min="16164" max="16165" width="15" bestFit="1" customWidth="1"/>
    <col min="16166" max="16166" width="18" bestFit="1" customWidth="1"/>
  </cols>
  <sheetData>
    <row r="1" spans="1:38" ht="13.1" thickBot="1" x14ac:dyDescent="0.25">
      <c r="A1" s="240" t="s">
        <v>299</v>
      </c>
      <c r="B1" s="241" t="s">
        <v>298</v>
      </c>
      <c r="C1" s="241" t="s">
        <v>5</v>
      </c>
      <c r="D1" s="241" t="s">
        <v>205</v>
      </c>
      <c r="E1" s="241" t="s">
        <v>297</v>
      </c>
      <c r="F1" s="241" t="s">
        <v>134</v>
      </c>
      <c r="G1" s="241" t="s">
        <v>296</v>
      </c>
      <c r="H1" s="241" t="s">
        <v>295</v>
      </c>
      <c r="I1" s="241" t="s">
        <v>0</v>
      </c>
      <c r="J1" s="241" t="s">
        <v>294</v>
      </c>
      <c r="K1" s="241" t="s">
        <v>44</v>
      </c>
      <c r="L1" s="241" t="s">
        <v>8</v>
      </c>
      <c r="M1" s="241" t="s">
        <v>293</v>
      </c>
      <c r="N1" s="241" t="s">
        <v>145</v>
      </c>
      <c r="O1" s="241" t="s">
        <v>292</v>
      </c>
      <c r="P1" s="241" t="s">
        <v>178</v>
      </c>
      <c r="Q1" s="241" t="s">
        <v>291</v>
      </c>
      <c r="R1" s="241" t="s">
        <v>290</v>
      </c>
      <c r="S1" s="241" t="s">
        <v>41</v>
      </c>
      <c r="T1" s="241" t="s">
        <v>289</v>
      </c>
      <c r="U1" s="241" t="s">
        <v>288</v>
      </c>
      <c r="V1" s="241" t="s">
        <v>287</v>
      </c>
      <c r="W1" s="241" t="s">
        <v>286</v>
      </c>
      <c r="X1" s="241" t="s">
        <v>285</v>
      </c>
      <c r="Y1" s="241" t="s">
        <v>284</v>
      </c>
      <c r="Z1" s="241" t="s">
        <v>283</v>
      </c>
      <c r="AA1" s="241" t="s">
        <v>282</v>
      </c>
      <c r="AB1" s="241" t="s">
        <v>281</v>
      </c>
      <c r="AC1" s="241" t="s">
        <v>280</v>
      </c>
      <c r="AD1" s="241" t="s">
        <v>279</v>
      </c>
      <c r="AE1" s="241" t="s">
        <v>278</v>
      </c>
      <c r="AF1" s="241" t="s">
        <v>277</v>
      </c>
      <c r="AG1" s="241" t="s">
        <v>276</v>
      </c>
      <c r="AH1" s="241" t="s">
        <v>275</v>
      </c>
      <c r="AI1" s="241" t="s">
        <v>274</v>
      </c>
      <c r="AJ1" s="241" t="s">
        <v>273</v>
      </c>
    </row>
    <row r="2" spans="1:38" ht="13.1" thickBot="1" x14ac:dyDescent="0.25">
      <c r="A2" s="231" t="s">
        <v>563</v>
      </c>
      <c r="B2" s="231" t="s">
        <v>271</v>
      </c>
      <c r="C2" s="231" t="s">
        <v>270</v>
      </c>
      <c r="D2" s="231" t="s">
        <v>269</v>
      </c>
      <c r="E2" s="231" t="s">
        <v>268</v>
      </c>
      <c r="F2" s="231" t="s">
        <v>267</v>
      </c>
      <c r="G2" s="231" t="s">
        <v>266</v>
      </c>
      <c r="H2" s="231" t="s">
        <v>265</v>
      </c>
      <c r="I2" s="231" t="s">
        <v>264</v>
      </c>
      <c r="J2" s="231" t="s">
        <v>263</v>
      </c>
      <c r="K2" s="231" t="s">
        <v>262</v>
      </c>
      <c r="L2" s="231" t="s">
        <v>261</v>
      </c>
      <c r="M2" s="231" t="s">
        <v>260</v>
      </c>
      <c r="N2" s="231" t="s">
        <v>259</v>
      </c>
      <c r="O2" s="231" t="s">
        <v>258</v>
      </c>
      <c r="P2" s="231" t="s">
        <v>257</v>
      </c>
      <c r="Q2" s="231" t="s">
        <v>256</v>
      </c>
      <c r="R2" s="231" t="s">
        <v>255</v>
      </c>
      <c r="S2" s="231" t="s">
        <v>254</v>
      </c>
      <c r="T2" s="231" t="s">
        <v>253</v>
      </c>
      <c r="U2" s="231" t="s">
        <v>252</v>
      </c>
      <c r="V2" s="231" t="s">
        <v>251</v>
      </c>
      <c r="W2" s="231" t="s">
        <v>250</v>
      </c>
      <c r="X2" s="231" t="s">
        <v>249</v>
      </c>
      <c r="Y2" s="231" t="s">
        <v>248</v>
      </c>
      <c r="Z2" s="231" t="s">
        <v>247</v>
      </c>
      <c r="AA2" s="231" t="s">
        <v>246</v>
      </c>
      <c r="AB2" s="231" t="s">
        <v>245</v>
      </c>
      <c r="AC2" s="231" t="s">
        <v>244</v>
      </c>
      <c r="AD2" s="231" t="s">
        <v>243</v>
      </c>
      <c r="AE2" s="231" t="s">
        <v>242</v>
      </c>
      <c r="AF2" s="231" t="s">
        <v>241</v>
      </c>
      <c r="AG2" s="231" t="s">
        <v>240</v>
      </c>
      <c r="AH2" s="231" t="s">
        <v>239</v>
      </c>
      <c r="AI2" s="231" t="s">
        <v>238</v>
      </c>
      <c r="AJ2" s="231" t="s">
        <v>237</v>
      </c>
      <c r="AK2" s="231" t="s">
        <v>563</v>
      </c>
      <c r="AL2" s="231" t="s">
        <v>563</v>
      </c>
    </row>
    <row r="3" spans="1:38" x14ac:dyDescent="0.2">
      <c r="A3" s="232">
        <v>44200</v>
      </c>
      <c r="B3" s="233">
        <v>0.12379999999999999</v>
      </c>
      <c r="C3" s="233">
        <v>3.6998000000000002</v>
      </c>
      <c r="D3" s="233">
        <v>2.8611</v>
      </c>
      <c r="E3" s="233">
        <v>0.4773</v>
      </c>
      <c r="F3" s="233">
        <v>2.9192</v>
      </c>
      <c r="G3" s="233">
        <v>2.6713</v>
      </c>
      <c r="H3" s="233">
        <v>2.8098000000000001</v>
      </c>
      <c r="I3" s="233">
        <v>4.5484999999999998</v>
      </c>
      <c r="J3" s="233">
        <v>1.2605</v>
      </c>
      <c r="K3" s="233">
        <v>4.2054999999999998</v>
      </c>
      <c r="L3" s="233">
        <v>5.0589000000000004</v>
      </c>
      <c r="M3" s="233">
        <v>0.13</v>
      </c>
      <c r="N3" s="233">
        <v>3.6011000000000002</v>
      </c>
      <c r="O3" s="233">
        <v>0.1739</v>
      </c>
      <c r="P3" s="233">
        <v>0.61150000000000004</v>
      </c>
      <c r="Q3" s="233">
        <v>2.9138000000000002</v>
      </c>
      <c r="R3" s="233">
        <v>0.43559999999999999</v>
      </c>
      <c r="S3" s="233">
        <v>0.45269999999999999</v>
      </c>
      <c r="T3" s="233">
        <v>0.60199999999999998</v>
      </c>
      <c r="U3" s="233">
        <v>0.93420000000000003</v>
      </c>
      <c r="V3" s="233">
        <v>2.3256000000000001</v>
      </c>
      <c r="W3" s="233">
        <v>0.50409999999999999</v>
      </c>
      <c r="X3" s="233">
        <v>1.1535</v>
      </c>
      <c r="Y3" s="233">
        <v>0.52070000000000005</v>
      </c>
      <c r="Z3" s="233">
        <v>7.7100000000000002E-2</v>
      </c>
      <c r="AA3" s="233">
        <v>0.18729999999999999</v>
      </c>
      <c r="AB3" s="233">
        <v>0.255</v>
      </c>
      <c r="AC3" s="233">
        <v>0.71230000000000004</v>
      </c>
      <c r="AD3" s="233">
        <v>0.9234</v>
      </c>
      <c r="AE3" s="233">
        <v>5.0599999999999999E-2</v>
      </c>
      <c r="AF3" s="233">
        <v>2.6627000000000001</v>
      </c>
      <c r="AG3" s="233">
        <v>5.0663</v>
      </c>
      <c r="AH3" s="233">
        <v>0.34189999999999998</v>
      </c>
      <c r="AI3" s="233">
        <v>0.57269999999999999</v>
      </c>
      <c r="AJ3" s="233">
        <v>5.3846999999999996</v>
      </c>
      <c r="AK3" s="234">
        <v>1</v>
      </c>
      <c r="AL3" s="235" t="s">
        <v>562</v>
      </c>
    </row>
    <row r="4" spans="1:38" x14ac:dyDescent="0.2">
      <c r="A4" s="232">
        <v>44201</v>
      </c>
      <c r="B4" s="233">
        <v>0.1237</v>
      </c>
      <c r="C4" s="233">
        <v>3.7031000000000001</v>
      </c>
      <c r="D4" s="233">
        <v>2.8569</v>
      </c>
      <c r="E4" s="233">
        <v>0.47770000000000001</v>
      </c>
      <c r="F4" s="233">
        <v>2.9073000000000002</v>
      </c>
      <c r="G4" s="233">
        <v>2.6709999999999998</v>
      </c>
      <c r="H4" s="233">
        <v>2.8075999999999999</v>
      </c>
      <c r="I4" s="233">
        <v>4.5446</v>
      </c>
      <c r="J4" s="233">
        <v>1.2577</v>
      </c>
      <c r="K4" s="233">
        <v>4.2077999999999998</v>
      </c>
      <c r="L4" s="233">
        <v>5.0260999999999996</v>
      </c>
      <c r="M4" s="233">
        <v>0.13039999999999999</v>
      </c>
      <c r="N4" s="233">
        <v>3.6013000000000002</v>
      </c>
      <c r="O4" s="233">
        <v>0.17349999999999999</v>
      </c>
      <c r="P4" s="233">
        <v>0.6109</v>
      </c>
      <c r="Q4" s="233">
        <v>2.9113000000000002</v>
      </c>
      <c r="R4" s="233">
        <v>0.434</v>
      </c>
      <c r="S4" s="233">
        <v>0.45100000000000001</v>
      </c>
      <c r="T4" s="233">
        <v>0.60119999999999996</v>
      </c>
      <c r="U4" s="233">
        <v>0.93289999999999995</v>
      </c>
      <c r="V4" s="233">
        <v>2.3235999999999999</v>
      </c>
      <c r="W4" s="233">
        <v>0.501</v>
      </c>
      <c r="X4" s="233">
        <v>1.1545000000000001</v>
      </c>
      <c r="Y4" s="233">
        <v>0.52580000000000005</v>
      </c>
      <c r="Z4" s="233">
        <v>7.6999999999999999E-2</v>
      </c>
      <c r="AA4" s="233">
        <v>0.1857</v>
      </c>
      <c r="AB4" s="233">
        <v>0.24909999999999999</v>
      </c>
      <c r="AC4" s="233">
        <v>0.69910000000000005</v>
      </c>
      <c r="AD4" s="233">
        <v>0.92190000000000005</v>
      </c>
      <c r="AE4" s="233">
        <v>4.9500000000000002E-2</v>
      </c>
      <c r="AF4" s="233">
        <v>2.6612</v>
      </c>
      <c r="AG4" s="233">
        <v>5.0608000000000004</v>
      </c>
      <c r="AH4" s="233">
        <v>0.34010000000000001</v>
      </c>
      <c r="AI4" s="233">
        <v>0.57310000000000005</v>
      </c>
      <c r="AJ4" s="233">
        <v>5.3547000000000002</v>
      </c>
      <c r="AK4" s="234">
        <v>2</v>
      </c>
      <c r="AL4" s="235" t="s">
        <v>561</v>
      </c>
    </row>
    <row r="5" spans="1:38" x14ac:dyDescent="0.2">
      <c r="A5" s="232">
        <v>44203</v>
      </c>
      <c r="B5" s="233">
        <v>0.1222</v>
      </c>
      <c r="C5" s="233">
        <v>3.6656</v>
      </c>
      <c r="D5" s="233">
        <v>2.8420000000000001</v>
      </c>
      <c r="E5" s="233">
        <v>0.4728</v>
      </c>
      <c r="F5" s="233">
        <v>2.8849</v>
      </c>
      <c r="G5" s="233">
        <v>2.6600999999999999</v>
      </c>
      <c r="H5" s="233">
        <v>2.7717999999999998</v>
      </c>
      <c r="I5" s="233">
        <v>4.4973000000000001</v>
      </c>
      <c r="J5" s="233">
        <v>1.2605</v>
      </c>
      <c r="K5" s="233">
        <v>4.1505000000000001</v>
      </c>
      <c r="L5" s="233">
        <v>4.9832000000000001</v>
      </c>
      <c r="M5" s="233">
        <v>0.12970000000000001</v>
      </c>
      <c r="N5" s="233">
        <v>3.5392000000000001</v>
      </c>
      <c r="O5" s="233">
        <v>0.17180000000000001</v>
      </c>
      <c r="P5" s="233">
        <v>0.60460000000000003</v>
      </c>
      <c r="Q5" s="233">
        <v>2.8809999999999998</v>
      </c>
      <c r="R5" s="233">
        <v>0.43440000000000001</v>
      </c>
      <c r="S5" s="233">
        <v>0.4466</v>
      </c>
      <c r="T5" s="233">
        <v>0.59489999999999998</v>
      </c>
      <c r="U5" s="233">
        <v>0.9234</v>
      </c>
      <c r="V5" s="233">
        <v>2.2993999999999999</v>
      </c>
      <c r="W5" s="233">
        <v>0.50570000000000004</v>
      </c>
      <c r="X5" s="233">
        <v>1.1501999999999999</v>
      </c>
      <c r="Y5" s="233">
        <v>0.52629999999999999</v>
      </c>
      <c r="Z5" s="233">
        <v>7.6100000000000001E-2</v>
      </c>
      <c r="AA5" s="233">
        <v>0.18579999999999999</v>
      </c>
      <c r="AB5" s="233">
        <v>0.24149999999999999</v>
      </c>
      <c r="AC5" s="233">
        <v>0.68969999999999998</v>
      </c>
      <c r="AD5" s="233">
        <v>0.90780000000000005</v>
      </c>
      <c r="AE5" s="233">
        <v>4.9500000000000002E-2</v>
      </c>
      <c r="AF5" s="233">
        <v>2.6352000000000002</v>
      </c>
      <c r="AG5" s="233">
        <v>4.9988999999999999</v>
      </c>
      <c r="AH5" s="233">
        <v>0.3352</v>
      </c>
      <c r="AI5" s="233">
        <v>0.56689999999999996</v>
      </c>
      <c r="AJ5" s="233">
        <v>5.2877999999999998</v>
      </c>
      <c r="AK5" s="234">
        <v>3</v>
      </c>
      <c r="AL5" s="235" t="s">
        <v>560</v>
      </c>
    </row>
    <row r="6" spans="1:38" x14ac:dyDescent="0.2">
      <c r="A6" s="232">
        <v>44204</v>
      </c>
      <c r="B6" s="233">
        <v>0.12280000000000001</v>
      </c>
      <c r="C6" s="233">
        <v>3.6919</v>
      </c>
      <c r="D6" s="233">
        <v>2.8727</v>
      </c>
      <c r="E6" s="233">
        <v>0.4763</v>
      </c>
      <c r="F6" s="233">
        <v>2.9123000000000001</v>
      </c>
      <c r="G6" s="233">
        <v>2.6821000000000002</v>
      </c>
      <c r="H6" s="233">
        <v>2.7873999999999999</v>
      </c>
      <c r="I6" s="233">
        <v>4.5189000000000004</v>
      </c>
      <c r="J6" s="233">
        <v>1.2564</v>
      </c>
      <c r="K6" s="233">
        <v>4.1673999999999998</v>
      </c>
      <c r="L6" s="233">
        <v>5.0216000000000003</v>
      </c>
      <c r="M6" s="233">
        <v>0.13059999999999999</v>
      </c>
      <c r="N6" s="233">
        <v>3.5565000000000002</v>
      </c>
      <c r="O6" s="233">
        <v>0.17249999999999999</v>
      </c>
      <c r="P6" s="233">
        <v>0.60760000000000003</v>
      </c>
      <c r="Q6" s="233">
        <v>2.9098000000000002</v>
      </c>
      <c r="R6" s="233">
        <v>0.43740000000000001</v>
      </c>
      <c r="S6" s="233">
        <v>0.44929999999999998</v>
      </c>
      <c r="T6" s="233">
        <v>0.59730000000000005</v>
      </c>
      <c r="U6" s="233">
        <v>0.92769999999999997</v>
      </c>
      <c r="V6" s="233">
        <v>2.3105000000000002</v>
      </c>
      <c r="W6" s="233">
        <v>0.50109999999999999</v>
      </c>
      <c r="X6" s="233">
        <v>1.1585000000000001</v>
      </c>
      <c r="Y6" s="233">
        <v>0.5181</v>
      </c>
      <c r="Z6" s="233">
        <v>7.6799999999999993E-2</v>
      </c>
      <c r="AA6" s="233">
        <v>0.18509999999999999</v>
      </c>
      <c r="AB6" s="233">
        <v>0.24149999999999999</v>
      </c>
      <c r="AC6" s="233">
        <v>0.6825</v>
      </c>
      <c r="AD6" s="233">
        <v>0.91579999999999995</v>
      </c>
      <c r="AE6" s="233">
        <v>4.9599999999999998E-2</v>
      </c>
      <c r="AF6" s="233">
        <v>2.6337000000000002</v>
      </c>
      <c r="AG6" s="233">
        <v>5.0419999999999998</v>
      </c>
      <c r="AH6" s="233">
        <v>0.33839999999999998</v>
      </c>
      <c r="AI6" s="233">
        <v>0.57110000000000005</v>
      </c>
      <c r="AJ6" s="233">
        <v>5.3201000000000001</v>
      </c>
      <c r="AK6" s="234">
        <v>4</v>
      </c>
      <c r="AL6" s="235" t="s">
        <v>559</v>
      </c>
    </row>
    <row r="7" spans="1:38" x14ac:dyDescent="0.2">
      <c r="A7" s="232">
        <v>44207</v>
      </c>
      <c r="B7" s="233">
        <v>0.1237</v>
      </c>
      <c r="C7" s="233">
        <v>3.7271000000000001</v>
      </c>
      <c r="D7" s="233">
        <v>2.8740999999999999</v>
      </c>
      <c r="E7" s="233">
        <v>0.48070000000000002</v>
      </c>
      <c r="F7" s="233">
        <v>2.9192999999999998</v>
      </c>
      <c r="G7" s="233">
        <v>2.6781999999999999</v>
      </c>
      <c r="H7" s="233">
        <v>2.8025000000000002</v>
      </c>
      <c r="I7" s="233">
        <v>4.5324999999999998</v>
      </c>
      <c r="J7" s="233">
        <v>1.2568999999999999</v>
      </c>
      <c r="K7" s="233">
        <v>4.1896000000000004</v>
      </c>
      <c r="L7" s="233">
        <v>5.0288000000000004</v>
      </c>
      <c r="M7" s="233">
        <v>0.1321</v>
      </c>
      <c r="N7" s="233">
        <v>3.5796999999999999</v>
      </c>
      <c r="O7" s="233">
        <v>0.17280000000000001</v>
      </c>
      <c r="P7" s="233">
        <v>0.60940000000000005</v>
      </c>
      <c r="Q7" s="233">
        <v>2.8925000000000001</v>
      </c>
      <c r="R7" s="233">
        <v>0.43759999999999999</v>
      </c>
      <c r="S7" s="233">
        <v>0.45019999999999999</v>
      </c>
      <c r="T7" s="233">
        <v>0.59850000000000003</v>
      </c>
      <c r="U7" s="233">
        <v>0.93049999999999999</v>
      </c>
      <c r="V7" s="233">
        <v>2.3174000000000001</v>
      </c>
      <c r="W7" s="233">
        <v>0.50139999999999996</v>
      </c>
      <c r="X7" s="233">
        <v>1.1677999999999999</v>
      </c>
      <c r="Y7" s="233">
        <v>0.52339999999999998</v>
      </c>
      <c r="Z7" s="233">
        <v>7.7499999999999999E-2</v>
      </c>
      <c r="AA7" s="233">
        <v>0.1845</v>
      </c>
      <c r="AB7" s="233">
        <v>0.2409</v>
      </c>
      <c r="AC7" s="233">
        <v>0.68789999999999996</v>
      </c>
      <c r="AD7" s="233">
        <v>0.92020000000000002</v>
      </c>
      <c r="AE7" s="233">
        <v>0.05</v>
      </c>
      <c r="AF7" s="233">
        <v>2.6379000000000001</v>
      </c>
      <c r="AG7" s="233">
        <v>5.0776000000000003</v>
      </c>
      <c r="AH7" s="233">
        <v>0.33939999999999998</v>
      </c>
      <c r="AI7" s="233">
        <v>0.57550000000000001</v>
      </c>
      <c r="AJ7" s="233">
        <v>5.3471000000000002</v>
      </c>
      <c r="AK7" s="234">
        <v>5</v>
      </c>
      <c r="AL7" s="235" t="s">
        <v>558</v>
      </c>
    </row>
    <row r="8" spans="1:38" x14ac:dyDescent="0.2">
      <c r="A8" s="232">
        <v>44208</v>
      </c>
      <c r="B8" s="233">
        <v>0.1235</v>
      </c>
      <c r="C8" s="233">
        <v>3.7187999999999999</v>
      </c>
      <c r="D8" s="233">
        <v>2.8776000000000002</v>
      </c>
      <c r="E8" s="233">
        <v>0.47960000000000003</v>
      </c>
      <c r="F8" s="233">
        <v>2.919</v>
      </c>
      <c r="G8" s="233">
        <v>2.6736</v>
      </c>
      <c r="H8" s="233">
        <v>2.8005</v>
      </c>
      <c r="I8" s="233">
        <v>4.5228000000000002</v>
      </c>
      <c r="J8" s="233">
        <v>1.2542</v>
      </c>
      <c r="K8" s="233">
        <v>4.1787000000000001</v>
      </c>
      <c r="L8" s="233">
        <v>5.0587999999999997</v>
      </c>
      <c r="M8" s="233">
        <v>0.1326</v>
      </c>
      <c r="N8" s="233">
        <v>3.5703</v>
      </c>
      <c r="O8" s="233">
        <v>0.17249999999999999</v>
      </c>
      <c r="P8" s="233">
        <v>0.60809999999999997</v>
      </c>
      <c r="Q8" s="233">
        <v>2.8992</v>
      </c>
      <c r="R8" s="233">
        <v>0.4375</v>
      </c>
      <c r="S8" s="233">
        <v>0.44900000000000001</v>
      </c>
      <c r="T8" s="233">
        <v>0.5968</v>
      </c>
      <c r="U8" s="233">
        <v>0.9284</v>
      </c>
      <c r="V8" s="233">
        <v>2.3123999999999998</v>
      </c>
      <c r="W8" s="233">
        <v>0.49869999999999998</v>
      </c>
      <c r="X8" s="233">
        <v>1.1773</v>
      </c>
      <c r="Y8" s="233">
        <v>0.51690000000000003</v>
      </c>
      <c r="Z8" s="233">
        <v>7.7399999999999997E-2</v>
      </c>
      <c r="AA8" s="233">
        <v>0.18629999999999999</v>
      </c>
      <c r="AB8" s="233">
        <v>0.2409</v>
      </c>
      <c r="AC8" s="233">
        <v>0.67749999999999999</v>
      </c>
      <c r="AD8" s="233">
        <v>0.91649999999999998</v>
      </c>
      <c r="AE8" s="233">
        <v>5.0200000000000002E-2</v>
      </c>
      <c r="AF8" s="233">
        <v>2.6318000000000001</v>
      </c>
      <c r="AG8" s="233">
        <v>5.0774999999999997</v>
      </c>
      <c r="AH8" s="233">
        <v>0.33879999999999999</v>
      </c>
      <c r="AI8" s="233">
        <v>0.57569999999999999</v>
      </c>
      <c r="AJ8" s="233">
        <v>5.3555000000000001</v>
      </c>
      <c r="AK8" s="234">
        <v>6</v>
      </c>
      <c r="AL8" s="235" t="s">
        <v>557</v>
      </c>
    </row>
    <row r="9" spans="1:38" x14ac:dyDescent="0.2">
      <c r="A9" s="232">
        <v>44209</v>
      </c>
      <c r="B9" s="233">
        <v>0.1236</v>
      </c>
      <c r="C9" s="233">
        <v>3.7141999999999999</v>
      </c>
      <c r="D9" s="233">
        <v>2.8793000000000002</v>
      </c>
      <c r="E9" s="233">
        <v>0.47899999999999998</v>
      </c>
      <c r="F9" s="233">
        <v>2.9174000000000002</v>
      </c>
      <c r="G9" s="233">
        <v>2.6741000000000001</v>
      </c>
      <c r="H9" s="233">
        <v>2.8033999999999999</v>
      </c>
      <c r="I9" s="233">
        <v>4.5271999999999997</v>
      </c>
      <c r="J9" s="233">
        <v>1.2597</v>
      </c>
      <c r="K9" s="233">
        <v>4.1855000000000002</v>
      </c>
      <c r="L9" s="233">
        <v>5.0845000000000002</v>
      </c>
      <c r="M9" s="233">
        <v>0.1328</v>
      </c>
      <c r="N9" s="233">
        <v>3.5766</v>
      </c>
      <c r="O9" s="233">
        <v>0.1729</v>
      </c>
      <c r="P9" s="233">
        <v>0.60860000000000003</v>
      </c>
      <c r="Q9" s="233">
        <v>2.9020999999999999</v>
      </c>
      <c r="R9" s="233">
        <v>0.43940000000000001</v>
      </c>
      <c r="S9" s="233">
        <v>0.44850000000000001</v>
      </c>
      <c r="T9" s="233">
        <v>0.59740000000000004</v>
      </c>
      <c r="U9" s="233">
        <v>0.92879999999999996</v>
      </c>
      <c r="V9" s="233">
        <v>2.3147000000000002</v>
      </c>
      <c r="W9" s="233">
        <v>0.50080000000000002</v>
      </c>
      <c r="X9" s="233">
        <v>1.1840999999999999</v>
      </c>
      <c r="Y9" s="233">
        <v>0.51229999999999998</v>
      </c>
      <c r="Z9" s="233">
        <v>7.7299999999999994E-2</v>
      </c>
      <c r="AA9" s="233">
        <v>0.18709999999999999</v>
      </c>
      <c r="AB9" s="233">
        <v>0.24310000000000001</v>
      </c>
      <c r="AC9" s="233">
        <v>0.69779999999999998</v>
      </c>
      <c r="AD9" s="233">
        <v>0.91849999999999998</v>
      </c>
      <c r="AE9" s="233">
        <v>5.0299999999999997E-2</v>
      </c>
      <c r="AF9" s="233">
        <v>2.6415000000000002</v>
      </c>
      <c r="AG9" s="233">
        <v>5.0765000000000002</v>
      </c>
      <c r="AH9" s="233">
        <v>0.3387</v>
      </c>
      <c r="AI9" s="233">
        <v>0.57430000000000003</v>
      </c>
      <c r="AJ9" s="233">
        <v>5.3640999999999996</v>
      </c>
      <c r="AK9" s="234">
        <v>7</v>
      </c>
      <c r="AL9" s="235" t="s">
        <v>556</v>
      </c>
    </row>
    <row r="10" spans="1:38" x14ac:dyDescent="0.2">
      <c r="A10" s="232">
        <v>44210</v>
      </c>
      <c r="B10" s="233">
        <v>0.1244</v>
      </c>
      <c r="C10" s="233">
        <v>3.7323</v>
      </c>
      <c r="D10" s="233">
        <v>2.8994</v>
      </c>
      <c r="E10" s="233">
        <v>0.48139999999999999</v>
      </c>
      <c r="F10" s="233">
        <v>2.9459</v>
      </c>
      <c r="G10" s="233">
        <v>2.6875</v>
      </c>
      <c r="H10" s="233">
        <v>2.8167</v>
      </c>
      <c r="I10" s="233">
        <v>4.5407000000000002</v>
      </c>
      <c r="J10" s="233">
        <v>1.2627999999999999</v>
      </c>
      <c r="K10" s="233">
        <v>4.2065000000000001</v>
      </c>
      <c r="L10" s="233">
        <v>5.0952999999999999</v>
      </c>
      <c r="M10" s="233">
        <v>0.13300000000000001</v>
      </c>
      <c r="N10" s="233">
        <v>3.5895000000000001</v>
      </c>
      <c r="O10" s="233">
        <v>0.17349999999999999</v>
      </c>
      <c r="P10" s="233">
        <v>0.61040000000000005</v>
      </c>
      <c r="Q10" s="233">
        <v>2.9033000000000002</v>
      </c>
      <c r="R10" s="233">
        <v>0.44130000000000003</v>
      </c>
      <c r="S10" s="233">
        <v>0.44900000000000001</v>
      </c>
      <c r="T10" s="233">
        <v>0.59899999999999998</v>
      </c>
      <c r="U10" s="233">
        <v>0.93169999999999997</v>
      </c>
      <c r="V10" s="233">
        <v>2.3216000000000001</v>
      </c>
      <c r="W10" s="233">
        <v>0.50700000000000001</v>
      </c>
      <c r="X10" s="233">
        <v>1.1977</v>
      </c>
      <c r="Y10" s="233">
        <v>0.50590000000000002</v>
      </c>
      <c r="Z10" s="233">
        <v>7.7700000000000005E-2</v>
      </c>
      <c r="AA10" s="233">
        <v>0.1888</v>
      </c>
      <c r="AB10" s="233">
        <v>0.2467</v>
      </c>
      <c r="AC10" s="233">
        <v>0.70430000000000004</v>
      </c>
      <c r="AD10" s="233">
        <v>0.92390000000000005</v>
      </c>
      <c r="AE10" s="233">
        <v>5.0900000000000001E-2</v>
      </c>
      <c r="AF10" s="233">
        <v>2.6555</v>
      </c>
      <c r="AG10" s="233">
        <v>5.1090999999999998</v>
      </c>
      <c r="AH10" s="233">
        <v>0.3407</v>
      </c>
      <c r="AI10" s="233">
        <v>0.57720000000000005</v>
      </c>
      <c r="AJ10" s="233">
        <v>5.3826000000000001</v>
      </c>
      <c r="AK10" s="234">
        <v>8</v>
      </c>
      <c r="AL10" s="235" t="s">
        <v>555</v>
      </c>
    </row>
    <row r="11" spans="1:38" x14ac:dyDescent="0.2">
      <c r="A11" s="232">
        <v>44211</v>
      </c>
      <c r="B11" s="233">
        <v>0.12470000000000001</v>
      </c>
      <c r="C11" s="233">
        <v>3.7465999999999999</v>
      </c>
      <c r="D11" s="233">
        <v>2.9013</v>
      </c>
      <c r="E11" s="233">
        <v>0.48320000000000002</v>
      </c>
      <c r="F11" s="233">
        <v>2.9521999999999999</v>
      </c>
      <c r="G11" s="233">
        <v>2.6936</v>
      </c>
      <c r="H11" s="233">
        <v>2.8218999999999999</v>
      </c>
      <c r="I11" s="233">
        <v>4.548</v>
      </c>
      <c r="J11" s="233">
        <v>1.2659</v>
      </c>
      <c r="K11" s="233">
        <v>4.2218999999999998</v>
      </c>
      <c r="L11" s="233">
        <v>5.1104000000000003</v>
      </c>
      <c r="M11" s="233">
        <v>0.1336</v>
      </c>
      <c r="N11" s="233">
        <v>3.6143000000000001</v>
      </c>
      <c r="O11" s="233">
        <v>0.17399999999999999</v>
      </c>
      <c r="P11" s="233">
        <v>0.61140000000000005</v>
      </c>
      <c r="Q11" s="233">
        <v>2.9079000000000002</v>
      </c>
      <c r="R11" s="233">
        <v>0.44069999999999998</v>
      </c>
      <c r="S11" s="233">
        <v>0.44919999999999999</v>
      </c>
      <c r="T11" s="233">
        <v>0.60209999999999997</v>
      </c>
      <c r="U11" s="233">
        <v>0.93310000000000004</v>
      </c>
      <c r="V11" s="233">
        <v>2.3252999999999999</v>
      </c>
      <c r="W11" s="233">
        <v>0.50639999999999996</v>
      </c>
      <c r="X11" s="233">
        <v>1.1564000000000001</v>
      </c>
      <c r="Y11" s="233">
        <v>0.51570000000000005</v>
      </c>
      <c r="Z11" s="233">
        <v>7.8E-2</v>
      </c>
      <c r="AA11" s="233">
        <v>0.18959999999999999</v>
      </c>
      <c r="AB11" s="233">
        <v>0.24729999999999999</v>
      </c>
      <c r="AC11" s="233">
        <v>0.72089999999999999</v>
      </c>
      <c r="AD11" s="233">
        <v>0.92820000000000003</v>
      </c>
      <c r="AE11" s="233">
        <v>5.11E-2</v>
      </c>
      <c r="AF11" s="233">
        <v>2.6722999999999999</v>
      </c>
      <c r="AG11" s="233">
        <v>5.1276999999999999</v>
      </c>
      <c r="AH11" s="233">
        <v>0.34079999999999999</v>
      </c>
      <c r="AI11" s="233">
        <v>0.57879999999999998</v>
      </c>
      <c r="AJ11" s="233">
        <v>5.4081999999999999</v>
      </c>
      <c r="AK11" s="234">
        <v>9</v>
      </c>
      <c r="AL11" s="235" t="s">
        <v>554</v>
      </c>
    </row>
    <row r="12" spans="1:38" x14ac:dyDescent="0.2">
      <c r="A12" s="232">
        <v>44214</v>
      </c>
      <c r="B12" s="233">
        <v>0.12509999999999999</v>
      </c>
      <c r="C12" s="233">
        <v>3.7698999999999998</v>
      </c>
      <c r="D12" s="233">
        <v>2.8896000000000002</v>
      </c>
      <c r="E12" s="233">
        <v>0.48630000000000001</v>
      </c>
      <c r="F12" s="233">
        <v>2.9470999999999998</v>
      </c>
      <c r="G12" s="233">
        <v>2.6778</v>
      </c>
      <c r="H12" s="233">
        <v>2.8281999999999998</v>
      </c>
      <c r="I12" s="233">
        <v>4.5472999999999999</v>
      </c>
      <c r="J12" s="233">
        <v>1.2609999999999999</v>
      </c>
      <c r="K12" s="233">
        <v>4.2290999999999999</v>
      </c>
      <c r="L12" s="233">
        <v>5.1002000000000001</v>
      </c>
      <c r="M12" s="233">
        <v>0.1338</v>
      </c>
      <c r="N12" s="233">
        <v>3.6314000000000002</v>
      </c>
      <c r="O12" s="233">
        <v>0.17349999999999999</v>
      </c>
      <c r="P12" s="233">
        <v>0.61129999999999995</v>
      </c>
      <c r="Q12" s="233">
        <v>2.9037999999999999</v>
      </c>
      <c r="R12" s="233">
        <v>0.43619999999999998</v>
      </c>
      <c r="S12" s="233">
        <v>0.44740000000000002</v>
      </c>
      <c r="T12" s="233">
        <v>0.60229999999999995</v>
      </c>
      <c r="U12" s="233">
        <v>0.93300000000000005</v>
      </c>
      <c r="V12" s="233">
        <v>2.3250000000000002</v>
      </c>
      <c r="W12" s="233">
        <v>0.50370000000000004</v>
      </c>
      <c r="X12" s="233">
        <v>1.1642999999999999</v>
      </c>
      <c r="Y12" s="233">
        <v>0.5131</v>
      </c>
      <c r="Z12" s="233">
        <v>7.8399999999999997E-2</v>
      </c>
      <c r="AA12" s="233">
        <v>0.18890000000000001</v>
      </c>
      <c r="AB12" s="233">
        <v>0.24529999999999999</v>
      </c>
      <c r="AC12" s="233">
        <v>0.71230000000000004</v>
      </c>
      <c r="AD12" s="233">
        <v>0.9304</v>
      </c>
      <c r="AE12" s="233">
        <v>5.0700000000000002E-2</v>
      </c>
      <c r="AF12" s="233">
        <v>2.6793999999999998</v>
      </c>
      <c r="AG12" s="233">
        <v>5.1433999999999997</v>
      </c>
      <c r="AH12" s="233">
        <v>0.34060000000000001</v>
      </c>
      <c r="AI12" s="233">
        <v>0.58030000000000004</v>
      </c>
      <c r="AJ12" s="233">
        <v>5.4028999999999998</v>
      </c>
      <c r="AK12" s="234">
        <v>10</v>
      </c>
      <c r="AL12" s="235" t="s">
        <v>553</v>
      </c>
    </row>
    <row r="13" spans="1:38" x14ac:dyDescent="0.2">
      <c r="A13" s="232">
        <v>44215</v>
      </c>
      <c r="B13" s="233">
        <v>0.1245</v>
      </c>
      <c r="C13" s="233">
        <v>3.7416</v>
      </c>
      <c r="D13" s="233">
        <v>2.8837000000000002</v>
      </c>
      <c r="E13" s="233">
        <v>0.48259999999999997</v>
      </c>
      <c r="F13" s="233">
        <v>2.9382000000000001</v>
      </c>
      <c r="G13" s="233">
        <v>2.6640000000000001</v>
      </c>
      <c r="H13" s="233">
        <v>2.8142</v>
      </c>
      <c r="I13" s="233">
        <v>4.5342000000000002</v>
      </c>
      <c r="J13" s="233">
        <v>1.262</v>
      </c>
      <c r="K13" s="233">
        <v>4.2130000000000001</v>
      </c>
      <c r="L13" s="233">
        <v>5.0896999999999997</v>
      </c>
      <c r="M13" s="233">
        <v>0.13300000000000001</v>
      </c>
      <c r="N13" s="233">
        <v>3.5971000000000002</v>
      </c>
      <c r="O13" s="233">
        <v>0.1734</v>
      </c>
      <c r="P13" s="233">
        <v>0.60950000000000004</v>
      </c>
      <c r="Q13" s="233">
        <v>2.8917000000000002</v>
      </c>
      <c r="R13" s="233">
        <v>0.437</v>
      </c>
      <c r="S13" s="233">
        <v>0.44829999999999998</v>
      </c>
      <c r="T13" s="233">
        <v>0.59960000000000002</v>
      </c>
      <c r="U13" s="233">
        <v>0.93020000000000003</v>
      </c>
      <c r="V13" s="233">
        <v>2.3182999999999998</v>
      </c>
      <c r="W13" s="233">
        <v>0.50429999999999997</v>
      </c>
      <c r="X13" s="233">
        <v>1.1567000000000001</v>
      </c>
      <c r="Y13" s="233">
        <v>0.50970000000000004</v>
      </c>
      <c r="Z13" s="233">
        <v>7.7899999999999997E-2</v>
      </c>
      <c r="AA13" s="233">
        <v>0.19020000000000001</v>
      </c>
      <c r="AB13" s="233">
        <v>0.24970000000000001</v>
      </c>
      <c r="AC13" s="233">
        <v>0.70650000000000002</v>
      </c>
      <c r="AD13" s="233">
        <v>0.92379999999999995</v>
      </c>
      <c r="AE13" s="233">
        <v>5.0700000000000002E-2</v>
      </c>
      <c r="AF13" s="233">
        <v>2.6602000000000001</v>
      </c>
      <c r="AG13" s="233">
        <v>5.1132999999999997</v>
      </c>
      <c r="AH13" s="233">
        <v>0.33939999999999998</v>
      </c>
      <c r="AI13" s="233">
        <v>0.57720000000000005</v>
      </c>
      <c r="AJ13" s="233">
        <v>5.3872999999999998</v>
      </c>
      <c r="AK13" s="234">
        <v>11</v>
      </c>
      <c r="AL13" s="235" t="s">
        <v>552</v>
      </c>
    </row>
    <row r="14" spans="1:38" x14ac:dyDescent="0.2">
      <c r="A14" s="232">
        <v>44216</v>
      </c>
      <c r="B14" s="233">
        <v>0.1244</v>
      </c>
      <c r="C14" s="233">
        <v>3.7303000000000002</v>
      </c>
      <c r="D14" s="233">
        <v>2.8843999999999999</v>
      </c>
      <c r="E14" s="233">
        <v>0.48120000000000002</v>
      </c>
      <c r="F14" s="233">
        <v>2.9380999999999999</v>
      </c>
      <c r="G14" s="233">
        <v>2.6625999999999999</v>
      </c>
      <c r="H14" s="233">
        <v>2.8134000000000001</v>
      </c>
      <c r="I14" s="233">
        <v>4.5236999999999998</v>
      </c>
      <c r="J14" s="233">
        <v>1.2663</v>
      </c>
      <c r="K14" s="233">
        <v>4.1974</v>
      </c>
      <c r="L14" s="233">
        <v>5.1069000000000004</v>
      </c>
      <c r="M14" s="233">
        <v>0.1321</v>
      </c>
      <c r="N14" s="233">
        <v>3.5939000000000001</v>
      </c>
      <c r="O14" s="233">
        <v>0.17299999999999999</v>
      </c>
      <c r="P14" s="233">
        <v>0.60819999999999996</v>
      </c>
      <c r="Q14" s="233">
        <v>2.8776999999999999</v>
      </c>
      <c r="R14" s="233">
        <v>0.43809999999999999</v>
      </c>
      <c r="S14" s="233">
        <v>0.44619999999999999</v>
      </c>
      <c r="T14" s="233">
        <v>0.59809999999999997</v>
      </c>
      <c r="U14" s="233">
        <v>0.92800000000000005</v>
      </c>
      <c r="V14" s="233">
        <v>2.3129</v>
      </c>
      <c r="W14" s="233">
        <v>0.50119999999999998</v>
      </c>
      <c r="X14" s="233">
        <v>1.149</v>
      </c>
      <c r="Y14" s="233">
        <v>0.50600000000000001</v>
      </c>
      <c r="Z14" s="233">
        <v>7.7600000000000002E-2</v>
      </c>
      <c r="AA14" s="233">
        <v>0.19</v>
      </c>
      <c r="AB14" s="233">
        <v>0.25009999999999999</v>
      </c>
      <c r="AC14" s="233">
        <v>0.69620000000000004</v>
      </c>
      <c r="AD14" s="233">
        <v>0.92220000000000002</v>
      </c>
      <c r="AE14" s="233">
        <v>5.0799999999999998E-2</v>
      </c>
      <c r="AF14" s="233">
        <v>2.6587999999999998</v>
      </c>
      <c r="AG14" s="233">
        <v>5.1081000000000003</v>
      </c>
      <c r="AH14" s="233">
        <v>0.33839999999999998</v>
      </c>
      <c r="AI14" s="233">
        <v>0.57669999999999999</v>
      </c>
      <c r="AJ14" s="233">
        <v>5.3689999999999998</v>
      </c>
      <c r="AK14" s="234">
        <v>12</v>
      </c>
      <c r="AL14" s="235" t="s">
        <v>551</v>
      </c>
    </row>
    <row r="15" spans="1:38" x14ac:dyDescent="0.2">
      <c r="A15" s="232">
        <v>44217</v>
      </c>
      <c r="B15" s="233">
        <v>0.12470000000000001</v>
      </c>
      <c r="C15" s="233">
        <v>3.7311999999999999</v>
      </c>
      <c r="D15" s="233">
        <v>2.9007000000000001</v>
      </c>
      <c r="E15" s="233">
        <v>0.48139999999999999</v>
      </c>
      <c r="F15" s="233">
        <v>2.9577</v>
      </c>
      <c r="G15" s="233">
        <v>2.6926000000000001</v>
      </c>
      <c r="H15" s="233">
        <v>2.8205</v>
      </c>
      <c r="I15" s="233">
        <v>4.5309999999999997</v>
      </c>
      <c r="J15" s="233">
        <v>1.2684</v>
      </c>
      <c r="K15" s="233">
        <v>4.2053000000000003</v>
      </c>
      <c r="L15" s="233">
        <v>5.1243999999999996</v>
      </c>
      <c r="M15" s="233">
        <v>0.13200000000000001</v>
      </c>
      <c r="N15" s="233">
        <v>3.6078999999999999</v>
      </c>
      <c r="O15" s="233">
        <v>0.17349999999999999</v>
      </c>
      <c r="P15" s="233">
        <v>0.60899999999999999</v>
      </c>
      <c r="Q15" s="233">
        <v>2.8896999999999999</v>
      </c>
      <c r="R15" s="233">
        <v>0.44230000000000003</v>
      </c>
      <c r="S15" s="233">
        <v>0.44869999999999999</v>
      </c>
      <c r="T15" s="233">
        <v>0.59899999999999998</v>
      </c>
      <c r="U15" s="233">
        <v>0.9294</v>
      </c>
      <c r="V15" s="233">
        <v>2.3166000000000002</v>
      </c>
      <c r="W15" s="233">
        <v>0.50490000000000002</v>
      </c>
      <c r="X15" s="233">
        <v>1.1393</v>
      </c>
      <c r="Y15" s="233">
        <v>0.51670000000000005</v>
      </c>
      <c r="Z15" s="233">
        <v>7.7600000000000002E-2</v>
      </c>
      <c r="AA15" s="233">
        <v>0.1908</v>
      </c>
      <c r="AB15" s="233">
        <v>0.2515</v>
      </c>
      <c r="AC15" s="233">
        <v>0.70509999999999995</v>
      </c>
      <c r="AD15" s="233">
        <v>0.92589999999999995</v>
      </c>
      <c r="AE15" s="233">
        <v>5.0700000000000002E-2</v>
      </c>
      <c r="AF15" s="233">
        <v>2.6652</v>
      </c>
      <c r="AG15" s="233">
        <v>5.1108000000000002</v>
      </c>
      <c r="AH15" s="233">
        <v>0.33939999999999998</v>
      </c>
      <c r="AI15" s="233">
        <v>0.57730000000000004</v>
      </c>
      <c r="AJ15" s="233">
        <v>5.3930999999999996</v>
      </c>
      <c r="AK15" s="234">
        <v>13</v>
      </c>
      <c r="AL15" s="235" t="s">
        <v>550</v>
      </c>
    </row>
    <row r="16" spans="1:38" x14ac:dyDescent="0.2">
      <c r="A16" s="232">
        <v>44218</v>
      </c>
      <c r="B16" s="233">
        <v>0.1242</v>
      </c>
      <c r="C16" s="233">
        <v>3.7254999999999998</v>
      </c>
      <c r="D16" s="233">
        <v>2.8774999999999999</v>
      </c>
      <c r="E16" s="233">
        <v>0.48060000000000003</v>
      </c>
      <c r="F16" s="233">
        <v>2.9339</v>
      </c>
      <c r="G16" s="233">
        <v>2.6768999999999998</v>
      </c>
      <c r="H16" s="233">
        <v>2.8077000000000001</v>
      </c>
      <c r="I16" s="233">
        <v>4.5354000000000001</v>
      </c>
      <c r="J16" s="233">
        <v>1.2710999999999999</v>
      </c>
      <c r="K16" s="233">
        <v>4.2102000000000004</v>
      </c>
      <c r="L16" s="233">
        <v>5.0919999999999996</v>
      </c>
      <c r="M16" s="233">
        <v>0.13239999999999999</v>
      </c>
      <c r="N16" s="233">
        <v>3.5939999999999999</v>
      </c>
      <c r="O16" s="233">
        <v>0.17369999999999999</v>
      </c>
      <c r="P16" s="233">
        <v>0.60960000000000003</v>
      </c>
      <c r="Q16" s="233">
        <v>2.8925000000000001</v>
      </c>
      <c r="R16" s="233">
        <v>0.43909999999999999</v>
      </c>
      <c r="S16" s="233">
        <v>0.44950000000000001</v>
      </c>
      <c r="T16" s="233">
        <v>0.59970000000000001</v>
      </c>
      <c r="U16" s="233">
        <v>0.93020000000000003</v>
      </c>
      <c r="V16" s="233">
        <v>2.3189000000000002</v>
      </c>
      <c r="W16" s="233">
        <v>0.50439999999999996</v>
      </c>
      <c r="X16" s="233">
        <v>1.1380999999999999</v>
      </c>
      <c r="Y16" s="233">
        <v>0.51929999999999998</v>
      </c>
      <c r="Z16" s="233">
        <v>7.7499999999999999E-2</v>
      </c>
      <c r="AA16" s="233">
        <v>0.18770000000000001</v>
      </c>
      <c r="AB16" s="233">
        <v>0.24729999999999999</v>
      </c>
      <c r="AC16" s="233">
        <v>0.69620000000000004</v>
      </c>
      <c r="AD16" s="233">
        <v>0.9214</v>
      </c>
      <c r="AE16" s="233">
        <v>4.99E-2</v>
      </c>
      <c r="AF16" s="233">
        <v>2.6543000000000001</v>
      </c>
      <c r="AG16" s="233">
        <v>5.1048</v>
      </c>
      <c r="AH16" s="233">
        <v>0.33679999999999999</v>
      </c>
      <c r="AI16" s="233">
        <v>0.57520000000000004</v>
      </c>
      <c r="AJ16" s="233">
        <v>5.3811999999999998</v>
      </c>
      <c r="AK16" s="234">
        <v>14</v>
      </c>
      <c r="AL16" s="235" t="s">
        <v>549</v>
      </c>
    </row>
    <row r="17" spans="1:38" x14ac:dyDescent="0.2">
      <c r="A17" s="232">
        <v>44221</v>
      </c>
      <c r="B17" s="233">
        <v>0.12470000000000001</v>
      </c>
      <c r="C17" s="233">
        <v>3.7402000000000002</v>
      </c>
      <c r="D17" s="233">
        <v>2.8885999999999998</v>
      </c>
      <c r="E17" s="233">
        <v>0.48249999999999998</v>
      </c>
      <c r="F17" s="233">
        <v>2.9417</v>
      </c>
      <c r="G17" s="233">
        <v>2.6949999999999998</v>
      </c>
      <c r="H17" s="233">
        <v>2.8180000000000001</v>
      </c>
      <c r="I17" s="233">
        <v>4.5435999999999996</v>
      </c>
      <c r="J17" s="233">
        <v>1.2715000000000001</v>
      </c>
      <c r="K17" s="233">
        <v>4.2160000000000002</v>
      </c>
      <c r="L17" s="233">
        <v>5.1140999999999996</v>
      </c>
      <c r="M17" s="233">
        <v>0.13270000000000001</v>
      </c>
      <c r="N17" s="233">
        <v>3.6034999999999999</v>
      </c>
      <c r="O17" s="233">
        <v>0.17399999999999999</v>
      </c>
      <c r="P17" s="233">
        <v>0.61070000000000002</v>
      </c>
      <c r="Q17" s="233">
        <v>2.8940000000000001</v>
      </c>
      <c r="R17" s="233">
        <v>0.44069999999999998</v>
      </c>
      <c r="S17" s="233">
        <v>0.45150000000000001</v>
      </c>
      <c r="T17" s="233">
        <v>0.60050000000000003</v>
      </c>
      <c r="U17" s="233">
        <v>0.93200000000000005</v>
      </c>
      <c r="V17" s="233">
        <v>2.3231000000000002</v>
      </c>
      <c r="W17" s="233">
        <v>0.50460000000000005</v>
      </c>
      <c r="X17" s="233">
        <v>1.1415</v>
      </c>
      <c r="Y17" s="233">
        <v>0.51400000000000001</v>
      </c>
      <c r="Z17" s="233">
        <v>7.7799999999999994E-2</v>
      </c>
      <c r="AA17" s="233">
        <v>0.18729999999999999</v>
      </c>
      <c r="AB17" s="233">
        <v>0.24560000000000001</v>
      </c>
      <c r="AC17" s="233">
        <v>0.68420000000000003</v>
      </c>
      <c r="AD17" s="233">
        <v>0.92479999999999996</v>
      </c>
      <c r="AE17" s="233">
        <v>4.9599999999999998E-2</v>
      </c>
      <c r="AF17" s="233">
        <v>2.6678000000000002</v>
      </c>
      <c r="AG17" s="233">
        <v>5.1256000000000004</v>
      </c>
      <c r="AH17" s="233">
        <v>0.33910000000000001</v>
      </c>
      <c r="AI17" s="233">
        <v>0.57720000000000005</v>
      </c>
      <c r="AJ17" s="233">
        <v>5.3906000000000001</v>
      </c>
      <c r="AK17" s="234">
        <v>15</v>
      </c>
      <c r="AL17" s="235" t="s">
        <v>548</v>
      </c>
    </row>
    <row r="18" spans="1:38" x14ac:dyDescent="0.2">
      <c r="A18" s="232">
        <v>44222</v>
      </c>
      <c r="B18" s="233">
        <v>0.12509999999999999</v>
      </c>
      <c r="C18" s="233">
        <v>3.7511999999999999</v>
      </c>
      <c r="D18" s="233">
        <v>2.8866000000000001</v>
      </c>
      <c r="E18" s="233">
        <v>0.4839</v>
      </c>
      <c r="F18" s="233">
        <v>2.9424999999999999</v>
      </c>
      <c r="G18" s="233">
        <v>2.7002000000000002</v>
      </c>
      <c r="H18" s="233">
        <v>2.8254000000000001</v>
      </c>
      <c r="I18" s="233">
        <v>4.5496999999999996</v>
      </c>
      <c r="J18" s="233">
        <v>1.27</v>
      </c>
      <c r="K18" s="233">
        <v>4.2183000000000002</v>
      </c>
      <c r="L18" s="233">
        <v>5.1234999999999999</v>
      </c>
      <c r="M18" s="233">
        <v>0.13320000000000001</v>
      </c>
      <c r="N18" s="233">
        <v>3.6139000000000001</v>
      </c>
      <c r="O18" s="233">
        <v>0.1741</v>
      </c>
      <c r="P18" s="233">
        <v>0.61150000000000004</v>
      </c>
      <c r="Q18" s="233">
        <v>2.8978999999999999</v>
      </c>
      <c r="R18" s="233">
        <v>0.43809999999999999</v>
      </c>
      <c r="S18" s="233">
        <v>0.45129999999999998</v>
      </c>
      <c r="T18" s="233">
        <v>0.60140000000000005</v>
      </c>
      <c r="U18" s="233">
        <v>0.93320000000000003</v>
      </c>
      <c r="V18" s="233">
        <v>2.3262</v>
      </c>
      <c r="W18" s="233">
        <v>0.50760000000000005</v>
      </c>
      <c r="X18" s="233">
        <v>1.1469</v>
      </c>
      <c r="Y18" s="233">
        <v>0.51180000000000003</v>
      </c>
      <c r="Z18" s="233">
        <v>7.8E-2</v>
      </c>
      <c r="AA18" s="233">
        <v>0.18609999999999999</v>
      </c>
      <c r="AB18" s="233">
        <v>0.24540000000000001</v>
      </c>
      <c r="AC18" s="233">
        <v>0.68620000000000003</v>
      </c>
      <c r="AD18" s="233">
        <v>0.92659999999999998</v>
      </c>
      <c r="AE18" s="233">
        <v>4.9700000000000001E-2</v>
      </c>
      <c r="AF18" s="233">
        <v>2.6671</v>
      </c>
      <c r="AG18" s="233">
        <v>5.1368</v>
      </c>
      <c r="AH18" s="233">
        <v>0.33929999999999999</v>
      </c>
      <c r="AI18" s="233">
        <v>0.57969999999999999</v>
      </c>
      <c r="AJ18" s="233">
        <v>5.3978999999999999</v>
      </c>
      <c r="AK18" s="234">
        <v>16</v>
      </c>
      <c r="AL18" s="235" t="s">
        <v>547</v>
      </c>
    </row>
    <row r="19" spans="1:38" x14ac:dyDescent="0.2">
      <c r="A19" s="232">
        <v>44223</v>
      </c>
      <c r="B19" s="233">
        <v>0.12509999999999999</v>
      </c>
      <c r="C19" s="233">
        <v>3.7507000000000001</v>
      </c>
      <c r="D19" s="233">
        <v>2.8974000000000002</v>
      </c>
      <c r="E19" s="233">
        <v>0.4839</v>
      </c>
      <c r="F19" s="233">
        <v>2.9468999999999999</v>
      </c>
      <c r="G19" s="233">
        <v>2.7088999999999999</v>
      </c>
      <c r="H19" s="233">
        <v>2.8283</v>
      </c>
      <c r="I19" s="233">
        <v>4.5468000000000002</v>
      </c>
      <c r="J19" s="233">
        <v>1.2638</v>
      </c>
      <c r="K19" s="233">
        <v>4.2214999999999998</v>
      </c>
      <c r="L19" s="233">
        <v>5.1516000000000002</v>
      </c>
      <c r="M19" s="233">
        <v>0.1331</v>
      </c>
      <c r="N19" s="233">
        <v>3.6135999999999999</v>
      </c>
      <c r="O19" s="233">
        <v>0.17469999999999999</v>
      </c>
      <c r="P19" s="233">
        <v>0.61119999999999997</v>
      </c>
      <c r="Q19" s="233">
        <v>2.8961000000000001</v>
      </c>
      <c r="R19" s="233">
        <v>0.43769999999999998</v>
      </c>
      <c r="S19" s="233">
        <v>0.45019999999999999</v>
      </c>
      <c r="T19" s="233">
        <v>0.60150000000000003</v>
      </c>
      <c r="U19" s="233">
        <v>0.93259999999999998</v>
      </c>
      <c r="V19" s="233">
        <v>2.3247</v>
      </c>
      <c r="W19" s="233">
        <v>0.50960000000000005</v>
      </c>
      <c r="X19" s="233">
        <v>1.1496</v>
      </c>
      <c r="Y19" s="233">
        <v>0.51160000000000005</v>
      </c>
      <c r="Z19" s="233">
        <v>7.8E-2</v>
      </c>
      <c r="AA19" s="233">
        <v>0.18720000000000001</v>
      </c>
      <c r="AB19" s="233">
        <v>0.24840000000000001</v>
      </c>
      <c r="AC19" s="233">
        <v>0.70030000000000003</v>
      </c>
      <c r="AD19" s="233">
        <v>0.92710000000000004</v>
      </c>
      <c r="AE19" s="233">
        <v>4.99E-2</v>
      </c>
      <c r="AF19" s="233">
        <v>2.6695000000000002</v>
      </c>
      <c r="AG19" s="233">
        <v>5.1436999999999999</v>
      </c>
      <c r="AH19" s="233">
        <v>0.3392</v>
      </c>
      <c r="AI19" s="233">
        <v>0.57999999999999996</v>
      </c>
      <c r="AJ19" s="233">
        <v>5.3962000000000003</v>
      </c>
      <c r="AK19" s="234">
        <v>17</v>
      </c>
      <c r="AL19" s="235" t="s">
        <v>546</v>
      </c>
    </row>
    <row r="20" spans="1:38" x14ac:dyDescent="0.2">
      <c r="A20" s="232">
        <v>44224</v>
      </c>
      <c r="B20" s="233">
        <v>0.12509999999999999</v>
      </c>
      <c r="C20" s="233">
        <v>3.7566000000000002</v>
      </c>
      <c r="D20" s="233">
        <v>2.8571</v>
      </c>
      <c r="E20" s="233">
        <v>0.48459999999999998</v>
      </c>
      <c r="F20" s="233">
        <v>2.9196</v>
      </c>
      <c r="G20" s="233">
        <v>2.6718999999999999</v>
      </c>
      <c r="H20" s="233">
        <v>2.8191999999999999</v>
      </c>
      <c r="I20" s="233">
        <v>4.5479000000000003</v>
      </c>
      <c r="J20" s="233">
        <v>1.262</v>
      </c>
      <c r="K20" s="233">
        <v>4.2218</v>
      </c>
      <c r="L20" s="233">
        <v>5.1269999999999998</v>
      </c>
      <c r="M20" s="233">
        <v>0.13320000000000001</v>
      </c>
      <c r="N20" s="233">
        <v>3.601</v>
      </c>
      <c r="O20" s="233">
        <v>0.17399999999999999</v>
      </c>
      <c r="P20" s="233">
        <v>0.61150000000000004</v>
      </c>
      <c r="Q20" s="233">
        <v>2.9003999999999999</v>
      </c>
      <c r="R20" s="233">
        <v>0.432</v>
      </c>
      <c r="S20" s="233">
        <v>0.44819999999999999</v>
      </c>
      <c r="T20" s="233">
        <v>0.60140000000000005</v>
      </c>
      <c r="U20" s="233">
        <v>0.93279999999999996</v>
      </c>
      <c r="V20" s="233">
        <v>2.3252999999999999</v>
      </c>
      <c r="W20" s="233">
        <v>0.50949999999999995</v>
      </c>
      <c r="X20" s="233">
        <v>1.1402000000000001</v>
      </c>
      <c r="Y20" s="233">
        <v>0.50849999999999995</v>
      </c>
      <c r="Z20" s="233">
        <v>7.8100000000000003E-2</v>
      </c>
      <c r="AA20" s="233">
        <v>0.18459999999999999</v>
      </c>
      <c r="AB20" s="233">
        <v>0.24610000000000001</v>
      </c>
      <c r="AC20" s="233">
        <v>0.69379999999999997</v>
      </c>
      <c r="AD20" s="233">
        <v>0.92849999999999999</v>
      </c>
      <c r="AE20" s="233">
        <v>4.9299999999999997E-2</v>
      </c>
      <c r="AF20" s="233">
        <v>2.6696</v>
      </c>
      <c r="AG20" s="233">
        <v>5.1414999999999997</v>
      </c>
      <c r="AH20" s="233">
        <v>0.33589999999999998</v>
      </c>
      <c r="AI20" s="233">
        <v>0.58030000000000004</v>
      </c>
      <c r="AJ20" s="233">
        <v>5.4081000000000001</v>
      </c>
      <c r="AK20" s="234">
        <v>18</v>
      </c>
      <c r="AL20" s="235" t="s">
        <v>545</v>
      </c>
    </row>
    <row r="21" spans="1:38" x14ac:dyDescent="0.2">
      <c r="A21" s="232">
        <v>44225</v>
      </c>
      <c r="B21" s="233">
        <v>0.12520000000000001</v>
      </c>
      <c r="C21" s="233">
        <v>3.746</v>
      </c>
      <c r="D21" s="233">
        <v>2.8639000000000001</v>
      </c>
      <c r="E21" s="233">
        <v>0.48330000000000001</v>
      </c>
      <c r="F21" s="233">
        <v>2.9146000000000001</v>
      </c>
      <c r="G21" s="233">
        <v>2.6840000000000002</v>
      </c>
      <c r="H21" s="233">
        <v>2.8159000000000001</v>
      </c>
      <c r="I21" s="233">
        <v>4.5385</v>
      </c>
      <c r="J21" s="233">
        <v>1.266</v>
      </c>
      <c r="K21" s="233">
        <v>4.2115</v>
      </c>
      <c r="L21" s="233">
        <v>5.1189999999999998</v>
      </c>
      <c r="M21" s="233">
        <v>0.13320000000000001</v>
      </c>
      <c r="N21" s="233">
        <v>3.5718999999999999</v>
      </c>
      <c r="O21" s="233">
        <v>0.17430000000000001</v>
      </c>
      <c r="P21" s="233">
        <v>0.61029999999999995</v>
      </c>
      <c r="Q21" s="233">
        <v>2.9074</v>
      </c>
      <c r="R21" s="233">
        <v>0.43740000000000001</v>
      </c>
      <c r="S21" s="233">
        <v>0.4481</v>
      </c>
      <c r="T21" s="233">
        <v>0.59970000000000001</v>
      </c>
      <c r="U21" s="233">
        <v>0.93079999999999996</v>
      </c>
      <c r="V21" s="233">
        <v>2.3205</v>
      </c>
      <c r="W21" s="233">
        <v>0.51180000000000003</v>
      </c>
      <c r="X21" s="233">
        <v>1.1385000000000001</v>
      </c>
      <c r="Y21" s="233">
        <v>0.50900000000000001</v>
      </c>
      <c r="Z21" s="233">
        <v>7.7899999999999997E-2</v>
      </c>
      <c r="AA21" s="233">
        <v>0.18509999999999999</v>
      </c>
      <c r="AB21" s="233">
        <v>0.2475</v>
      </c>
      <c r="AC21" s="233">
        <v>0.68840000000000001</v>
      </c>
      <c r="AD21" s="233">
        <v>0.92649999999999999</v>
      </c>
      <c r="AE21" s="233">
        <v>4.9099999999999998E-2</v>
      </c>
      <c r="AF21" s="233">
        <v>2.6697000000000002</v>
      </c>
      <c r="AG21" s="233">
        <v>5.1349</v>
      </c>
      <c r="AH21" s="233">
        <v>0.33539999999999998</v>
      </c>
      <c r="AI21" s="233">
        <v>0.58099999999999996</v>
      </c>
      <c r="AJ21" s="233">
        <v>5.4001999999999999</v>
      </c>
      <c r="AK21" s="234">
        <v>19</v>
      </c>
      <c r="AL21" s="235" t="s">
        <v>544</v>
      </c>
    </row>
    <row r="22" spans="1:38" x14ac:dyDescent="0.2">
      <c r="A22" s="232">
        <v>44228</v>
      </c>
      <c r="B22" s="233">
        <v>0.1245</v>
      </c>
      <c r="C22" s="233">
        <v>3.7323</v>
      </c>
      <c r="D22" s="233">
        <v>2.8511000000000002</v>
      </c>
      <c r="E22" s="233">
        <v>0.48139999999999999</v>
      </c>
      <c r="F22" s="233">
        <v>2.9178999999999999</v>
      </c>
      <c r="G22" s="233">
        <v>2.6796000000000002</v>
      </c>
      <c r="H22" s="233">
        <v>2.8046000000000002</v>
      </c>
      <c r="I22" s="233">
        <v>4.5137</v>
      </c>
      <c r="J22" s="233">
        <v>1.2658</v>
      </c>
      <c r="K22" s="233">
        <v>4.1710000000000003</v>
      </c>
      <c r="L22" s="233">
        <v>5.1239999999999997</v>
      </c>
      <c r="M22" s="233">
        <v>0.13300000000000001</v>
      </c>
      <c r="N22" s="233">
        <v>3.5589</v>
      </c>
      <c r="O22" s="233">
        <v>0.1736</v>
      </c>
      <c r="P22" s="233">
        <v>0.6069</v>
      </c>
      <c r="Q22" s="233">
        <v>2.8877999999999999</v>
      </c>
      <c r="R22" s="233">
        <v>0.43440000000000001</v>
      </c>
      <c r="S22" s="233">
        <v>0.44469999999999998</v>
      </c>
      <c r="T22" s="233">
        <v>0.59589999999999999</v>
      </c>
      <c r="U22" s="233">
        <v>0.92579999999999996</v>
      </c>
      <c r="V22" s="233">
        <v>2.3077999999999999</v>
      </c>
      <c r="W22" s="233">
        <v>0.51829999999999998</v>
      </c>
      <c r="X22" s="233">
        <v>1.1368</v>
      </c>
      <c r="Y22" s="233">
        <v>0.50790000000000002</v>
      </c>
      <c r="Z22" s="233">
        <v>7.7600000000000002E-2</v>
      </c>
      <c r="AA22" s="233">
        <v>0.18340000000000001</v>
      </c>
      <c r="AB22" s="233">
        <v>0.2475</v>
      </c>
      <c r="AC22" s="233">
        <v>0.68320000000000003</v>
      </c>
      <c r="AD22" s="233">
        <v>0.92330000000000001</v>
      </c>
      <c r="AE22" s="233">
        <v>4.9399999999999999E-2</v>
      </c>
      <c r="AF22" s="233">
        <v>2.6621999999999999</v>
      </c>
      <c r="AG22" s="233">
        <v>5.1105999999999998</v>
      </c>
      <c r="AH22" s="233">
        <v>0.33360000000000001</v>
      </c>
      <c r="AI22" s="233">
        <v>0.57750000000000001</v>
      </c>
      <c r="AJ22" s="233">
        <v>5.3586999999999998</v>
      </c>
      <c r="AK22" s="234">
        <v>20</v>
      </c>
      <c r="AL22" s="235" t="s">
        <v>543</v>
      </c>
    </row>
    <row r="23" spans="1:38" x14ac:dyDescent="0.2">
      <c r="A23" s="232">
        <v>44229</v>
      </c>
      <c r="B23" s="233">
        <v>0.1245</v>
      </c>
      <c r="C23" s="233">
        <v>3.7311000000000001</v>
      </c>
      <c r="D23" s="233">
        <v>2.8426</v>
      </c>
      <c r="E23" s="233">
        <v>0.48139999999999999</v>
      </c>
      <c r="F23" s="233">
        <v>2.9165999999999999</v>
      </c>
      <c r="G23" s="233">
        <v>2.6789000000000001</v>
      </c>
      <c r="H23" s="233">
        <v>2.8033999999999999</v>
      </c>
      <c r="I23" s="233">
        <v>4.5025000000000004</v>
      </c>
      <c r="J23" s="233">
        <v>1.2675000000000001</v>
      </c>
      <c r="K23" s="233">
        <v>4.1634000000000002</v>
      </c>
      <c r="L23" s="233">
        <v>5.1069000000000004</v>
      </c>
      <c r="M23" s="233">
        <v>0.13300000000000001</v>
      </c>
      <c r="N23" s="233">
        <v>3.5562</v>
      </c>
      <c r="O23" s="233">
        <v>0.17349999999999999</v>
      </c>
      <c r="P23" s="233">
        <v>0.60540000000000005</v>
      </c>
      <c r="Q23" s="233">
        <v>2.8917999999999999</v>
      </c>
      <c r="R23" s="233">
        <v>0.43519999999999998</v>
      </c>
      <c r="S23" s="233">
        <v>0.44309999999999999</v>
      </c>
      <c r="T23" s="233">
        <v>0.59379999999999999</v>
      </c>
      <c r="U23" s="233">
        <v>0.92369999999999997</v>
      </c>
      <c r="V23" s="233">
        <v>2.3020999999999998</v>
      </c>
      <c r="W23" s="233">
        <v>0.52249999999999996</v>
      </c>
      <c r="X23" s="233">
        <v>1.1305000000000001</v>
      </c>
      <c r="Y23" s="233">
        <v>0.50849999999999995</v>
      </c>
      <c r="Z23" s="233">
        <v>7.8E-2</v>
      </c>
      <c r="AA23" s="233">
        <v>0.18429999999999999</v>
      </c>
      <c r="AB23" s="233">
        <v>0.24940000000000001</v>
      </c>
      <c r="AC23" s="233">
        <v>0.68679999999999997</v>
      </c>
      <c r="AD23" s="233">
        <v>0.92249999999999999</v>
      </c>
      <c r="AE23" s="233">
        <v>4.9200000000000001E-2</v>
      </c>
      <c r="AF23" s="233">
        <v>2.6602999999999999</v>
      </c>
      <c r="AG23" s="233">
        <v>5.1120999999999999</v>
      </c>
      <c r="AH23" s="233">
        <v>0.33450000000000002</v>
      </c>
      <c r="AI23" s="233">
        <v>0.57840000000000003</v>
      </c>
      <c r="AJ23" s="233">
        <v>5.3590999999999998</v>
      </c>
      <c r="AK23" s="234">
        <v>21</v>
      </c>
      <c r="AL23" s="235" t="s">
        <v>542</v>
      </c>
    </row>
    <row r="24" spans="1:38" x14ac:dyDescent="0.2">
      <c r="A24" s="232">
        <v>44230</v>
      </c>
      <c r="B24" s="233">
        <v>0.12429999999999999</v>
      </c>
      <c r="C24" s="233">
        <v>3.7351999999999999</v>
      </c>
      <c r="D24" s="233">
        <v>2.8448000000000002</v>
      </c>
      <c r="E24" s="233">
        <v>0.4819</v>
      </c>
      <c r="F24" s="233">
        <v>2.9192999999999998</v>
      </c>
      <c r="G24" s="233">
        <v>2.6873</v>
      </c>
      <c r="H24" s="233">
        <v>2.8010000000000002</v>
      </c>
      <c r="I24" s="233">
        <v>4.4905999999999997</v>
      </c>
      <c r="J24" s="233">
        <v>1.2616000000000001</v>
      </c>
      <c r="K24" s="233">
        <v>4.1555</v>
      </c>
      <c r="L24" s="233">
        <v>5.0937000000000001</v>
      </c>
      <c r="M24" s="233">
        <v>0.13350000000000001</v>
      </c>
      <c r="N24" s="233">
        <v>3.5547</v>
      </c>
      <c r="O24" s="233">
        <v>0.1731</v>
      </c>
      <c r="P24" s="233">
        <v>0.60370000000000001</v>
      </c>
      <c r="Q24" s="233">
        <v>2.8767</v>
      </c>
      <c r="R24" s="233">
        <v>0.43309999999999998</v>
      </c>
      <c r="S24" s="233">
        <v>0.44319999999999998</v>
      </c>
      <c r="T24" s="233">
        <v>0.59289999999999998</v>
      </c>
      <c r="U24" s="233">
        <v>0.92200000000000004</v>
      </c>
      <c r="V24" s="233">
        <v>2.2959999999999998</v>
      </c>
      <c r="W24" s="233">
        <v>0.52139999999999997</v>
      </c>
      <c r="X24" s="233">
        <v>1.1314</v>
      </c>
      <c r="Y24" s="233">
        <v>0.50980000000000003</v>
      </c>
      <c r="Z24" s="233">
        <v>7.7799999999999994E-2</v>
      </c>
      <c r="AA24" s="233">
        <v>0.1855</v>
      </c>
      <c r="AB24" s="233">
        <v>0.24940000000000001</v>
      </c>
      <c r="AC24" s="233">
        <v>0.69579999999999997</v>
      </c>
      <c r="AD24" s="233">
        <v>0.92200000000000004</v>
      </c>
      <c r="AE24" s="233">
        <v>4.9099999999999998E-2</v>
      </c>
      <c r="AF24" s="233">
        <v>2.6669999999999998</v>
      </c>
      <c r="AG24" s="233">
        <v>5.1184000000000003</v>
      </c>
      <c r="AH24" s="233">
        <v>0.33479999999999999</v>
      </c>
      <c r="AI24" s="233">
        <v>0.57830000000000004</v>
      </c>
      <c r="AJ24" s="233">
        <v>5.3536999999999999</v>
      </c>
      <c r="AK24" s="234">
        <v>22</v>
      </c>
      <c r="AL24" s="235" t="s">
        <v>541</v>
      </c>
    </row>
    <row r="25" spans="1:38" x14ac:dyDescent="0.2">
      <c r="A25" s="232">
        <v>44231</v>
      </c>
      <c r="B25" s="233">
        <v>0.12479999999999999</v>
      </c>
      <c r="C25" s="233">
        <v>3.7509000000000001</v>
      </c>
      <c r="D25" s="233">
        <v>2.8618000000000001</v>
      </c>
      <c r="E25" s="233">
        <v>0.48380000000000001</v>
      </c>
      <c r="F25" s="233">
        <v>2.9297</v>
      </c>
      <c r="G25" s="233">
        <v>2.7002999999999999</v>
      </c>
      <c r="H25" s="233">
        <v>2.8087</v>
      </c>
      <c r="I25" s="233">
        <v>4.4958</v>
      </c>
      <c r="J25" s="233">
        <v>1.2636000000000001</v>
      </c>
      <c r="K25" s="233">
        <v>4.1571999999999996</v>
      </c>
      <c r="L25" s="233">
        <v>5.0955000000000004</v>
      </c>
      <c r="M25" s="233">
        <v>0.1346</v>
      </c>
      <c r="N25" s="233">
        <v>3.5644</v>
      </c>
      <c r="O25" s="233">
        <v>0.1734</v>
      </c>
      <c r="P25" s="233">
        <v>0.60460000000000003</v>
      </c>
      <c r="Q25" s="233">
        <v>2.8801000000000001</v>
      </c>
      <c r="R25" s="233">
        <v>0.43469999999999998</v>
      </c>
      <c r="S25" s="233">
        <v>0.44390000000000002</v>
      </c>
      <c r="T25" s="233">
        <v>0.59399999999999997</v>
      </c>
      <c r="U25" s="233">
        <v>0.92230000000000001</v>
      </c>
      <c r="V25" s="233">
        <v>2.2986</v>
      </c>
      <c r="W25" s="233">
        <v>0.52459999999999996</v>
      </c>
      <c r="X25" s="233">
        <v>1.1344000000000001</v>
      </c>
      <c r="Y25" s="233">
        <v>0.51200000000000001</v>
      </c>
      <c r="Z25" s="233">
        <v>7.8E-2</v>
      </c>
      <c r="AA25" s="233">
        <v>0.1855</v>
      </c>
      <c r="AB25" s="233">
        <v>0.25030000000000002</v>
      </c>
      <c r="AC25" s="233">
        <v>0.7006</v>
      </c>
      <c r="AD25" s="233">
        <v>0.92420000000000002</v>
      </c>
      <c r="AE25" s="233">
        <v>4.9700000000000001E-2</v>
      </c>
      <c r="AF25" s="233">
        <v>2.6753999999999998</v>
      </c>
      <c r="AG25" s="233">
        <v>5.1398000000000001</v>
      </c>
      <c r="AH25" s="233">
        <v>0.33529999999999999</v>
      </c>
      <c r="AI25" s="233">
        <v>0.58040000000000003</v>
      </c>
      <c r="AJ25" s="233">
        <v>5.3685</v>
      </c>
      <c r="AK25" s="234">
        <v>23</v>
      </c>
      <c r="AL25" s="235" t="s">
        <v>540</v>
      </c>
    </row>
    <row r="26" spans="1:38" x14ac:dyDescent="0.2">
      <c r="A26" s="232">
        <v>44232</v>
      </c>
      <c r="B26" s="233">
        <v>0.12479999999999999</v>
      </c>
      <c r="C26" s="233">
        <v>3.7553999999999998</v>
      </c>
      <c r="D26" s="233">
        <v>2.8605</v>
      </c>
      <c r="E26" s="233">
        <v>0.4844</v>
      </c>
      <c r="F26" s="233">
        <v>2.9350000000000001</v>
      </c>
      <c r="G26" s="233">
        <v>2.6892999999999998</v>
      </c>
      <c r="H26" s="233">
        <v>2.8079999999999998</v>
      </c>
      <c r="I26" s="233">
        <v>4.4977999999999998</v>
      </c>
      <c r="J26" s="233">
        <v>1.2618</v>
      </c>
      <c r="K26" s="233">
        <v>4.1589999999999998</v>
      </c>
      <c r="L26" s="233">
        <v>5.1412000000000004</v>
      </c>
      <c r="M26" s="233">
        <v>0.1353</v>
      </c>
      <c r="N26" s="233">
        <v>3.5608</v>
      </c>
      <c r="O26" s="233">
        <v>0.17399999999999999</v>
      </c>
      <c r="P26" s="233">
        <v>0.60489999999999999</v>
      </c>
      <c r="Q26" s="233">
        <v>2.8887999999999998</v>
      </c>
      <c r="R26" s="233">
        <v>0.43690000000000001</v>
      </c>
      <c r="S26" s="233">
        <v>0.44490000000000002</v>
      </c>
      <c r="T26" s="233">
        <v>0.59499999999999997</v>
      </c>
      <c r="U26" s="233">
        <v>0.92259999999999998</v>
      </c>
      <c r="V26" s="233">
        <v>2.2997000000000001</v>
      </c>
      <c r="W26" s="233">
        <v>0.52980000000000005</v>
      </c>
      <c r="X26" s="233">
        <v>1.1420999999999999</v>
      </c>
      <c r="Y26" s="233">
        <v>0.51049999999999995</v>
      </c>
      <c r="Z26" s="233">
        <v>7.8100000000000003E-2</v>
      </c>
      <c r="AA26" s="233">
        <v>0.185</v>
      </c>
      <c r="AB26" s="233">
        <v>0.25119999999999998</v>
      </c>
      <c r="AC26" s="233">
        <v>0.69199999999999995</v>
      </c>
      <c r="AD26" s="233">
        <v>0.92259999999999998</v>
      </c>
      <c r="AE26" s="233">
        <v>5.0099999999999999E-2</v>
      </c>
      <c r="AF26" s="233">
        <v>2.6766999999999999</v>
      </c>
      <c r="AG26" s="233">
        <v>5.1497999999999999</v>
      </c>
      <c r="AH26" s="233">
        <v>0.33460000000000001</v>
      </c>
      <c r="AI26" s="233">
        <v>0.58040000000000003</v>
      </c>
      <c r="AJ26" s="233">
        <v>5.3738999999999999</v>
      </c>
      <c r="AK26" s="234">
        <v>24</v>
      </c>
      <c r="AL26" s="235" t="s">
        <v>539</v>
      </c>
    </row>
    <row r="27" spans="1:38" x14ac:dyDescent="0.2">
      <c r="A27" s="232">
        <v>44235</v>
      </c>
      <c r="B27" s="233">
        <v>0.1242</v>
      </c>
      <c r="C27" s="233">
        <v>3.7301000000000002</v>
      </c>
      <c r="D27" s="233">
        <v>2.8593000000000002</v>
      </c>
      <c r="E27" s="233">
        <v>0.48120000000000002</v>
      </c>
      <c r="F27" s="233">
        <v>2.9205999999999999</v>
      </c>
      <c r="G27" s="233">
        <v>2.6838000000000002</v>
      </c>
      <c r="H27" s="233">
        <v>2.7932999999999999</v>
      </c>
      <c r="I27" s="233">
        <v>4.4866999999999999</v>
      </c>
      <c r="J27" s="233">
        <v>1.2527999999999999</v>
      </c>
      <c r="K27" s="233">
        <v>4.1395999999999997</v>
      </c>
      <c r="L27" s="233">
        <v>5.1130000000000004</v>
      </c>
      <c r="M27" s="233">
        <v>0.13489999999999999</v>
      </c>
      <c r="N27" s="233">
        <v>3.5318999999999998</v>
      </c>
      <c r="O27" s="233">
        <v>0.1739</v>
      </c>
      <c r="P27" s="233">
        <v>0.60340000000000005</v>
      </c>
      <c r="Q27" s="233">
        <v>2.8965000000000001</v>
      </c>
      <c r="R27" s="233">
        <v>0.43719999999999998</v>
      </c>
      <c r="S27" s="233">
        <v>0.44419999999999998</v>
      </c>
      <c r="T27" s="233">
        <v>0.59360000000000002</v>
      </c>
      <c r="U27" s="233">
        <v>0.92030000000000001</v>
      </c>
      <c r="V27" s="233">
        <v>2.294</v>
      </c>
      <c r="W27" s="233">
        <v>0.52729999999999999</v>
      </c>
      <c r="X27" s="233">
        <v>1.1355999999999999</v>
      </c>
      <c r="Y27" s="233">
        <v>0.50470000000000004</v>
      </c>
      <c r="Z27" s="233">
        <v>7.7600000000000002E-2</v>
      </c>
      <c r="AA27" s="233">
        <v>0.1852</v>
      </c>
      <c r="AB27" s="233">
        <v>0.25019999999999998</v>
      </c>
      <c r="AC27" s="233">
        <v>0.69450000000000001</v>
      </c>
      <c r="AD27" s="233">
        <v>0.91749999999999998</v>
      </c>
      <c r="AE27" s="233">
        <v>5.0099999999999999E-2</v>
      </c>
      <c r="AF27" s="233">
        <v>2.6642999999999999</v>
      </c>
      <c r="AG27" s="233">
        <v>5.1128</v>
      </c>
      <c r="AH27" s="233">
        <v>0.3327</v>
      </c>
      <c r="AI27" s="233">
        <v>0.57779999999999998</v>
      </c>
      <c r="AJ27" s="233">
        <v>5.3663999999999996</v>
      </c>
      <c r="AK27" s="234">
        <v>25</v>
      </c>
      <c r="AL27" s="235" t="s">
        <v>538</v>
      </c>
    </row>
    <row r="28" spans="1:38" x14ac:dyDescent="0.2">
      <c r="A28" s="232">
        <v>44236</v>
      </c>
      <c r="B28" s="233">
        <v>0.1235</v>
      </c>
      <c r="C28" s="233">
        <v>3.6972</v>
      </c>
      <c r="D28" s="233">
        <v>2.8593000000000002</v>
      </c>
      <c r="E28" s="233">
        <v>0.47689999999999999</v>
      </c>
      <c r="F28" s="233">
        <v>2.9073000000000002</v>
      </c>
      <c r="G28" s="233">
        <v>2.6795</v>
      </c>
      <c r="H28" s="233">
        <v>2.7860999999999998</v>
      </c>
      <c r="I28" s="233">
        <v>4.4772999999999996</v>
      </c>
      <c r="J28" s="233">
        <v>1.2479</v>
      </c>
      <c r="K28" s="233">
        <v>4.1378000000000004</v>
      </c>
      <c r="L28" s="233">
        <v>5.0953999999999997</v>
      </c>
      <c r="M28" s="233">
        <v>0.13370000000000001</v>
      </c>
      <c r="N28" s="233">
        <v>3.5356999999999998</v>
      </c>
      <c r="O28" s="233">
        <v>0.17399999999999999</v>
      </c>
      <c r="P28" s="233">
        <v>0.60209999999999997</v>
      </c>
      <c r="Q28" s="233">
        <v>2.9016999999999999</v>
      </c>
      <c r="R28" s="233">
        <v>0.43669999999999998</v>
      </c>
      <c r="S28" s="233">
        <v>0.4425</v>
      </c>
      <c r="T28" s="233">
        <v>0.59219999999999995</v>
      </c>
      <c r="U28" s="233">
        <v>0.91820000000000002</v>
      </c>
      <c r="V28" s="233">
        <v>2.2892000000000001</v>
      </c>
      <c r="W28" s="233">
        <v>0.52270000000000005</v>
      </c>
      <c r="X28" s="233">
        <v>1.1362000000000001</v>
      </c>
      <c r="Y28" s="233">
        <v>0.50270000000000004</v>
      </c>
      <c r="Z28" s="233">
        <v>7.6999999999999999E-2</v>
      </c>
      <c r="AA28" s="233">
        <v>0.18459999999999999</v>
      </c>
      <c r="AB28" s="233">
        <v>0.25030000000000002</v>
      </c>
      <c r="AC28" s="233">
        <v>0.68899999999999995</v>
      </c>
      <c r="AD28" s="233">
        <v>0.9133</v>
      </c>
      <c r="AE28" s="233">
        <v>0.05</v>
      </c>
      <c r="AF28" s="233">
        <v>2.6417999999999999</v>
      </c>
      <c r="AG28" s="233">
        <v>5.0734000000000004</v>
      </c>
      <c r="AH28" s="233">
        <v>0.33239999999999997</v>
      </c>
      <c r="AI28" s="233">
        <v>0.5746</v>
      </c>
      <c r="AJ28" s="233">
        <v>5.3456999999999999</v>
      </c>
      <c r="AK28" s="234">
        <v>26</v>
      </c>
      <c r="AL28" s="235" t="s">
        <v>537</v>
      </c>
    </row>
    <row r="29" spans="1:38" x14ac:dyDescent="0.2">
      <c r="A29" s="232">
        <v>44237</v>
      </c>
      <c r="B29" s="233">
        <v>0.1236</v>
      </c>
      <c r="C29" s="233">
        <v>3.6972999999999998</v>
      </c>
      <c r="D29" s="233">
        <v>2.855</v>
      </c>
      <c r="E29" s="233">
        <v>0.47699999999999998</v>
      </c>
      <c r="F29" s="233">
        <v>2.9089999999999998</v>
      </c>
      <c r="G29" s="233">
        <v>2.6650999999999998</v>
      </c>
      <c r="H29" s="233">
        <v>2.7862</v>
      </c>
      <c r="I29" s="233">
        <v>4.4809000000000001</v>
      </c>
      <c r="J29" s="233">
        <v>1.2513000000000001</v>
      </c>
      <c r="K29" s="233">
        <v>4.1468999999999996</v>
      </c>
      <c r="L29" s="233">
        <v>5.1151999999999997</v>
      </c>
      <c r="M29" s="233">
        <v>0.1331</v>
      </c>
      <c r="N29" s="233">
        <v>3.528</v>
      </c>
      <c r="O29" s="233">
        <v>0.17319999999999999</v>
      </c>
      <c r="P29" s="233">
        <v>0.60250000000000004</v>
      </c>
      <c r="Q29" s="233">
        <v>2.8908999999999998</v>
      </c>
      <c r="R29" s="233">
        <v>0.438</v>
      </c>
      <c r="S29" s="233">
        <v>0.4451</v>
      </c>
      <c r="T29" s="233">
        <v>0.59240000000000004</v>
      </c>
      <c r="U29" s="233">
        <v>0.91920000000000002</v>
      </c>
      <c r="V29" s="233">
        <v>2.2909999999999999</v>
      </c>
      <c r="W29" s="233">
        <v>0.52400000000000002</v>
      </c>
      <c r="X29" s="233">
        <v>1.1343000000000001</v>
      </c>
      <c r="Y29" s="233">
        <v>0.50329999999999997</v>
      </c>
      <c r="Z29" s="233">
        <v>7.6899999999999996E-2</v>
      </c>
      <c r="AA29" s="233">
        <v>0.18360000000000001</v>
      </c>
      <c r="AB29" s="233">
        <v>0.25109999999999999</v>
      </c>
      <c r="AC29" s="233">
        <v>0.68740000000000001</v>
      </c>
      <c r="AD29" s="233">
        <v>0.9143</v>
      </c>
      <c r="AE29" s="233">
        <v>5.0099999999999999E-2</v>
      </c>
      <c r="AF29" s="233">
        <v>2.6442000000000001</v>
      </c>
      <c r="AG29" s="233">
        <v>5.0743</v>
      </c>
      <c r="AH29" s="233">
        <v>0.33400000000000002</v>
      </c>
      <c r="AI29" s="233">
        <v>0.5736</v>
      </c>
      <c r="AJ29" s="233">
        <v>5.3349000000000002</v>
      </c>
      <c r="AK29" s="234">
        <v>27</v>
      </c>
      <c r="AL29" s="235" t="s">
        <v>536</v>
      </c>
    </row>
    <row r="30" spans="1:38" x14ac:dyDescent="0.2">
      <c r="A30" s="232">
        <v>44238</v>
      </c>
      <c r="B30" s="233">
        <v>0.12429999999999999</v>
      </c>
      <c r="C30" s="233">
        <v>3.7117</v>
      </c>
      <c r="D30" s="233">
        <v>2.8746</v>
      </c>
      <c r="E30" s="233">
        <v>0.47870000000000001</v>
      </c>
      <c r="F30" s="233">
        <v>2.927</v>
      </c>
      <c r="G30" s="233">
        <v>2.6823000000000001</v>
      </c>
      <c r="H30" s="233">
        <v>2.8018000000000001</v>
      </c>
      <c r="I30" s="233">
        <v>4.5023</v>
      </c>
      <c r="J30" s="233">
        <v>1.2619</v>
      </c>
      <c r="K30" s="233">
        <v>4.1698000000000004</v>
      </c>
      <c r="L30" s="233">
        <v>5.1345999999999998</v>
      </c>
      <c r="M30" s="233">
        <v>0.1333</v>
      </c>
      <c r="N30" s="233">
        <v>3.5461999999999998</v>
      </c>
      <c r="O30" s="233">
        <v>0.17449999999999999</v>
      </c>
      <c r="P30" s="233">
        <v>0.60529999999999995</v>
      </c>
      <c r="Q30" s="233">
        <v>2.8972000000000002</v>
      </c>
      <c r="R30" s="233">
        <v>0.43819999999999998</v>
      </c>
      <c r="S30" s="233">
        <v>0.44619999999999999</v>
      </c>
      <c r="T30" s="233">
        <v>0.59519999999999995</v>
      </c>
      <c r="U30" s="233">
        <v>0.92369999999999997</v>
      </c>
      <c r="V30" s="233">
        <v>2.302</v>
      </c>
      <c r="W30" s="233">
        <v>0.52600000000000002</v>
      </c>
      <c r="X30" s="233">
        <v>1.1391</v>
      </c>
      <c r="Y30" s="233">
        <v>0.51190000000000002</v>
      </c>
      <c r="Z30" s="233">
        <v>7.7200000000000005E-2</v>
      </c>
      <c r="AA30" s="233">
        <v>0.18559999999999999</v>
      </c>
      <c r="AB30" s="233">
        <v>0.253</v>
      </c>
      <c r="AC30" s="233">
        <v>0.68910000000000005</v>
      </c>
      <c r="AD30" s="233">
        <v>0.91820000000000002</v>
      </c>
      <c r="AE30" s="233">
        <v>5.0299999999999997E-2</v>
      </c>
      <c r="AF30" s="233">
        <v>2.6564000000000001</v>
      </c>
      <c r="AG30" s="233">
        <v>5.0945</v>
      </c>
      <c r="AH30" s="233">
        <v>0.33600000000000002</v>
      </c>
      <c r="AI30" s="233">
        <v>0.57469999999999999</v>
      </c>
      <c r="AJ30" s="233">
        <v>5.3541999999999996</v>
      </c>
      <c r="AK30" s="234">
        <v>28</v>
      </c>
      <c r="AL30" s="235" t="s">
        <v>535</v>
      </c>
    </row>
    <row r="31" spans="1:38" x14ac:dyDescent="0.2">
      <c r="A31" s="232">
        <v>44239</v>
      </c>
      <c r="B31" s="233">
        <v>0.12429999999999999</v>
      </c>
      <c r="C31" s="233">
        <v>3.7185999999999999</v>
      </c>
      <c r="D31" s="233">
        <v>2.8729</v>
      </c>
      <c r="E31" s="233">
        <v>0.4798</v>
      </c>
      <c r="F31" s="233">
        <v>2.9178000000000002</v>
      </c>
      <c r="G31" s="233">
        <v>2.6726999999999999</v>
      </c>
      <c r="H31" s="233">
        <v>2.8020999999999998</v>
      </c>
      <c r="I31" s="233">
        <v>4.5029000000000003</v>
      </c>
      <c r="J31" s="233">
        <v>1.2531000000000001</v>
      </c>
      <c r="K31" s="233">
        <v>4.1676000000000002</v>
      </c>
      <c r="L31" s="233">
        <v>5.1273999999999997</v>
      </c>
      <c r="M31" s="233">
        <v>0.13350000000000001</v>
      </c>
      <c r="N31" s="233">
        <v>3.5406</v>
      </c>
      <c r="O31" s="233">
        <v>0.17480000000000001</v>
      </c>
      <c r="P31" s="233">
        <v>0.60540000000000005</v>
      </c>
      <c r="Q31" s="233">
        <v>2.8938999999999999</v>
      </c>
      <c r="R31" s="233">
        <v>0.43740000000000001</v>
      </c>
      <c r="S31" s="233">
        <v>0.4466</v>
      </c>
      <c r="T31" s="233">
        <v>0.59470000000000001</v>
      </c>
      <c r="U31" s="233">
        <v>0.92359999999999998</v>
      </c>
      <c r="V31" s="233">
        <v>2.3022999999999998</v>
      </c>
      <c r="W31" s="233">
        <v>0.53</v>
      </c>
      <c r="X31" s="233">
        <v>1.1446000000000001</v>
      </c>
      <c r="Y31" s="233">
        <v>0.51200000000000001</v>
      </c>
      <c r="Z31" s="233">
        <v>7.7399999999999997E-2</v>
      </c>
      <c r="AA31" s="233">
        <v>0.18540000000000001</v>
      </c>
      <c r="AB31" s="233">
        <v>0.2535</v>
      </c>
      <c r="AC31" s="233">
        <v>0.69289999999999996</v>
      </c>
      <c r="AD31" s="233">
        <v>0.91990000000000005</v>
      </c>
      <c r="AE31" s="233">
        <v>5.0099999999999999E-2</v>
      </c>
      <c r="AF31" s="233">
        <v>2.6614</v>
      </c>
      <c r="AG31" s="233">
        <v>5.1105</v>
      </c>
      <c r="AH31" s="233">
        <v>0.33600000000000002</v>
      </c>
      <c r="AI31" s="233">
        <v>0.57440000000000002</v>
      </c>
      <c r="AJ31" s="233">
        <v>5.3470000000000004</v>
      </c>
      <c r="AK31" s="234">
        <v>29</v>
      </c>
      <c r="AL31" s="235" t="s">
        <v>534</v>
      </c>
    </row>
    <row r="32" spans="1:38" x14ac:dyDescent="0.2">
      <c r="A32" s="232">
        <v>44242</v>
      </c>
      <c r="B32" s="233">
        <v>0.1236</v>
      </c>
      <c r="C32" s="233">
        <v>3.6949000000000001</v>
      </c>
      <c r="D32" s="233">
        <v>2.8725999999999998</v>
      </c>
      <c r="E32" s="233">
        <v>0.47660000000000002</v>
      </c>
      <c r="F32" s="233">
        <v>2.9169999999999998</v>
      </c>
      <c r="G32" s="233">
        <v>2.6739000000000002</v>
      </c>
      <c r="H32" s="233">
        <v>2.7934999999999999</v>
      </c>
      <c r="I32" s="233">
        <v>4.4836</v>
      </c>
      <c r="J32" s="233">
        <v>1.2484999999999999</v>
      </c>
      <c r="K32" s="233">
        <v>4.1486000000000001</v>
      </c>
      <c r="L32" s="233">
        <v>5.1353</v>
      </c>
      <c r="M32" s="233">
        <v>0.1321</v>
      </c>
      <c r="N32" s="233">
        <v>3.5061</v>
      </c>
      <c r="O32" s="233">
        <v>0.17419999999999999</v>
      </c>
      <c r="P32" s="233">
        <v>0.60289999999999999</v>
      </c>
      <c r="Q32" s="233">
        <v>2.8815</v>
      </c>
      <c r="R32" s="233">
        <v>0.43890000000000001</v>
      </c>
      <c r="S32" s="233">
        <v>0.44629999999999997</v>
      </c>
      <c r="T32" s="233">
        <v>0.59219999999999995</v>
      </c>
      <c r="U32" s="233">
        <v>0.91979999999999995</v>
      </c>
      <c r="V32" s="233">
        <v>2.2924000000000002</v>
      </c>
      <c r="W32" s="233">
        <v>0.53039999999999998</v>
      </c>
      <c r="X32" s="233">
        <v>1.1373</v>
      </c>
      <c r="Y32" s="233">
        <v>0.51190000000000002</v>
      </c>
      <c r="Z32" s="233">
        <v>7.6999999999999999E-2</v>
      </c>
      <c r="AA32" s="233">
        <v>0.1855</v>
      </c>
      <c r="AB32" s="233">
        <v>0.25600000000000001</v>
      </c>
      <c r="AC32" s="233">
        <v>0.68810000000000004</v>
      </c>
      <c r="AD32" s="233">
        <v>0.91579999999999995</v>
      </c>
      <c r="AE32" s="233">
        <v>5.04E-2</v>
      </c>
      <c r="AF32" s="233">
        <v>2.6555</v>
      </c>
      <c r="AG32" s="233">
        <v>5.0839999999999996</v>
      </c>
      <c r="AH32" s="233">
        <v>0.33529999999999999</v>
      </c>
      <c r="AI32" s="233">
        <v>0.57189999999999996</v>
      </c>
      <c r="AJ32" s="233">
        <v>5.3350999999999997</v>
      </c>
      <c r="AK32" s="234">
        <v>30</v>
      </c>
      <c r="AL32" s="235" t="s">
        <v>533</v>
      </c>
    </row>
    <row r="33" spans="1:38" x14ac:dyDescent="0.2">
      <c r="A33" s="232">
        <v>44243</v>
      </c>
      <c r="B33" s="233">
        <v>0.1237</v>
      </c>
      <c r="C33" s="233">
        <v>3.694</v>
      </c>
      <c r="D33" s="233">
        <v>2.8774000000000002</v>
      </c>
      <c r="E33" s="233">
        <v>0.47649999999999998</v>
      </c>
      <c r="F33" s="233">
        <v>2.9218999999999999</v>
      </c>
      <c r="G33" s="233">
        <v>2.6821999999999999</v>
      </c>
      <c r="H33" s="233">
        <v>2.7911999999999999</v>
      </c>
      <c r="I33" s="233">
        <v>4.4890999999999996</v>
      </c>
      <c r="J33" s="233">
        <v>1.2552000000000001</v>
      </c>
      <c r="K33" s="233">
        <v>4.1567999999999996</v>
      </c>
      <c r="L33" s="233">
        <v>5.1451000000000002</v>
      </c>
      <c r="M33" s="233">
        <v>0.1328</v>
      </c>
      <c r="N33" s="233">
        <v>3.5072000000000001</v>
      </c>
      <c r="O33" s="233">
        <v>0.17469999999999999</v>
      </c>
      <c r="P33" s="233">
        <v>0.60360000000000003</v>
      </c>
      <c r="Q33" s="233">
        <v>2.8849999999999998</v>
      </c>
      <c r="R33" s="233">
        <v>0.4415</v>
      </c>
      <c r="S33" s="233">
        <v>0.44729999999999998</v>
      </c>
      <c r="T33" s="233">
        <v>0.5927</v>
      </c>
      <c r="U33" s="233">
        <v>0.92079999999999995</v>
      </c>
      <c r="V33" s="233">
        <v>2.2951999999999999</v>
      </c>
      <c r="W33" s="233">
        <v>0.53449999999999998</v>
      </c>
      <c r="X33" s="233">
        <v>1.1399999999999999</v>
      </c>
      <c r="Y33" s="233">
        <v>0.51349999999999996</v>
      </c>
      <c r="Z33" s="233">
        <v>7.6700000000000004E-2</v>
      </c>
      <c r="AA33" s="233">
        <v>0.18490000000000001</v>
      </c>
      <c r="AB33" s="233">
        <v>0.25590000000000002</v>
      </c>
      <c r="AC33" s="233">
        <v>0.68789999999999996</v>
      </c>
      <c r="AD33" s="233">
        <v>0.91659999999999997</v>
      </c>
      <c r="AE33" s="233">
        <v>5.04E-2</v>
      </c>
      <c r="AF33" s="233">
        <v>2.6526999999999998</v>
      </c>
      <c r="AG33" s="233">
        <v>5.0810000000000004</v>
      </c>
      <c r="AH33" s="233">
        <v>0.33529999999999999</v>
      </c>
      <c r="AI33" s="233">
        <v>0.5726</v>
      </c>
      <c r="AJ33" s="233">
        <v>5.3415999999999997</v>
      </c>
      <c r="AK33" s="234">
        <v>31</v>
      </c>
      <c r="AL33" s="235" t="s">
        <v>532</v>
      </c>
    </row>
    <row r="34" spans="1:38" x14ac:dyDescent="0.2">
      <c r="A34" s="232">
        <v>44244</v>
      </c>
      <c r="B34" s="233">
        <v>0.1244</v>
      </c>
      <c r="C34" s="233">
        <v>3.7286999999999999</v>
      </c>
      <c r="D34" s="233">
        <v>2.8917999999999999</v>
      </c>
      <c r="E34" s="233">
        <v>0.48099999999999998</v>
      </c>
      <c r="F34" s="233">
        <v>2.9348000000000001</v>
      </c>
      <c r="G34" s="233">
        <v>2.6819000000000002</v>
      </c>
      <c r="H34" s="233">
        <v>2.8075000000000001</v>
      </c>
      <c r="I34" s="233">
        <v>4.4997999999999996</v>
      </c>
      <c r="J34" s="233">
        <v>1.2532000000000001</v>
      </c>
      <c r="K34" s="233">
        <v>4.1666999999999996</v>
      </c>
      <c r="L34" s="233">
        <v>5.1768999999999998</v>
      </c>
      <c r="M34" s="233">
        <v>0.13370000000000001</v>
      </c>
      <c r="N34" s="233">
        <v>3.5188999999999999</v>
      </c>
      <c r="O34" s="233">
        <v>0.1741</v>
      </c>
      <c r="P34" s="233">
        <v>0.60509999999999997</v>
      </c>
      <c r="Q34" s="233">
        <v>2.8881999999999999</v>
      </c>
      <c r="R34" s="233">
        <v>0.44030000000000002</v>
      </c>
      <c r="S34" s="233">
        <v>0.4481</v>
      </c>
      <c r="T34" s="233">
        <v>0.59430000000000005</v>
      </c>
      <c r="U34" s="233">
        <v>0.92279999999999995</v>
      </c>
      <c r="V34" s="233">
        <v>2.3007</v>
      </c>
      <c r="W34" s="233">
        <v>0.53190000000000004</v>
      </c>
      <c r="X34" s="233">
        <v>1.1444000000000001</v>
      </c>
      <c r="Y34" s="233">
        <v>0.51890000000000003</v>
      </c>
      <c r="Z34" s="233">
        <v>7.7100000000000002E-2</v>
      </c>
      <c r="AA34" s="233">
        <v>0.18410000000000001</v>
      </c>
      <c r="AB34" s="233">
        <v>0.2535</v>
      </c>
      <c r="AC34" s="233">
        <v>0.69430000000000003</v>
      </c>
      <c r="AD34" s="233">
        <v>0.92310000000000003</v>
      </c>
      <c r="AE34" s="233">
        <v>5.0599999999999999E-2</v>
      </c>
      <c r="AF34" s="233">
        <v>2.6596000000000002</v>
      </c>
      <c r="AG34" s="233">
        <v>5.1235999999999997</v>
      </c>
      <c r="AH34" s="233">
        <v>0.33700000000000002</v>
      </c>
      <c r="AI34" s="233">
        <v>0.57399999999999995</v>
      </c>
      <c r="AJ34" s="233">
        <v>5.3517000000000001</v>
      </c>
      <c r="AK34" s="234">
        <v>32</v>
      </c>
      <c r="AL34" s="235" t="s">
        <v>531</v>
      </c>
    </row>
    <row r="35" spans="1:38" x14ac:dyDescent="0.2">
      <c r="A35" s="232">
        <v>44245</v>
      </c>
      <c r="B35" s="233">
        <v>0.12379999999999999</v>
      </c>
      <c r="C35" s="233">
        <v>3.7151999999999998</v>
      </c>
      <c r="D35" s="233">
        <v>2.8902000000000001</v>
      </c>
      <c r="E35" s="233">
        <v>0.47920000000000001</v>
      </c>
      <c r="F35" s="233">
        <v>2.9289000000000001</v>
      </c>
      <c r="G35" s="233">
        <v>2.681</v>
      </c>
      <c r="H35" s="233">
        <v>2.7991000000000001</v>
      </c>
      <c r="I35" s="233">
        <v>4.4856999999999996</v>
      </c>
      <c r="J35" s="233">
        <v>1.2504</v>
      </c>
      <c r="K35" s="233">
        <v>4.1436000000000002</v>
      </c>
      <c r="L35" s="233">
        <v>5.1731999999999996</v>
      </c>
      <c r="M35" s="233">
        <v>0.13339999999999999</v>
      </c>
      <c r="N35" s="233">
        <v>3.5145</v>
      </c>
      <c r="O35" s="233">
        <v>0.17349999999999999</v>
      </c>
      <c r="P35" s="233">
        <v>0.60319999999999996</v>
      </c>
      <c r="Q35" s="233">
        <v>2.8791000000000002</v>
      </c>
      <c r="R35" s="233">
        <v>0.43819999999999998</v>
      </c>
      <c r="S35" s="233">
        <v>0.44690000000000002</v>
      </c>
      <c r="T35" s="233">
        <v>0.59219999999999995</v>
      </c>
      <c r="U35" s="233">
        <v>0.92010000000000003</v>
      </c>
      <c r="V35" s="233">
        <v>2.2934999999999999</v>
      </c>
      <c r="W35" s="233">
        <v>0.53310000000000002</v>
      </c>
      <c r="X35" s="233">
        <v>1.1382000000000001</v>
      </c>
      <c r="Y35" s="233">
        <v>0.52090000000000003</v>
      </c>
      <c r="Z35" s="233">
        <v>7.6600000000000001E-2</v>
      </c>
      <c r="AA35" s="233">
        <v>0.18440000000000001</v>
      </c>
      <c r="AB35" s="233">
        <v>0.25519999999999998</v>
      </c>
      <c r="AC35" s="233">
        <v>0.68659999999999999</v>
      </c>
      <c r="AD35" s="233">
        <v>0.91910000000000003</v>
      </c>
      <c r="AE35" s="233">
        <v>5.04E-2</v>
      </c>
      <c r="AF35" s="233">
        <v>2.649</v>
      </c>
      <c r="AG35" s="233">
        <v>5.1139000000000001</v>
      </c>
      <c r="AH35" s="233">
        <v>0.33579999999999999</v>
      </c>
      <c r="AI35" s="233">
        <v>0.57450000000000001</v>
      </c>
      <c r="AJ35" s="233">
        <v>5.3495999999999997</v>
      </c>
      <c r="AK35" s="234">
        <v>33</v>
      </c>
      <c r="AL35" s="235" t="s">
        <v>530</v>
      </c>
    </row>
    <row r="36" spans="1:38" x14ac:dyDescent="0.2">
      <c r="A36" s="232">
        <v>44246</v>
      </c>
      <c r="B36" s="233">
        <v>0.12330000000000001</v>
      </c>
      <c r="C36" s="233">
        <v>3.6997</v>
      </c>
      <c r="D36" s="233">
        <v>2.8965000000000001</v>
      </c>
      <c r="E36" s="233">
        <v>0.47720000000000001</v>
      </c>
      <c r="F36" s="233">
        <v>2.9237000000000002</v>
      </c>
      <c r="G36" s="233">
        <v>2.6850000000000001</v>
      </c>
      <c r="H36" s="233">
        <v>2.7938999999999998</v>
      </c>
      <c r="I36" s="233">
        <v>4.4892000000000003</v>
      </c>
      <c r="J36" s="233">
        <v>1.2513000000000001</v>
      </c>
      <c r="K36" s="233">
        <v>4.1376999999999997</v>
      </c>
      <c r="L36" s="233">
        <v>5.1755000000000004</v>
      </c>
      <c r="M36" s="233">
        <v>0.13289999999999999</v>
      </c>
      <c r="N36" s="233">
        <v>3.5108000000000001</v>
      </c>
      <c r="O36" s="233">
        <v>0.17369999999999999</v>
      </c>
      <c r="P36" s="233">
        <v>0.60370000000000001</v>
      </c>
      <c r="Q36" s="233">
        <v>2.8814000000000002</v>
      </c>
      <c r="R36" s="233">
        <v>0.43830000000000002</v>
      </c>
      <c r="S36" s="233">
        <v>0.44690000000000002</v>
      </c>
      <c r="T36" s="233">
        <v>0.59240000000000004</v>
      </c>
      <c r="U36" s="233">
        <v>0.92079999999999995</v>
      </c>
      <c r="V36" s="233">
        <v>2.2953000000000001</v>
      </c>
      <c r="W36" s="233">
        <v>0.53029999999999999</v>
      </c>
      <c r="X36" s="233">
        <v>1.1313</v>
      </c>
      <c r="Y36" s="233">
        <v>0.52039999999999997</v>
      </c>
      <c r="Z36" s="233">
        <v>7.6399999999999996E-2</v>
      </c>
      <c r="AA36" s="233">
        <v>0.18240000000000001</v>
      </c>
      <c r="AB36" s="233">
        <v>0.2535</v>
      </c>
      <c r="AC36" s="233">
        <v>0.68169999999999997</v>
      </c>
      <c r="AD36" s="233">
        <v>0.91559999999999997</v>
      </c>
      <c r="AE36" s="233">
        <v>5.0099999999999999E-2</v>
      </c>
      <c r="AF36" s="233">
        <v>2.6303999999999998</v>
      </c>
      <c r="AG36" s="233">
        <v>5.1018999999999997</v>
      </c>
      <c r="AH36" s="233">
        <v>0.3352</v>
      </c>
      <c r="AI36" s="233">
        <v>0.57330000000000003</v>
      </c>
      <c r="AJ36" s="233">
        <v>5.3475999999999999</v>
      </c>
      <c r="AK36" s="234">
        <v>34</v>
      </c>
      <c r="AL36" s="235" t="s">
        <v>529</v>
      </c>
    </row>
    <row r="37" spans="1:38" x14ac:dyDescent="0.2">
      <c r="A37" s="232">
        <v>44249</v>
      </c>
      <c r="B37" s="233">
        <v>0.1236</v>
      </c>
      <c r="C37" s="233">
        <v>3.7134999999999998</v>
      </c>
      <c r="D37" s="233">
        <v>2.9239000000000002</v>
      </c>
      <c r="E37" s="233">
        <v>0.47899999999999998</v>
      </c>
      <c r="F37" s="233">
        <v>2.9390000000000001</v>
      </c>
      <c r="G37" s="233">
        <v>2.7124999999999999</v>
      </c>
      <c r="H37" s="233">
        <v>2.8062</v>
      </c>
      <c r="I37" s="233">
        <v>4.4962999999999997</v>
      </c>
      <c r="J37" s="233">
        <v>1.2516</v>
      </c>
      <c r="K37" s="233">
        <v>4.1288</v>
      </c>
      <c r="L37" s="233">
        <v>5.2037000000000004</v>
      </c>
      <c r="M37" s="233">
        <v>0.13300000000000001</v>
      </c>
      <c r="N37" s="233">
        <v>3.5150999999999999</v>
      </c>
      <c r="O37" s="233">
        <v>0.17330000000000001</v>
      </c>
      <c r="P37" s="233">
        <v>0.60460000000000003</v>
      </c>
      <c r="Q37" s="233">
        <v>2.8896999999999999</v>
      </c>
      <c r="R37" s="233">
        <v>0.43580000000000002</v>
      </c>
      <c r="S37" s="233">
        <v>0.4481</v>
      </c>
      <c r="T37" s="233">
        <v>0.59330000000000005</v>
      </c>
      <c r="U37" s="233">
        <v>0.92220000000000002</v>
      </c>
      <c r="V37" s="233">
        <v>2.2989000000000002</v>
      </c>
      <c r="W37" s="233">
        <v>0.53049999999999997</v>
      </c>
      <c r="X37" s="233">
        <v>1.1336999999999999</v>
      </c>
      <c r="Y37" s="233">
        <v>0.52400000000000002</v>
      </c>
      <c r="Z37" s="233">
        <v>7.6300000000000007E-2</v>
      </c>
      <c r="AA37" s="233">
        <v>0.17949999999999999</v>
      </c>
      <c r="AB37" s="233">
        <v>0.25019999999999998</v>
      </c>
      <c r="AC37" s="233">
        <v>0.68989999999999996</v>
      </c>
      <c r="AD37" s="233">
        <v>0.91859999999999997</v>
      </c>
      <c r="AE37" s="233">
        <v>4.9700000000000001E-2</v>
      </c>
      <c r="AF37" s="233">
        <v>2.6309</v>
      </c>
      <c r="AG37" s="233">
        <v>5.1216999999999997</v>
      </c>
      <c r="AH37" s="233">
        <v>0.3337</v>
      </c>
      <c r="AI37" s="233">
        <v>0.57440000000000002</v>
      </c>
      <c r="AJ37" s="233">
        <v>5.3445999999999998</v>
      </c>
      <c r="AK37" s="234">
        <v>35</v>
      </c>
      <c r="AL37" s="235" t="s">
        <v>528</v>
      </c>
    </row>
    <row r="38" spans="1:38" x14ac:dyDescent="0.2">
      <c r="A38" s="232">
        <v>44250</v>
      </c>
      <c r="B38" s="233">
        <v>0.1236</v>
      </c>
      <c r="C38" s="233">
        <v>3.7117</v>
      </c>
      <c r="D38" s="233">
        <v>2.9318</v>
      </c>
      <c r="E38" s="233">
        <v>0.47870000000000001</v>
      </c>
      <c r="F38" s="233">
        <v>2.9420000000000002</v>
      </c>
      <c r="G38" s="233">
        <v>2.7159</v>
      </c>
      <c r="H38" s="233">
        <v>2.8092999999999999</v>
      </c>
      <c r="I38" s="233">
        <v>4.5092999999999996</v>
      </c>
      <c r="J38" s="233">
        <v>1.254</v>
      </c>
      <c r="K38" s="233">
        <v>4.1257999999999999</v>
      </c>
      <c r="L38" s="233">
        <v>5.2294</v>
      </c>
      <c r="M38" s="233">
        <v>0.13320000000000001</v>
      </c>
      <c r="N38" s="233">
        <v>3.5255999999999998</v>
      </c>
      <c r="O38" s="233">
        <v>0.1741</v>
      </c>
      <c r="P38" s="233">
        <v>0.60629999999999995</v>
      </c>
      <c r="Q38" s="233">
        <v>2.9016999999999999</v>
      </c>
      <c r="R38" s="233">
        <v>0.43690000000000001</v>
      </c>
      <c r="S38" s="233">
        <v>0.44700000000000001</v>
      </c>
      <c r="T38" s="233">
        <v>0.59550000000000003</v>
      </c>
      <c r="U38" s="233">
        <v>0.92449999999999999</v>
      </c>
      <c r="V38" s="233">
        <v>2.3054999999999999</v>
      </c>
      <c r="W38" s="233">
        <v>0.5292</v>
      </c>
      <c r="X38" s="233">
        <v>1.1377999999999999</v>
      </c>
      <c r="Y38" s="233">
        <v>0.52500000000000002</v>
      </c>
      <c r="Z38" s="233">
        <v>7.6200000000000004E-2</v>
      </c>
      <c r="AA38" s="233">
        <v>0.1792</v>
      </c>
      <c r="AB38" s="233">
        <v>0.25230000000000002</v>
      </c>
      <c r="AC38" s="233">
        <v>0.67900000000000005</v>
      </c>
      <c r="AD38" s="233">
        <v>0.91790000000000005</v>
      </c>
      <c r="AE38" s="233">
        <v>0.05</v>
      </c>
      <c r="AF38" s="233">
        <v>2.6337999999999999</v>
      </c>
      <c r="AG38" s="233">
        <v>5.1204000000000001</v>
      </c>
      <c r="AH38" s="233">
        <v>0.33360000000000001</v>
      </c>
      <c r="AI38" s="233">
        <v>0.57450000000000001</v>
      </c>
      <c r="AJ38" s="233">
        <v>5.3611000000000004</v>
      </c>
      <c r="AK38" s="234">
        <v>36</v>
      </c>
      <c r="AL38" s="235" t="s">
        <v>527</v>
      </c>
    </row>
    <row r="39" spans="1:38" x14ac:dyDescent="0.2">
      <c r="A39" s="232">
        <v>44251</v>
      </c>
      <c r="B39" s="233">
        <v>0.1236</v>
      </c>
      <c r="C39" s="233">
        <v>3.7145000000000001</v>
      </c>
      <c r="D39" s="233">
        <v>2.9411</v>
      </c>
      <c r="E39" s="233">
        <v>0.47899999999999998</v>
      </c>
      <c r="F39" s="233">
        <v>2.9552999999999998</v>
      </c>
      <c r="G39" s="233">
        <v>2.7427000000000001</v>
      </c>
      <c r="H39" s="233">
        <v>2.8144</v>
      </c>
      <c r="I39" s="233">
        <v>4.5175999999999998</v>
      </c>
      <c r="J39" s="233">
        <v>1.2575000000000001</v>
      </c>
      <c r="K39" s="233">
        <v>4.0959000000000003</v>
      </c>
      <c r="L39" s="233">
        <v>5.2606999999999999</v>
      </c>
      <c r="M39" s="233">
        <v>0.13289999999999999</v>
      </c>
      <c r="N39" s="233">
        <v>3.5114999999999998</v>
      </c>
      <c r="O39" s="233">
        <v>0.1741</v>
      </c>
      <c r="P39" s="233">
        <v>0.60750000000000004</v>
      </c>
      <c r="Q39" s="233">
        <v>2.9182999999999999</v>
      </c>
      <c r="R39" s="233">
        <v>0.44019999999999998</v>
      </c>
      <c r="S39" s="233">
        <v>0.44800000000000001</v>
      </c>
      <c r="T39" s="233">
        <v>0.5958</v>
      </c>
      <c r="U39" s="233">
        <v>0.92649999999999999</v>
      </c>
      <c r="V39" s="233">
        <v>2.3098000000000001</v>
      </c>
      <c r="W39" s="233">
        <v>0.52</v>
      </c>
      <c r="X39" s="233">
        <v>1.1366000000000001</v>
      </c>
      <c r="Y39" s="233">
        <v>0.52710000000000001</v>
      </c>
      <c r="Z39" s="233">
        <v>7.6399999999999996E-2</v>
      </c>
      <c r="AA39" s="233">
        <v>0.18210000000000001</v>
      </c>
      <c r="AB39" s="233">
        <v>0.25509999999999999</v>
      </c>
      <c r="AC39" s="233">
        <v>0.68259999999999998</v>
      </c>
      <c r="AD39" s="233">
        <v>0.91879999999999995</v>
      </c>
      <c r="AE39" s="233">
        <v>5.0500000000000003E-2</v>
      </c>
      <c r="AF39" s="233">
        <v>2.6371000000000002</v>
      </c>
      <c r="AG39" s="233">
        <v>5.1336000000000004</v>
      </c>
      <c r="AH39" s="233">
        <v>0.33529999999999999</v>
      </c>
      <c r="AI39" s="233">
        <v>0.57620000000000005</v>
      </c>
      <c r="AJ39" s="233">
        <v>5.3720999999999997</v>
      </c>
      <c r="AK39" s="234">
        <v>37</v>
      </c>
      <c r="AL39" s="235" t="s">
        <v>526</v>
      </c>
    </row>
    <row r="40" spans="1:38" x14ac:dyDescent="0.2">
      <c r="A40" s="232">
        <v>44252</v>
      </c>
      <c r="B40" s="233">
        <v>0.1226</v>
      </c>
      <c r="C40" s="233">
        <v>3.6943000000000001</v>
      </c>
      <c r="D40" s="233">
        <v>2.956</v>
      </c>
      <c r="E40" s="233">
        <v>0.47649999999999998</v>
      </c>
      <c r="F40" s="233">
        <v>2.9599000000000002</v>
      </c>
      <c r="G40" s="233">
        <v>2.7557</v>
      </c>
      <c r="H40" s="233">
        <v>2.8058000000000001</v>
      </c>
      <c r="I40" s="233">
        <v>4.5143000000000004</v>
      </c>
      <c r="J40" s="233">
        <v>1.2533000000000001</v>
      </c>
      <c r="K40" s="233">
        <v>4.077</v>
      </c>
      <c r="L40" s="233">
        <v>5.2366999999999999</v>
      </c>
      <c r="M40" s="233">
        <v>0.13239999999999999</v>
      </c>
      <c r="N40" s="233">
        <v>3.4834999999999998</v>
      </c>
      <c r="O40" s="233">
        <v>0.1729</v>
      </c>
      <c r="P40" s="233">
        <v>0.60709999999999997</v>
      </c>
      <c r="Q40" s="233">
        <v>2.9485999999999999</v>
      </c>
      <c r="R40" s="233">
        <v>0.44330000000000003</v>
      </c>
      <c r="S40" s="233">
        <v>0.44919999999999999</v>
      </c>
      <c r="T40" s="233">
        <v>0.5958</v>
      </c>
      <c r="U40" s="233">
        <v>0.92649999999999999</v>
      </c>
      <c r="V40" s="233">
        <v>2.3081</v>
      </c>
      <c r="W40" s="233">
        <v>0.51390000000000002</v>
      </c>
      <c r="X40" s="233">
        <v>1.1313</v>
      </c>
      <c r="Y40" s="233">
        <v>0.52710000000000001</v>
      </c>
      <c r="Z40" s="233">
        <v>7.5999999999999998E-2</v>
      </c>
      <c r="AA40" s="233">
        <v>0.1797</v>
      </c>
      <c r="AB40" s="233">
        <v>0.25180000000000002</v>
      </c>
      <c r="AC40" s="233">
        <v>0.68330000000000002</v>
      </c>
      <c r="AD40" s="233">
        <v>0.91449999999999998</v>
      </c>
      <c r="AE40" s="233">
        <v>5.0200000000000002E-2</v>
      </c>
      <c r="AF40" s="233">
        <v>2.6232000000000002</v>
      </c>
      <c r="AG40" s="233">
        <v>5.1012000000000004</v>
      </c>
      <c r="AH40" s="233">
        <v>0.33350000000000002</v>
      </c>
      <c r="AI40" s="233">
        <v>0.57279999999999998</v>
      </c>
      <c r="AJ40" s="233">
        <v>5.3696000000000002</v>
      </c>
      <c r="AK40" s="234">
        <v>38</v>
      </c>
      <c r="AL40" s="235" t="s">
        <v>525</v>
      </c>
    </row>
    <row r="41" spans="1:38" x14ac:dyDescent="0.2">
      <c r="A41" s="232">
        <v>44253</v>
      </c>
      <c r="B41" s="233">
        <v>0.12280000000000001</v>
      </c>
      <c r="C41" s="233">
        <v>3.7246999999999999</v>
      </c>
      <c r="D41" s="233">
        <v>2.9091999999999998</v>
      </c>
      <c r="E41" s="233">
        <v>0.4803</v>
      </c>
      <c r="F41" s="233">
        <v>2.9521000000000002</v>
      </c>
      <c r="G41" s="233">
        <v>2.7273999999999998</v>
      </c>
      <c r="H41" s="233">
        <v>2.8045</v>
      </c>
      <c r="I41" s="233">
        <v>4.5175000000000001</v>
      </c>
      <c r="J41" s="233">
        <v>1.2513000000000001</v>
      </c>
      <c r="K41" s="233">
        <v>4.1204999999999998</v>
      </c>
      <c r="L41" s="233">
        <v>5.1946000000000003</v>
      </c>
      <c r="M41" s="233">
        <v>0.1333</v>
      </c>
      <c r="N41" s="233">
        <v>3.4986999999999999</v>
      </c>
      <c r="O41" s="233">
        <v>0.17269999999999999</v>
      </c>
      <c r="P41" s="233">
        <v>0.60750000000000004</v>
      </c>
      <c r="Q41" s="233">
        <v>2.9544999999999999</v>
      </c>
      <c r="R41" s="233">
        <v>0.43669999999999998</v>
      </c>
      <c r="S41" s="233">
        <v>0.44690000000000002</v>
      </c>
      <c r="T41" s="233">
        <v>0.59599999999999997</v>
      </c>
      <c r="U41" s="233">
        <v>0.92669999999999997</v>
      </c>
      <c r="V41" s="233">
        <v>2.3096999999999999</v>
      </c>
      <c r="W41" s="233">
        <v>0.50729999999999997</v>
      </c>
      <c r="X41" s="233">
        <v>1.1278999999999999</v>
      </c>
      <c r="Y41" s="233">
        <v>0.5202</v>
      </c>
      <c r="Z41" s="233">
        <v>7.6600000000000001E-2</v>
      </c>
      <c r="AA41" s="233">
        <v>0.1779</v>
      </c>
      <c r="AB41" s="233">
        <v>0.24940000000000001</v>
      </c>
      <c r="AC41" s="233">
        <v>0.6734</v>
      </c>
      <c r="AD41" s="233">
        <v>0.92020000000000002</v>
      </c>
      <c r="AE41" s="233">
        <v>4.99E-2</v>
      </c>
      <c r="AF41" s="233">
        <v>2.6120000000000001</v>
      </c>
      <c r="AG41" s="233">
        <v>5.0608000000000004</v>
      </c>
      <c r="AH41" s="233">
        <v>0.33090000000000003</v>
      </c>
      <c r="AI41" s="233">
        <v>0.57630000000000003</v>
      </c>
      <c r="AJ41" s="233">
        <v>5.3457999999999997</v>
      </c>
      <c r="AK41" s="234">
        <v>39</v>
      </c>
      <c r="AL41" s="235" t="s">
        <v>524</v>
      </c>
    </row>
    <row r="42" spans="1:38" x14ac:dyDescent="0.2">
      <c r="A42" s="232">
        <v>44256</v>
      </c>
      <c r="B42" s="233">
        <v>0.12429999999999999</v>
      </c>
      <c r="C42" s="233">
        <v>3.7572000000000001</v>
      </c>
      <c r="D42" s="233">
        <v>2.9049</v>
      </c>
      <c r="E42" s="233">
        <v>0.48430000000000001</v>
      </c>
      <c r="F42" s="233">
        <v>2.9588999999999999</v>
      </c>
      <c r="G42" s="233">
        <v>2.7189000000000001</v>
      </c>
      <c r="H42" s="233">
        <v>2.8208000000000002</v>
      </c>
      <c r="I42" s="233">
        <v>4.5231000000000003</v>
      </c>
      <c r="J42" s="233">
        <v>1.2466999999999999</v>
      </c>
      <c r="K42" s="233">
        <v>4.1211000000000002</v>
      </c>
      <c r="L42" s="233">
        <v>5.2396000000000003</v>
      </c>
      <c r="M42" s="233">
        <v>0.1341</v>
      </c>
      <c r="N42" s="233">
        <v>3.5194999999999999</v>
      </c>
      <c r="O42" s="233">
        <v>0.1731</v>
      </c>
      <c r="P42" s="233">
        <v>0.60829999999999995</v>
      </c>
      <c r="Q42" s="233">
        <v>2.9390000000000001</v>
      </c>
      <c r="R42" s="233">
        <v>0.43440000000000001</v>
      </c>
      <c r="S42" s="233">
        <v>0.44419999999999998</v>
      </c>
      <c r="T42" s="233">
        <v>0.59719999999999995</v>
      </c>
      <c r="U42" s="233">
        <v>0.92749999999999999</v>
      </c>
      <c r="V42" s="233">
        <v>2.3126000000000002</v>
      </c>
      <c r="W42" s="233">
        <v>0.51370000000000005</v>
      </c>
      <c r="X42" s="233">
        <v>1.1415</v>
      </c>
      <c r="Y42" s="233">
        <v>0.51900000000000002</v>
      </c>
      <c r="Z42" s="233">
        <v>7.7200000000000005E-2</v>
      </c>
      <c r="AA42" s="233">
        <v>0.1804</v>
      </c>
      <c r="AB42" s="233">
        <v>0.2492</v>
      </c>
      <c r="AC42" s="233">
        <v>0.67110000000000003</v>
      </c>
      <c r="AD42" s="233">
        <v>0.92610000000000003</v>
      </c>
      <c r="AE42" s="233">
        <v>5.0700000000000002E-2</v>
      </c>
      <c r="AF42" s="233">
        <v>2.6356999999999999</v>
      </c>
      <c r="AG42" s="233">
        <v>5.1048</v>
      </c>
      <c r="AH42" s="233">
        <v>0.33489999999999998</v>
      </c>
      <c r="AI42" s="233">
        <v>0.58109999999999995</v>
      </c>
      <c r="AJ42" s="233">
        <v>5.3708</v>
      </c>
      <c r="AK42" s="234">
        <v>40</v>
      </c>
      <c r="AL42" s="235" t="s">
        <v>523</v>
      </c>
    </row>
    <row r="43" spans="1:38" x14ac:dyDescent="0.2">
      <c r="A43" s="232">
        <v>44257</v>
      </c>
      <c r="B43" s="233">
        <v>0.12470000000000001</v>
      </c>
      <c r="C43" s="233">
        <v>3.7765</v>
      </c>
      <c r="D43" s="233">
        <v>2.9283999999999999</v>
      </c>
      <c r="E43" s="233">
        <v>0.4869</v>
      </c>
      <c r="F43" s="233">
        <v>2.9803000000000002</v>
      </c>
      <c r="G43" s="233">
        <v>2.7311999999999999</v>
      </c>
      <c r="H43" s="233">
        <v>2.8332000000000002</v>
      </c>
      <c r="I43" s="233">
        <v>4.5345000000000004</v>
      </c>
      <c r="J43" s="233">
        <v>1.2463</v>
      </c>
      <c r="K43" s="233">
        <v>4.1120000000000001</v>
      </c>
      <c r="L43" s="233">
        <v>5.2366999999999999</v>
      </c>
      <c r="M43" s="233">
        <v>0.1351</v>
      </c>
      <c r="N43" s="233">
        <v>3.5331999999999999</v>
      </c>
      <c r="O43" s="233">
        <v>0.1734</v>
      </c>
      <c r="P43" s="233">
        <v>0.60980000000000001</v>
      </c>
      <c r="Q43" s="233">
        <v>2.9813000000000001</v>
      </c>
      <c r="R43" s="233">
        <v>0.44119999999999998</v>
      </c>
      <c r="S43" s="233">
        <v>0.44700000000000001</v>
      </c>
      <c r="T43" s="233">
        <v>0.59840000000000004</v>
      </c>
      <c r="U43" s="233">
        <v>0.93</v>
      </c>
      <c r="V43" s="233">
        <v>2.3184</v>
      </c>
      <c r="W43" s="233">
        <v>0.51449999999999996</v>
      </c>
      <c r="X43" s="233">
        <v>1.1425000000000001</v>
      </c>
      <c r="Y43" s="233">
        <v>0.52239999999999998</v>
      </c>
      <c r="Z43" s="233">
        <v>7.8E-2</v>
      </c>
      <c r="AA43" s="233">
        <v>0.182</v>
      </c>
      <c r="AB43" s="233">
        <v>0.25040000000000001</v>
      </c>
      <c r="AC43" s="233">
        <v>0.66930000000000001</v>
      </c>
      <c r="AD43" s="233">
        <v>0.93049999999999999</v>
      </c>
      <c r="AE43" s="233">
        <v>5.0599999999999999E-2</v>
      </c>
      <c r="AF43" s="233">
        <v>2.6362999999999999</v>
      </c>
      <c r="AG43" s="233">
        <v>5.1486999999999998</v>
      </c>
      <c r="AH43" s="233">
        <v>0.33610000000000001</v>
      </c>
      <c r="AI43" s="233">
        <v>0.58360000000000001</v>
      </c>
      <c r="AJ43" s="233">
        <v>5.4051</v>
      </c>
      <c r="AK43" s="234">
        <v>41</v>
      </c>
      <c r="AL43" s="235" t="s">
        <v>522</v>
      </c>
    </row>
    <row r="44" spans="1:38" x14ac:dyDescent="0.2">
      <c r="A44" s="232">
        <v>44258</v>
      </c>
      <c r="B44" s="233">
        <v>0.12379999999999999</v>
      </c>
      <c r="C44" s="233">
        <v>3.7509000000000001</v>
      </c>
      <c r="D44" s="233">
        <v>2.9373999999999998</v>
      </c>
      <c r="E44" s="233">
        <v>0.48359999999999997</v>
      </c>
      <c r="F44" s="233">
        <v>2.9771000000000001</v>
      </c>
      <c r="G44" s="233">
        <v>2.7381000000000002</v>
      </c>
      <c r="H44" s="233">
        <v>2.8207</v>
      </c>
      <c r="I44" s="233">
        <v>4.5392999999999999</v>
      </c>
      <c r="J44" s="233">
        <v>1.2486999999999999</v>
      </c>
      <c r="K44" s="233">
        <v>4.0980999999999996</v>
      </c>
      <c r="L44" s="233">
        <v>5.2450000000000001</v>
      </c>
      <c r="M44" s="233">
        <v>0.13489999999999999</v>
      </c>
      <c r="N44" s="233">
        <v>3.5091999999999999</v>
      </c>
      <c r="O44" s="233">
        <v>0.17369999999999999</v>
      </c>
      <c r="P44" s="233">
        <v>0.61040000000000005</v>
      </c>
      <c r="Q44" s="233">
        <v>2.9805000000000001</v>
      </c>
      <c r="R44" s="233">
        <v>0.44419999999999998</v>
      </c>
      <c r="S44" s="233">
        <v>0.44840000000000002</v>
      </c>
      <c r="T44" s="233">
        <v>0.59870000000000001</v>
      </c>
      <c r="U44" s="233">
        <v>0.93089999999999995</v>
      </c>
      <c r="V44" s="233">
        <v>2.3209</v>
      </c>
      <c r="W44" s="233">
        <v>0.50949999999999995</v>
      </c>
      <c r="X44" s="233">
        <v>1.1394</v>
      </c>
      <c r="Y44" s="233">
        <v>0.51449999999999996</v>
      </c>
      <c r="Z44" s="233">
        <v>7.7299999999999994E-2</v>
      </c>
      <c r="AA44" s="233">
        <v>0.18210000000000001</v>
      </c>
      <c r="AB44" s="233">
        <v>0.252</v>
      </c>
      <c r="AC44" s="233">
        <v>0.66080000000000005</v>
      </c>
      <c r="AD44" s="233">
        <v>0.92600000000000005</v>
      </c>
      <c r="AE44" s="233">
        <v>5.0900000000000001E-2</v>
      </c>
      <c r="AF44" s="233">
        <v>2.6332</v>
      </c>
      <c r="AG44" s="233">
        <v>5.1551</v>
      </c>
      <c r="AH44" s="233">
        <v>0.33460000000000001</v>
      </c>
      <c r="AI44" s="233">
        <v>0.58030000000000004</v>
      </c>
      <c r="AJ44" s="233">
        <v>5.4187000000000003</v>
      </c>
      <c r="AK44" s="234">
        <v>42</v>
      </c>
      <c r="AL44" s="235" t="s">
        <v>521</v>
      </c>
    </row>
    <row r="45" spans="1:38" x14ac:dyDescent="0.2">
      <c r="A45" s="232">
        <v>44259</v>
      </c>
      <c r="B45" s="233">
        <v>0.12470000000000001</v>
      </c>
      <c r="C45" s="233">
        <v>3.7850999999999999</v>
      </c>
      <c r="D45" s="233">
        <v>2.9443999999999999</v>
      </c>
      <c r="E45" s="233">
        <v>0.4879</v>
      </c>
      <c r="F45" s="233">
        <v>2.9906000000000001</v>
      </c>
      <c r="G45" s="233">
        <v>2.7429999999999999</v>
      </c>
      <c r="H45" s="233">
        <v>2.8391000000000002</v>
      </c>
      <c r="I45" s="233">
        <v>4.5540000000000003</v>
      </c>
      <c r="J45" s="233">
        <v>1.2492000000000001</v>
      </c>
      <c r="K45" s="233">
        <v>4.1002999999999998</v>
      </c>
      <c r="L45" s="233">
        <v>5.2717000000000001</v>
      </c>
      <c r="M45" s="233">
        <v>0.13639999999999999</v>
      </c>
      <c r="N45" s="233">
        <v>3.5259999999999998</v>
      </c>
      <c r="O45" s="233">
        <v>0.17380000000000001</v>
      </c>
      <c r="P45" s="233">
        <v>0.61240000000000006</v>
      </c>
      <c r="Q45" s="233">
        <v>2.9823</v>
      </c>
      <c r="R45" s="233">
        <v>0.44400000000000001</v>
      </c>
      <c r="S45" s="233">
        <v>0.44790000000000002</v>
      </c>
      <c r="T45" s="233">
        <v>0.60060000000000002</v>
      </c>
      <c r="U45" s="233">
        <v>0.93369999999999997</v>
      </c>
      <c r="V45" s="233">
        <v>2.3283999999999998</v>
      </c>
      <c r="W45" s="233">
        <v>0.50729999999999997</v>
      </c>
      <c r="X45" s="233">
        <v>1.143</v>
      </c>
      <c r="Y45" s="233">
        <v>0.5202</v>
      </c>
      <c r="Z45" s="233">
        <v>7.8E-2</v>
      </c>
      <c r="AA45" s="233">
        <v>0.18129999999999999</v>
      </c>
      <c r="AB45" s="233">
        <v>0.25059999999999999</v>
      </c>
      <c r="AC45" s="233">
        <v>0.67349999999999999</v>
      </c>
      <c r="AD45" s="233">
        <v>0.93279999999999996</v>
      </c>
      <c r="AE45" s="233">
        <v>5.1200000000000002E-2</v>
      </c>
      <c r="AF45" s="233">
        <v>2.6533000000000002</v>
      </c>
      <c r="AG45" s="233">
        <v>5.1962999999999999</v>
      </c>
      <c r="AH45" s="233">
        <v>0.33629999999999999</v>
      </c>
      <c r="AI45" s="233">
        <v>0.58499999999999996</v>
      </c>
      <c r="AJ45" s="233">
        <v>5.4325999999999999</v>
      </c>
      <c r="AK45" s="234">
        <v>43</v>
      </c>
      <c r="AL45" s="235" t="s">
        <v>520</v>
      </c>
    </row>
    <row r="46" spans="1:38" x14ac:dyDescent="0.2">
      <c r="A46" s="232">
        <v>44260</v>
      </c>
      <c r="B46" s="233">
        <v>0.12590000000000001</v>
      </c>
      <c r="C46" s="233">
        <v>3.8393000000000002</v>
      </c>
      <c r="D46" s="233">
        <v>2.9468999999999999</v>
      </c>
      <c r="E46" s="233">
        <v>0.49459999999999998</v>
      </c>
      <c r="F46" s="233">
        <v>3.0230999999999999</v>
      </c>
      <c r="G46" s="233">
        <v>2.7412000000000001</v>
      </c>
      <c r="H46" s="233">
        <v>2.8628</v>
      </c>
      <c r="I46" s="233">
        <v>4.5792999999999999</v>
      </c>
      <c r="J46" s="233">
        <v>1.2498</v>
      </c>
      <c r="K46" s="233">
        <v>4.1313000000000004</v>
      </c>
      <c r="L46" s="233">
        <v>5.3056000000000001</v>
      </c>
      <c r="M46" s="233">
        <v>0.13850000000000001</v>
      </c>
      <c r="N46" s="233">
        <v>3.54</v>
      </c>
      <c r="O46" s="233">
        <v>0.1739</v>
      </c>
      <c r="P46" s="233">
        <v>0.61580000000000001</v>
      </c>
      <c r="Q46" s="233">
        <v>2.9950000000000001</v>
      </c>
      <c r="R46" s="233">
        <v>0.44679999999999997</v>
      </c>
      <c r="S46" s="233">
        <v>0.44990000000000002</v>
      </c>
      <c r="T46" s="233">
        <v>0.60460000000000003</v>
      </c>
      <c r="U46" s="233">
        <v>0.93769999999999998</v>
      </c>
      <c r="V46" s="233">
        <v>2.3412999999999999</v>
      </c>
      <c r="W46" s="233">
        <v>0.50949999999999995</v>
      </c>
      <c r="X46" s="233">
        <v>1.1586000000000001</v>
      </c>
      <c r="Y46" s="233">
        <v>0.52439999999999998</v>
      </c>
      <c r="Z46" s="233">
        <v>7.8899999999999998E-2</v>
      </c>
      <c r="AA46" s="233">
        <v>0.18090000000000001</v>
      </c>
      <c r="AB46" s="233">
        <v>0.2505</v>
      </c>
      <c r="AC46" s="233">
        <v>0.67710000000000004</v>
      </c>
      <c r="AD46" s="233">
        <v>0.94230000000000003</v>
      </c>
      <c r="AE46" s="233">
        <v>5.1400000000000001E-2</v>
      </c>
      <c r="AF46" s="233">
        <v>2.6846999999999999</v>
      </c>
      <c r="AG46" s="233">
        <v>5.2565999999999997</v>
      </c>
      <c r="AH46" s="233">
        <v>0.33979999999999999</v>
      </c>
      <c r="AI46" s="233">
        <v>0.59219999999999995</v>
      </c>
      <c r="AJ46" s="233">
        <v>5.4635999999999996</v>
      </c>
      <c r="AK46" s="234">
        <v>44</v>
      </c>
      <c r="AL46" s="235" t="s">
        <v>519</v>
      </c>
    </row>
    <row r="47" spans="1:38" x14ac:dyDescent="0.2">
      <c r="A47" s="232">
        <v>44263</v>
      </c>
      <c r="B47" s="233">
        <v>0.1255</v>
      </c>
      <c r="C47" s="233">
        <v>3.8664999999999998</v>
      </c>
      <c r="D47" s="233">
        <v>2.9565999999999999</v>
      </c>
      <c r="E47" s="233">
        <v>0.49759999999999999</v>
      </c>
      <c r="F47" s="233">
        <v>3.0476999999999999</v>
      </c>
      <c r="G47" s="233">
        <v>2.7498999999999998</v>
      </c>
      <c r="H47" s="233">
        <v>2.8671000000000002</v>
      </c>
      <c r="I47" s="233">
        <v>4.5903</v>
      </c>
      <c r="J47" s="233">
        <v>1.2483</v>
      </c>
      <c r="K47" s="233">
        <v>4.1416000000000004</v>
      </c>
      <c r="L47" s="233">
        <v>5.3478000000000003</v>
      </c>
      <c r="M47" s="233">
        <v>0.13919999999999999</v>
      </c>
      <c r="N47" s="233">
        <v>3.5613999999999999</v>
      </c>
      <c r="O47" s="233">
        <v>0.17380000000000001</v>
      </c>
      <c r="P47" s="233">
        <v>0.61729999999999996</v>
      </c>
      <c r="Q47" s="233">
        <v>3.0022000000000002</v>
      </c>
      <c r="R47" s="233">
        <v>0.45040000000000002</v>
      </c>
      <c r="S47" s="233">
        <v>0.45079999999999998</v>
      </c>
      <c r="T47" s="233">
        <v>0.60580000000000001</v>
      </c>
      <c r="U47" s="233">
        <v>0.93979999999999997</v>
      </c>
      <c r="V47" s="233">
        <v>2.347</v>
      </c>
      <c r="W47" s="233">
        <v>0.50539999999999996</v>
      </c>
      <c r="X47" s="233">
        <v>1.1583000000000001</v>
      </c>
      <c r="Y47" s="233">
        <v>0.5272</v>
      </c>
      <c r="Z47" s="233">
        <v>7.9399999999999998E-2</v>
      </c>
      <c r="AA47" s="233">
        <v>0.1792</v>
      </c>
      <c r="AB47" s="233">
        <v>0.24879999999999999</v>
      </c>
      <c r="AC47" s="233">
        <v>0.6794</v>
      </c>
      <c r="AD47" s="233">
        <v>0.94130000000000003</v>
      </c>
      <c r="AE47" s="233">
        <v>5.1799999999999999E-2</v>
      </c>
      <c r="AF47" s="233">
        <v>2.6924000000000001</v>
      </c>
      <c r="AG47" s="233">
        <v>5.2779999999999996</v>
      </c>
      <c r="AH47" s="233">
        <v>0.3412</v>
      </c>
      <c r="AI47" s="233">
        <v>0.59230000000000005</v>
      </c>
      <c r="AJ47" s="233">
        <v>5.4941000000000004</v>
      </c>
      <c r="AK47" s="234">
        <v>45</v>
      </c>
      <c r="AL47" s="235" t="s">
        <v>518</v>
      </c>
    </row>
    <row r="48" spans="1:38" x14ac:dyDescent="0.2">
      <c r="A48" s="232">
        <v>44264</v>
      </c>
      <c r="B48" s="233">
        <v>0.12509999999999999</v>
      </c>
      <c r="C48" s="233">
        <v>3.8506999999999998</v>
      </c>
      <c r="D48" s="233">
        <v>2.9668999999999999</v>
      </c>
      <c r="E48" s="233">
        <v>0.496</v>
      </c>
      <c r="F48" s="233">
        <v>3.0533000000000001</v>
      </c>
      <c r="G48" s="233">
        <v>2.7597999999999998</v>
      </c>
      <c r="H48" s="233">
        <v>2.8624000000000001</v>
      </c>
      <c r="I48" s="233">
        <v>4.5843999999999996</v>
      </c>
      <c r="J48" s="233">
        <v>1.2514000000000001</v>
      </c>
      <c r="K48" s="233">
        <v>4.1265999999999998</v>
      </c>
      <c r="L48" s="233">
        <v>5.3506</v>
      </c>
      <c r="M48" s="233">
        <v>0.1389</v>
      </c>
      <c r="N48" s="233">
        <v>3.5432000000000001</v>
      </c>
      <c r="O48" s="233">
        <v>0.17460000000000001</v>
      </c>
      <c r="P48" s="233">
        <v>0.61650000000000005</v>
      </c>
      <c r="Q48" s="233">
        <v>3.0219999999999998</v>
      </c>
      <c r="R48" s="233">
        <v>0.4546</v>
      </c>
      <c r="S48" s="233">
        <v>0.45169999999999999</v>
      </c>
      <c r="T48" s="233">
        <v>0.6048</v>
      </c>
      <c r="U48" s="233">
        <v>0.93840000000000001</v>
      </c>
      <c r="V48" s="233">
        <v>2.3439000000000001</v>
      </c>
      <c r="W48" s="233">
        <v>0.50590000000000002</v>
      </c>
      <c r="X48" s="233">
        <v>1.1592</v>
      </c>
      <c r="Y48" s="233">
        <v>0.52280000000000004</v>
      </c>
      <c r="Z48" s="233">
        <v>7.9299999999999995E-2</v>
      </c>
      <c r="AA48" s="233">
        <v>0.18110000000000001</v>
      </c>
      <c r="AB48" s="233">
        <v>0.251</v>
      </c>
      <c r="AC48" s="233">
        <v>0.65529999999999999</v>
      </c>
      <c r="AD48" s="233">
        <v>0.93520000000000003</v>
      </c>
      <c r="AE48" s="233">
        <v>5.1999999999999998E-2</v>
      </c>
      <c r="AF48" s="233">
        <v>2.6741000000000001</v>
      </c>
      <c r="AG48" s="233">
        <v>5.28</v>
      </c>
      <c r="AH48" s="233">
        <v>0.33839999999999998</v>
      </c>
      <c r="AI48" s="233">
        <v>0.59099999999999997</v>
      </c>
      <c r="AJ48" s="233">
        <v>5.5071000000000003</v>
      </c>
      <c r="AK48" s="234">
        <v>46</v>
      </c>
      <c r="AL48" s="235" t="s">
        <v>517</v>
      </c>
    </row>
    <row r="49" spans="1:38" x14ac:dyDescent="0.2">
      <c r="A49" s="232">
        <v>44265</v>
      </c>
      <c r="B49" s="233">
        <v>0.125</v>
      </c>
      <c r="C49" s="233">
        <v>3.8420000000000001</v>
      </c>
      <c r="D49" s="233">
        <v>2.9622999999999999</v>
      </c>
      <c r="E49" s="233">
        <v>0.495</v>
      </c>
      <c r="F49" s="233">
        <v>3.0373999999999999</v>
      </c>
      <c r="G49" s="233">
        <v>2.754</v>
      </c>
      <c r="H49" s="233">
        <v>2.8536999999999999</v>
      </c>
      <c r="I49" s="233">
        <v>4.5717999999999996</v>
      </c>
      <c r="J49" s="233">
        <v>1.2464</v>
      </c>
      <c r="K49" s="233">
        <v>4.1334</v>
      </c>
      <c r="L49" s="233">
        <v>5.3433999999999999</v>
      </c>
      <c r="M49" s="233">
        <v>0.1386</v>
      </c>
      <c r="N49" s="233">
        <v>3.5352999999999999</v>
      </c>
      <c r="O49" s="233">
        <v>0.1744</v>
      </c>
      <c r="P49" s="233">
        <v>0.61480000000000001</v>
      </c>
      <c r="Q49" s="233">
        <v>3.0057999999999998</v>
      </c>
      <c r="R49" s="233">
        <v>0.45379999999999998</v>
      </c>
      <c r="S49" s="233">
        <v>0.4511</v>
      </c>
      <c r="T49" s="233">
        <v>0.60270000000000001</v>
      </c>
      <c r="U49" s="233">
        <v>0.93569999999999998</v>
      </c>
      <c r="V49" s="233">
        <v>2.3374999999999999</v>
      </c>
      <c r="W49" s="233">
        <v>0.50619999999999998</v>
      </c>
      <c r="X49" s="233">
        <v>1.1567000000000001</v>
      </c>
      <c r="Y49" s="233">
        <v>0.52239999999999998</v>
      </c>
      <c r="Z49" s="233">
        <v>7.9100000000000004E-2</v>
      </c>
      <c r="AA49" s="233">
        <v>0.18160000000000001</v>
      </c>
      <c r="AB49" s="233">
        <v>0.25230000000000002</v>
      </c>
      <c r="AC49" s="233">
        <v>0.66210000000000002</v>
      </c>
      <c r="AD49" s="233">
        <v>0.93100000000000005</v>
      </c>
      <c r="AE49" s="233">
        <v>5.1999999999999998E-2</v>
      </c>
      <c r="AF49" s="233">
        <v>2.6669999999999998</v>
      </c>
      <c r="AG49" s="233">
        <v>5.2694999999999999</v>
      </c>
      <c r="AH49" s="233">
        <v>0.3367</v>
      </c>
      <c r="AI49" s="233">
        <v>0.59040000000000004</v>
      </c>
      <c r="AJ49" s="233">
        <v>5.4870000000000001</v>
      </c>
      <c r="AK49" s="234">
        <v>47</v>
      </c>
      <c r="AL49" s="235" t="s">
        <v>516</v>
      </c>
    </row>
    <row r="50" spans="1:38" x14ac:dyDescent="0.2">
      <c r="A50" s="232">
        <v>44266</v>
      </c>
      <c r="B50" s="233">
        <v>0.12529999999999999</v>
      </c>
      <c r="C50" s="233">
        <v>3.8287</v>
      </c>
      <c r="D50" s="233">
        <v>2.9773000000000001</v>
      </c>
      <c r="E50" s="233">
        <v>0.49349999999999999</v>
      </c>
      <c r="F50" s="233">
        <v>3.0434000000000001</v>
      </c>
      <c r="G50" s="233">
        <v>2.7685</v>
      </c>
      <c r="H50" s="233">
        <v>2.8578999999999999</v>
      </c>
      <c r="I50" s="233">
        <v>4.5804999999999998</v>
      </c>
      <c r="J50" s="233">
        <v>1.2511000000000001</v>
      </c>
      <c r="K50" s="233">
        <v>4.1387</v>
      </c>
      <c r="L50" s="233">
        <v>5.3411</v>
      </c>
      <c r="M50" s="233">
        <v>0.13800000000000001</v>
      </c>
      <c r="N50" s="233">
        <v>3.5295999999999998</v>
      </c>
      <c r="O50" s="233">
        <v>0.17460000000000001</v>
      </c>
      <c r="P50" s="233">
        <v>0.6159</v>
      </c>
      <c r="Q50" s="233">
        <v>2.9956999999999998</v>
      </c>
      <c r="R50" s="233">
        <v>0.45629999999999998</v>
      </c>
      <c r="S50" s="233">
        <v>0.45300000000000001</v>
      </c>
      <c r="T50" s="233">
        <v>0.60370000000000001</v>
      </c>
      <c r="U50" s="233">
        <v>0.93759999999999999</v>
      </c>
      <c r="V50" s="233">
        <v>2.3418999999999999</v>
      </c>
      <c r="W50" s="233">
        <v>0.51439999999999997</v>
      </c>
      <c r="X50" s="233">
        <v>1.1587000000000001</v>
      </c>
      <c r="Y50" s="233">
        <v>0.52849999999999997</v>
      </c>
      <c r="Z50" s="233">
        <v>7.9100000000000004E-2</v>
      </c>
      <c r="AA50" s="233">
        <v>0.1842</v>
      </c>
      <c r="AB50" s="233">
        <v>0.25619999999999998</v>
      </c>
      <c r="AC50" s="233">
        <v>0.67500000000000004</v>
      </c>
      <c r="AD50" s="233">
        <v>0.93210000000000004</v>
      </c>
      <c r="AE50" s="233">
        <v>5.21E-2</v>
      </c>
      <c r="AF50" s="233">
        <v>2.6577999999999999</v>
      </c>
      <c r="AG50" s="233">
        <v>5.2704000000000004</v>
      </c>
      <c r="AH50" s="233">
        <v>0.33850000000000002</v>
      </c>
      <c r="AI50" s="233">
        <v>0.58989999999999998</v>
      </c>
      <c r="AJ50" s="233">
        <v>5.4960000000000004</v>
      </c>
      <c r="AK50" s="234">
        <v>48</v>
      </c>
      <c r="AL50" s="235" t="s">
        <v>515</v>
      </c>
    </row>
    <row r="51" spans="1:38" x14ac:dyDescent="0.2">
      <c r="A51" s="232">
        <v>44267</v>
      </c>
      <c r="B51" s="233">
        <v>0.12509999999999999</v>
      </c>
      <c r="C51" s="233">
        <v>3.8521000000000001</v>
      </c>
      <c r="D51" s="233">
        <v>2.9839000000000002</v>
      </c>
      <c r="E51" s="233">
        <v>0.49619999999999997</v>
      </c>
      <c r="F51" s="233">
        <v>3.0669</v>
      </c>
      <c r="G51" s="233">
        <v>2.7642000000000002</v>
      </c>
      <c r="H51" s="233">
        <v>2.86</v>
      </c>
      <c r="I51" s="233">
        <v>4.5909000000000004</v>
      </c>
      <c r="J51" s="233">
        <v>1.2529999999999999</v>
      </c>
      <c r="K51" s="233">
        <v>4.1372999999999998</v>
      </c>
      <c r="L51" s="233">
        <v>5.3590999999999998</v>
      </c>
      <c r="M51" s="233">
        <v>0.1389</v>
      </c>
      <c r="N51" s="233">
        <v>3.5304000000000002</v>
      </c>
      <c r="O51" s="233">
        <v>0.17499999999999999</v>
      </c>
      <c r="P51" s="233">
        <v>0.61729999999999996</v>
      </c>
      <c r="Q51" s="233">
        <v>2.9830000000000001</v>
      </c>
      <c r="R51" s="233">
        <v>0.45419999999999999</v>
      </c>
      <c r="S51" s="233">
        <v>0.45219999999999999</v>
      </c>
      <c r="T51" s="233">
        <v>0.60499999999999998</v>
      </c>
      <c r="U51" s="233">
        <v>0.93979999999999997</v>
      </c>
      <c r="V51" s="233">
        <v>2.3473000000000002</v>
      </c>
      <c r="W51" s="233">
        <v>0.50600000000000001</v>
      </c>
      <c r="X51" s="233">
        <v>1.1607000000000001</v>
      </c>
      <c r="Y51" s="233">
        <v>0.54</v>
      </c>
      <c r="Z51" s="233">
        <v>7.9500000000000001E-2</v>
      </c>
      <c r="AA51" s="233">
        <v>0.1847</v>
      </c>
      <c r="AB51" s="233">
        <v>0.25650000000000001</v>
      </c>
      <c r="AC51" s="233">
        <v>0.69579999999999997</v>
      </c>
      <c r="AD51" s="233">
        <v>0.93540000000000001</v>
      </c>
      <c r="AE51" s="233">
        <v>5.2299999999999999E-2</v>
      </c>
      <c r="AF51" s="233">
        <v>2.6778</v>
      </c>
      <c r="AG51" s="233">
        <v>5.2906000000000004</v>
      </c>
      <c r="AH51" s="233">
        <v>0.33860000000000001</v>
      </c>
      <c r="AI51" s="233">
        <v>0.59189999999999998</v>
      </c>
      <c r="AJ51" s="233">
        <v>5.4912000000000001</v>
      </c>
      <c r="AK51" s="234">
        <v>49</v>
      </c>
      <c r="AL51" s="235" t="s">
        <v>514</v>
      </c>
    </row>
    <row r="52" spans="1:38" x14ac:dyDescent="0.2">
      <c r="A52" s="232">
        <v>44270</v>
      </c>
      <c r="B52" s="233">
        <v>0.12509999999999999</v>
      </c>
      <c r="C52" s="233">
        <v>3.8429000000000002</v>
      </c>
      <c r="D52" s="233">
        <v>2.9782999999999999</v>
      </c>
      <c r="E52" s="233">
        <v>0.495</v>
      </c>
      <c r="F52" s="233">
        <v>3.0861000000000001</v>
      </c>
      <c r="G52" s="233">
        <v>2.7665999999999999</v>
      </c>
      <c r="H52" s="233">
        <v>2.8570000000000002</v>
      </c>
      <c r="I52" s="233">
        <v>4.5835999999999997</v>
      </c>
      <c r="J52" s="233">
        <v>1.2477</v>
      </c>
      <c r="K52" s="233">
        <v>4.1355000000000004</v>
      </c>
      <c r="L52" s="233">
        <v>5.3552999999999997</v>
      </c>
      <c r="M52" s="233">
        <v>0.1391</v>
      </c>
      <c r="N52" s="233">
        <v>3.5226999999999999</v>
      </c>
      <c r="O52" s="233">
        <v>0.17519999999999999</v>
      </c>
      <c r="P52" s="233">
        <v>0.61639999999999995</v>
      </c>
      <c r="Q52" s="233">
        <v>2.9861</v>
      </c>
      <c r="R52" s="233">
        <v>0.45529999999999998</v>
      </c>
      <c r="S52" s="233">
        <v>0.45029999999999998</v>
      </c>
      <c r="T52" s="233">
        <v>0.60450000000000004</v>
      </c>
      <c r="U52" s="233">
        <v>0.93820000000000003</v>
      </c>
      <c r="V52" s="233">
        <v>2.3435000000000001</v>
      </c>
      <c r="W52" s="233">
        <v>0.51280000000000003</v>
      </c>
      <c r="X52" s="233">
        <v>1.1597</v>
      </c>
      <c r="Y52" s="233">
        <v>0.53080000000000005</v>
      </c>
      <c r="Z52" s="233">
        <v>7.9299999999999995E-2</v>
      </c>
      <c r="AA52" s="233">
        <v>0.186</v>
      </c>
      <c r="AB52" s="233">
        <v>0.25840000000000002</v>
      </c>
      <c r="AC52" s="233">
        <v>0.69220000000000004</v>
      </c>
      <c r="AD52" s="233">
        <v>0.93420000000000003</v>
      </c>
      <c r="AE52" s="233">
        <v>5.2600000000000001E-2</v>
      </c>
      <c r="AF52" s="233">
        <v>2.6677</v>
      </c>
      <c r="AG52" s="233">
        <v>5.3026</v>
      </c>
      <c r="AH52" s="233">
        <v>0.33939999999999998</v>
      </c>
      <c r="AI52" s="233">
        <v>0.59130000000000005</v>
      </c>
      <c r="AJ52" s="233">
        <v>5.4859999999999998</v>
      </c>
      <c r="AK52" s="234">
        <v>50</v>
      </c>
      <c r="AL52" s="235" t="s">
        <v>513</v>
      </c>
    </row>
    <row r="53" spans="1:38" x14ac:dyDescent="0.2">
      <c r="A53" s="232">
        <v>44271</v>
      </c>
      <c r="B53" s="233">
        <v>0.12529999999999999</v>
      </c>
      <c r="C53" s="233">
        <v>3.8519000000000001</v>
      </c>
      <c r="D53" s="233">
        <v>2.9740000000000002</v>
      </c>
      <c r="E53" s="233">
        <v>0.496</v>
      </c>
      <c r="F53" s="233">
        <v>3.0848</v>
      </c>
      <c r="G53" s="233">
        <v>2.7629000000000001</v>
      </c>
      <c r="H53" s="233">
        <v>2.8614000000000002</v>
      </c>
      <c r="I53" s="233">
        <v>4.5949</v>
      </c>
      <c r="J53" s="233">
        <v>1.2507999999999999</v>
      </c>
      <c r="K53" s="233">
        <v>4.1520999999999999</v>
      </c>
      <c r="L53" s="233">
        <v>5.3262</v>
      </c>
      <c r="M53" s="233">
        <v>0.13930000000000001</v>
      </c>
      <c r="N53" s="233">
        <v>3.5274999999999999</v>
      </c>
      <c r="O53" s="233">
        <v>0.17530000000000001</v>
      </c>
      <c r="P53" s="233">
        <v>0.6179</v>
      </c>
      <c r="Q53" s="233">
        <v>3.0268999999999999</v>
      </c>
      <c r="R53" s="233">
        <v>0.45479999999999998</v>
      </c>
      <c r="S53" s="233">
        <v>0.4531</v>
      </c>
      <c r="T53" s="233">
        <v>0.60619999999999996</v>
      </c>
      <c r="U53" s="233">
        <v>0.94040000000000001</v>
      </c>
      <c r="V53" s="233">
        <v>2.3492999999999999</v>
      </c>
      <c r="W53" s="233">
        <v>0.51180000000000003</v>
      </c>
      <c r="X53" s="233">
        <v>1.1657</v>
      </c>
      <c r="Y53" s="233">
        <v>0.53269999999999995</v>
      </c>
      <c r="Z53" s="233">
        <v>7.9200000000000007E-2</v>
      </c>
      <c r="AA53" s="233">
        <v>0.18629999999999999</v>
      </c>
      <c r="AB53" s="233">
        <v>0.25900000000000001</v>
      </c>
      <c r="AC53" s="233">
        <v>0.68589999999999995</v>
      </c>
      <c r="AD53" s="233">
        <v>0.93630000000000002</v>
      </c>
      <c r="AE53" s="233">
        <v>5.28E-2</v>
      </c>
      <c r="AF53" s="233">
        <v>2.6730999999999998</v>
      </c>
      <c r="AG53" s="233">
        <v>5.3095999999999997</v>
      </c>
      <c r="AH53" s="233">
        <v>0.3407</v>
      </c>
      <c r="AI53" s="233">
        <v>0.59240000000000004</v>
      </c>
      <c r="AJ53" s="233">
        <v>5.5065</v>
      </c>
      <c r="AK53" s="234">
        <v>51</v>
      </c>
      <c r="AL53" s="235" t="s">
        <v>512</v>
      </c>
    </row>
    <row r="54" spans="1:38" x14ac:dyDescent="0.2">
      <c r="A54" s="232">
        <v>44272</v>
      </c>
      <c r="B54" s="233">
        <v>0.12559999999999999</v>
      </c>
      <c r="C54" s="233">
        <v>3.8675999999999999</v>
      </c>
      <c r="D54" s="233">
        <v>2.9897</v>
      </c>
      <c r="E54" s="233">
        <v>0.49809999999999999</v>
      </c>
      <c r="F54" s="233">
        <v>3.1017000000000001</v>
      </c>
      <c r="G54" s="233">
        <v>2.7776000000000001</v>
      </c>
      <c r="H54" s="233">
        <v>2.8729</v>
      </c>
      <c r="I54" s="233">
        <v>4.6064999999999996</v>
      </c>
      <c r="J54" s="233">
        <v>1.2535000000000001</v>
      </c>
      <c r="K54" s="233">
        <v>4.1753999999999998</v>
      </c>
      <c r="L54" s="233">
        <v>5.3757999999999999</v>
      </c>
      <c r="M54" s="233">
        <v>0.13950000000000001</v>
      </c>
      <c r="N54" s="233">
        <v>3.5451000000000001</v>
      </c>
      <c r="O54" s="233">
        <v>0.17599999999999999</v>
      </c>
      <c r="P54" s="233">
        <v>0.61939999999999995</v>
      </c>
      <c r="Q54" s="233">
        <v>3.0386000000000002</v>
      </c>
      <c r="R54" s="233">
        <v>0.45600000000000002</v>
      </c>
      <c r="S54" s="233">
        <v>0.45440000000000003</v>
      </c>
      <c r="T54" s="233">
        <v>0.6079</v>
      </c>
      <c r="U54" s="233">
        <v>0.94230000000000003</v>
      </c>
      <c r="V54" s="233">
        <v>2.3552</v>
      </c>
      <c r="W54" s="233">
        <v>0.51559999999999995</v>
      </c>
      <c r="X54" s="233">
        <v>1.1756</v>
      </c>
      <c r="Y54" s="233">
        <v>0.53139999999999998</v>
      </c>
      <c r="Z54" s="233">
        <v>7.9399999999999998E-2</v>
      </c>
      <c r="AA54" s="233">
        <v>0.18720000000000001</v>
      </c>
      <c r="AB54" s="233">
        <v>0.25950000000000001</v>
      </c>
      <c r="AC54" s="233">
        <v>0.68759999999999999</v>
      </c>
      <c r="AD54" s="233">
        <v>0.93840000000000001</v>
      </c>
      <c r="AE54" s="233">
        <v>5.2900000000000003E-2</v>
      </c>
      <c r="AF54" s="233">
        <v>2.6806999999999999</v>
      </c>
      <c r="AG54" s="233">
        <v>5.3322000000000003</v>
      </c>
      <c r="AH54" s="233">
        <v>0.3427</v>
      </c>
      <c r="AI54" s="233">
        <v>0.59489999999999998</v>
      </c>
      <c r="AJ54" s="233">
        <v>5.5212000000000003</v>
      </c>
      <c r="AK54" s="234">
        <v>52</v>
      </c>
      <c r="AL54" s="235" t="s">
        <v>511</v>
      </c>
    </row>
    <row r="55" spans="1:38" x14ac:dyDescent="0.2">
      <c r="A55" s="232">
        <v>44273</v>
      </c>
      <c r="B55" s="233">
        <v>0.12559999999999999</v>
      </c>
      <c r="C55" s="233">
        <v>3.8704999999999998</v>
      </c>
      <c r="D55" s="233">
        <v>3.0236000000000001</v>
      </c>
      <c r="E55" s="233">
        <v>0.4985</v>
      </c>
      <c r="F55" s="233">
        <v>3.1206</v>
      </c>
      <c r="G55" s="233">
        <v>2.7978000000000001</v>
      </c>
      <c r="H55" s="233">
        <v>2.8843999999999999</v>
      </c>
      <c r="I55" s="233">
        <v>4.6223999999999998</v>
      </c>
      <c r="J55" s="233">
        <v>1.2574000000000001</v>
      </c>
      <c r="K55" s="233">
        <v>4.1837</v>
      </c>
      <c r="L55" s="233">
        <v>5.4038000000000004</v>
      </c>
      <c r="M55" s="233">
        <v>0.13980000000000001</v>
      </c>
      <c r="N55" s="233">
        <v>3.55</v>
      </c>
      <c r="O55" s="233">
        <v>0.17680000000000001</v>
      </c>
      <c r="P55" s="233">
        <v>0.62160000000000004</v>
      </c>
      <c r="Q55" s="233">
        <v>3.0491000000000001</v>
      </c>
      <c r="R55" s="233">
        <v>0.45960000000000001</v>
      </c>
      <c r="S55" s="233">
        <v>0.45540000000000003</v>
      </c>
      <c r="T55" s="233">
        <v>0.61</v>
      </c>
      <c r="U55" s="233">
        <v>0.94569999999999999</v>
      </c>
      <c r="V55" s="233">
        <v>2.3633999999999999</v>
      </c>
      <c r="W55" s="233">
        <v>0.51770000000000005</v>
      </c>
      <c r="X55" s="233">
        <v>1.1759999999999999</v>
      </c>
      <c r="Y55" s="233">
        <v>0.53580000000000005</v>
      </c>
      <c r="Z55" s="233">
        <v>7.9500000000000001E-2</v>
      </c>
      <c r="AA55" s="233">
        <v>0.18959999999999999</v>
      </c>
      <c r="AB55" s="233">
        <v>0.26340000000000002</v>
      </c>
      <c r="AC55" s="233">
        <v>0.69310000000000005</v>
      </c>
      <c r="AD55" s="233">
        <v>0.94140000000000001</v>
      </c>
      <c r="AE55" s="233">
        <v>5.2499999999999998E-2</v>
      </c>
      <c r="AF55" s="233">
        <v>2.6861000000000002</v>
      </c>
      <c r="AG55" s="233">
        <v>5.3369999999999997</v>
      </c>
      <c r="AH55" s="233">
        <v>0.34399999999999997</v>
      </c>
      <c r="AI55" s="233">
        <v>0.59519999999999995</v>
      </c>
      <c r="AJ55" s="233">
        <v>5.5404</v>
      </c>
      <c r="AK55" s="234">
        <v>53</v>
      </c>
      <c r="AL55" s="235" t="s">
        <v>510</v>
      </c>
    </row>
    <row r="56" spans="1:38" x14ac:dyDescent="0.2">
      <c r="A56" s="232">
        <v>44274</v>
      </c>
      <c r="B56" s="233">
        <v>0.12609999999999999</v>
      </c>
      <c r="C56" s="233">
        <v>3.8864999999999998</v>
      </c>
      <c r="D56" s="233">
        <v>3.0123000000000002</v>
      </c>
      <c r="E56" s="233">
        <v>0.50039999999999996</v>
      </c>
      <c r="F56" s="233">
        <v>3.1124999999999998</v>
      </c>
      <c r="G56" s="233">
        <v>2.7833000000000001</v>
      </c>
      <c r="H56" s="233">
        <v>2.8940000000000001</v>
      </c>
      <c r="I56" s="233">
        <v>4.6226000000000003</v>
      </c>
      <c r="J56" s="233">
        <v>1.2554000000000001</v>
      </c>
      <c r="K56" s="233">
        <v>4.1820000000000004</v>
      </c>
      <c r="L56" s="233">
        <v>5.4116</v>
      </c>
      <c r="M56" s="233">
        <v>0.1401</v>
      </c>
      <c r="N56" s="233">
        <v>3.5707</v>
      </c>
      <c r="O56" s="233">
        <v>0.1769</v>
      </c>
      <c r="P56" s="233">
        <v>0.62160000000000004</v>
      </c>
      <c r="Q56" s="233">
        <v>3.0331999999999999</v>
      </c>
      <c r="R56" s="233">
        <v>0.45610000000000001</v>
      </c>
      <c r="S56" s="233">
        <v>0.45490000000000003</v>
      </c>
      <c r="T56" s="233">
        <v>0.61009999999999998</v>
      </c>
      <c r="U56" s="233">
        <v>0.94620000000000004</v>
      </c>
      <c r="V56" s="233">
        <v>2.3635000000000002</v>
      </c>
      <c r="W56" s="233">
        <v>0.53410000000000002</v>
      </c>
      <c r="X56" s="233">
        <v>1.1793</v>
      </c>
      <c r="Y56" s="233">
        <v>0.5393</v>
      </c>
      <c r="Z56" s="233">
        <v>0.08</v>
      </c>
      <c r="AA56" s="233">
        <v>0.19059999999999999</v>
      </c>
      <c r="AB56" s="233">
        <v>0.26390000000000002</v>
      </c>
      <c r="AC56" s="233">
        <v>0.69889999999999997</v>
      </c>
      <c r="AD56" s="233">
        <v>0.94620000000000004</v>
      </c>
      <c r="AE56" s="233">
        <v>5.2499999999999998E-2</v>
      </c>
      <c r="AF56" s="233">
        <v>2.698</v>
      </c>
      <c r="AG56" s="233">
        <v>5.3597999999999999</v>
      </c>
      <c r="AH56" s="233">
        <v>0.34399999999999997</v>
      </c>
      <c r="AI56" s="233">
        <v>0.59730000000000005</v>
      </c>
      <c r="AJ56" s="233">
        <v>5.5483000000000002</v>
      </c>
      <c r="AK56" s="234">
        <v>54</v>
      </c>
      <c r="AL56" s="235" t="s">
        <v>509</v>
      </c>
    </row>
    <row r="57" spans="1:38" x14ac:dyDescent="0.2">
      <c r="A57" s="232">
        <v>44277</v>
      </c>
      <c r="B57" s="233">
        <v>0.12540000000000001</v>
      </c>
      <c r="C57" s="233">
        <v>3.8767999999999998</v>
      </c>
      <c r="D57" s="233">
        <v>2.9963000000000002</v>
      </c>
      <c r="E57" s="233">
        <v>0.49930000000000002</v>
      </c>
      <c r="F57" s="233">
        <v>3.1023999999999998</v>
      </c>
      <c r="G57" s="233">
        <v>2.7780999999999998</v>
      </c>
      <c r="H57" s="233">
        <v>2.8902999999999999</v>
      </c>
      <c r="I57" s="233">
        <v>4.6138000000000003</v>
      </c>
      <c r="J57" s="233">
        <v>1.2561</v>
      </c>
      <c r="K57" s="233">
        <v>4.1828000000000003</v>
      </c>
      <c r="L57" s="233">
        <v>5.3711000000000002</v>
      </c>
      <c r="M57" s="233">
        <v>0.1401</v>
      </c>
      <c r="N57" s="233">
        <v>3.5682999999999998</v>
      </c>
      <c r="O57" s="233">
        <v>0.1767</v>
      </c>
      <c r="P57" s="233">
        <v>0.62050000000000005</v>
      </c>
      <c r="Q57" s="233">
        <v>3.0554999999999999</v>
      </c>
      <c r="R57" s="233">
        <v>0.45390000000000003</v>
      </c>
      <c r="S57" s="233">
        <v>0.45390000000000003</v>
      </c>
      <c r="T57" s="233">
        <v>0.60909999999999997</v>
      </c>
      <c r="U57" s="233">
        <v>0.94430000000000003</v>
      </c>
      <c r="V57" s="233">
        <v>2.359</v>
      </c>
      <c r="W57" s="233">
        <v>0.49</v>
      </c>
      <c r="X57" s="233">
        <v>1.175</v>
      </c>
      <c r="Y57" s="233">
        <v>0.54349999999999998</v>
      </c>
      <c r="Z57" s="233">
        <v>7.9899999999999999E-2</v>
      </c>
      <c r="AA57" s="233">
        <v>0.18720000000000001</v>
      </c>
      <c r="AB57" s="233">
        <v>0.26229999999999998</v>
      </c>
      <c r="AC57" s="233">
        <v>0.70620000000000005</v>
      </c>
      <c r="AD57" s="233">
        <v>0.94230000000000003</v>
      </c>
      <c r="AE57" s="233">
        <v>5.21E-2</v>
      </c>
      <c r="AF57" s="233">
        <v>2.6918000000000002</v>
      </c>
      <c r="AG57" s="233">
        <v>5.3543000000000003</v>
      </c>
      <c r="AH57" s="233">
        <v>0.34350000000000003</v>
      </c>
      <c r="AI57" s="233">
        <v>0.59550000000000003</v>
      </c>
      <c r="AJ57" s="233">
        <v>5.54</v>
      </c>
      <c r="AK57" s="234">
        <v>55</v>
      </c>
      <c r="AL57" s="235" t="s">
        <v>508</v>
      </c>
    </row>
    <row r="58" spans="1:38" x14ac:dyDescent="0.2">
      <c r="A58" s="232">
        <v>44278</v>
      </c>
      <c r="B58" s="233">
        <v>0.12509999999999999</v>
      </c>
      <c r="C58" s="233">
        <v>3.8746</v>
      </c>
      <c r="D58" s="233">
        <v>2.9716</v>
      </c>
      <c r="E58" s="233">
        <v>0.49880000000000002</v>
      </c>
      <c r="F58" s="233">
        <v>3.0792999999999999</v>
      </c>
      <c r="G58" s="233">
        <v>2.7296</v>
      </c>
      <c r="H58" s="233">
        <v>2.8851</v>
      </c>
      <c r="I58" s="233">
        <v>4.6073000000000004</v>
      </c>
      <c r="J58" s="233">
        <v>1.2557</v>
      </c>
      <c r="K58" s="233">
        <v>4.1703999999999999</v>
      </c>
      <c r="L58" s="233">
        <v>5.3375000000000004</v>
      </c>
      <c r="M58" s="233">
        <v>0.13980000000000001</v>
      </c>
      <c r="N58" s="233">
        <v>3.5653000000000001</v>
      </c>
      <c r="O58" s="233">
        <v>0.1759</v>
      </c>
      <c r="P58" s="233">
        <v>0.61960000000000004</v>
      </c>
      <c r="Q58" s="233">
        <v>3.0962999999999998</v>
      </c>
      <c r="R58" s="233">
        <v>0.45200000000000001</v>
      </c>
      <c r="S58" s="233">
        <v>0.45240000000000002</v>
      </c>
      <c r="T58" s="233">
        <v>0.60829999999999995</v>
      </c>
      <c r="U58" s="233">
        <v>0.94230000000000003</v>
      </c>
      <c r="V58" s="233">
        <v>2.3557000000000001</v>
      </c>
      <c r="W58" s="233">
        <v>0.48820000000000002</v>
      </c>
      <c r="X58" s="233">
        <v>1.1747000000000001</v>
      </c>
      <c r="Y58" s="233">
        <v>0.54049999999999998</v>
      </c>
      <c r="Z58" s="233">
        <v>7.9600000000000004E-2</v>
      </c>
      <c r="AA58" s="233">
        <v>0.1862</v>
      </c>
      <c r="AB58" s="233">
        <v>0.2596</v>
      </c>
      <c r="AC58" s="233">
        <v>0.7036</v>
      </c>
      <c r="AD58" s="233">
        <v>0.93989999999999996</v>
      </c>
      <c r="AE58" s="233">
        <v>5.0900000000000001E-2</v>
      </c>
      <c r="AF58" s="233">
        <v>2.6916000000000002</v>
      </c>
      <c r="AG58" s="233">
        <v>5.3464</v>
      </c>
      <c r="AH58" s="233">
        <v>0.3427</v>
      </c>
      <c r="AI58" s="233">
        <v>0.5948</v>
      </c>
      <c r="AJ58" s="233">
        <v>5.5206999999999997</v>
      </c>
      <c r="AK58" s="234">
        <v>56</v>
      </c>
      <c r="AL58" s="235" t="s">
        <v>507</v>
      </c>
    </row>
    <row r="59" spans="1:38" x14ac:dyDescent="0.2">
      <c r="A59" s="232">
        <v>44279</v>
      </c>
      <c r="B59" s="233">
        <v>0.12620000000000001</v>
      </c>
      <c r="C59" s="233">
        <v>3.9098000000000002</v>
      </c>
      <c r="D59" s="233">
        <v>2.9805999999999999</v>
      </c>
      <c r="E59" s="233">
        <v>0.50329999999999997</v>
      </c>
      <c r="F59" s="233">
        <v>3.1109</v>
      </c>
      <c r="G59" s="233">
        <v>2.7342</v>
      </c>
      <c r="H59" s="233">
        <v>2.9064999999999999</v>
      </c>
      <c r="I59" s="233">
        <v>4.6273</v>
      </c>
      <c r="J59" s="233">
        <v>1.2655000000000001</v>
      </c>
      <c r="K59" s="233">
        <v>4.1825000000000001</v>
      </c>
      <c r="L59" s="233">
        <v>5.3684000000000003</v>
      </c>
      <c r="M59" s="233">
        <v>0.14030000000000001</v>
      </c>
      <c r="N59" s="233">
        <v>3.5991</v>
      </c>
      <c r="O59" s="233">
        <v>0.1759</v>
      </c>
      <c r="P59" s="233">
        <v>0.62229999999999996</v>
      </c>
      <c r="Q59" s="233">
        <v>3.1160000000000001</v>
      </c>
      <c r="R59" s="233">
        <v>0.45429999999999998</v>
      </c>
      <c r="S59" s="233">
        <v>0.45429999999999998</v>
      </c>
      <c r="T59" s="233">
        <v>0.61099999999999999</v>
      </c>
      <c r="U59" s="233">
        <v>0.94640000000000002</v>
      </c>
      <c r="V59" s="233">
        <v>2.3658999999999999</v>
      </c>
      <c r="W59" s="233">
        <v>0.49259999999999998</v>
      </c>
      <c r="X59" s="233">
        <v>1.1856</v>
      </c>
      <c r="Y59" s="233">
        <v>0.54069999999999996</v>
      </c>
      <c r="Z59" s="233">
        <v>8.0399999999999999E-2</v>
      </c>
      <c r="AA59" s="233">
        <v>0.1888</v>
      </c>
      <c r="AB59" s="233">
        <v>0.2641</v>
      </c>
      <c r="AC59" s="233">
        <v>0.70809999999999995</v>
      </c>
      <c r="AD59" s="233">
        <v>0.9466</v>
      </c>
      <c r="AE59" s="233">
        <v>5.1499999999999997E-2</v>
      </c>
      <c r="AF59" s="233">
        <v>2.7105000000000001</v>
      </c>
      <c r="AG59" s="233">
        <v>5.3902999999999999</v>
      </c>
      <c r="AH59" s="233">
        <v>0.34549999999999997</v>
      </c>
      <c r="AI59" s="233">
        <v>0.59960000000000002</v>
      </c>
      <c r="AJ59" s="233">
        <v>5.5544000000000002</v>
      </c>
      <c r="AK59" s="234">
        <v>57</v>
      </c>
      <c r="AL59" s="235" t="s">
        <v>506</v>
      </c>
    </row>
    <row r="60" spans="1:38" x14ac:dyDescent="0.2">
      <c r="A60" s="232">
        <v>44280</v>
      </c>
      <c r="B60" s="233">
        <v>0.12620000000000001</v>
      </c>
      <c r="C60" s="233">
        <v>3.9253</v>
      </c>
      <c r="D60" s="233">
        <v>2.9838</v>
      </c>
      <c r="E60" s="233">
        <v>0.50519999999999998</v>
      </c>
      <c r="F60" s="233">
        <v>3.1225000000000001</v>
      </c>
      <c r="G60" s="233">
        <v>2.738</v>
      </c>
      <c r="H60" s="233">
        <v>2.9146000000000001</v>
      </c>
      <c r="I60" s="233">
        <v>4.6357999999999997</v>
      </c>
      <c r="J60" s="233">
        <v>1.2709999999999999</v>
      </c>
      <c r="K60" s="233">
        <v>4.1943000000000001</v>
      </c>
      <c r="L60" s="233">
        <v>5.3780000000000001</v>
      </c>
      <c r="M60" s="233">
        <v>0.1404</v>
      </c>
      <c r="N60" s="233">
        <v>3.5991</v>
      </c>
      <c r="O60" s="233">
        <v>0.17649999999999999</v>
      </c>
      <c r="P60" s="233">
        <v>0.62339999999999995</v>
      </c>
      <c r="Q60" s="233">
        <v>3.0988000000000002</v>
      </c>
      <c r="R60" s="233">
        <v>0.45639999999999997</v>
      </c>
      <c r="S60" s="233">
        <v>0.45519999999999999</v>
      </c>
      <c r="T60" s="233">
        <v>0.6119</v>
      </c>
      <c r="U60" s="233">
        <v>0.9486</v>
      </c>
      <c r="V60" s="233">
        <v>2.3702000000000001</v>
      </c>
      <c r="W60" s="233">
        <v>0.49070000000000003</v>
      </c>
      <c r="X60" s="233">
        <v>1.1860999999999999</v>
      </c>
      <c r="Y60" s="233">
        <v>0.53939999999999999</v>
      </c>
      <c r="Z60" s="233">
        <v>8.0799999999999997E-2</v>
      </c>
      <c r="AA60" s="233">
        <v>0.18790000000000001</v>
      </c>
      <c r="AB60" s="233">
        <v>0.26319999999999999</v>
      </c>
      <c r="AC60" s="233">
        <v>0.69830000000000003</v>
      </c>
      <c r="AD60" s="233">
        <v>0.9466</v>
      </c>
      <c r="AE60" s="233">
        <v>5.16E-2</v>
      </c>
      <c r="AF60" s="233">
        <v>2.7210999999999999</v>
      </c>
      <c r="AG60" s="233">
        <v>5.4043000000000001</v>
      </c>
      <c r="AH60" s="233">
        <v>0.34610000000000002</v>
      </c>
      <c r="AI60" s="233">
        <v>0.60040000000000004</v>
      </c>
      <c r="AJ60" s="233">
        <v>5.5805999999999996</v>
      </c>
      <c r="AK60" s="234">
        <v>58</v>
      </c>
      <c r="AL60" s="235" t="s">
        <v>505</v>
      </c>
    </row>
    <row r="61" spans="1:38" x14ac:dyDescent="0.2">
      <c r="A61" s="232">
        <v>44281</v>
      </c>
      <c r="B61" s="233">
        <v>0.1265</v>
      </c>
      <c r="C61" s="233">
        <v>3.9306999999999999</v>
      </c>
      <c r="D61" s="233">
        <v>2.9946999999999999</v>
      </c>
      <c r="E61" s="233">
        <v>0.50590000000000002</v>
      </c>
      <c r="F61" s="233">
        <v>3.1257000000000001</v>
      </c>
      <c r="G61" s="233">
        <v>2.7486000000000002</v>
      </c>
      <c r="H61" s="233">
        <v>2.9194</v>
      </c>
      <c r="I61" s="233">
        <v>4.6353</v>
      </c>
      <c r="J61" s="233">
        <v>1.2729999999999999</v>
      </c>
      <c r="K61" s="233">
        <v>4.1814</v>
      </c>
      <c r="L61" s="233">
        <v>5.4211</v>
      </c>
      <c r="M61" s="233">
        <v>0.14050000000000001</v>
      </c>
      <c r="N61" s="233">
        <v>3.5905</v>
      </c>
      <c r="O61" s="233">
        <v>0.17730000000000001</v>
      </c>
      <c r="P61" s="233">
        <v>0.62339999999999995</v>
      </c>
      <c r="Q61" s="233">
        <v>3.0901999999999998</v>
      </c>
      <c r="R61" s="233">
        <v>0.4572</v>
      </c>
      <c r="S61" s="233">
        <v>0.45519999999999999</v>
      </c>
      <c r="T61" s="233">
        <v>0.6119</v>
      </c>
      <c r="U61" s="233">
        <v>0.94850000000000001</v>
      </c>
      <c r="V61" s="233">
        <v>2.37</v>
      </c>
      <c r="W61" s="233">
        <v>0.48920000000000002</v>
      </c>
      <c r="X61" s="233">
        <v>1.1817</v>
      </c>
      <c r="Y61" s="233">
        <v>0.54200000000000004</v>
      </c>
      <c r="Z61" s="233">
        <v>8.1000000000000003E-2</v>
      </c>
      <c r="AA61" s="233">
        <v>0.19089999999999999</v>
      </c>
      <c r="AB61" s="233">
        <v>0.26200000000000001</v>
      </c>
      <c r="AC61" s="233">
        <v>0.69579999999999997</v>
      </c>
      <c r="AD61" s="233">
        <v>0.94799999999999995</v>
      </c>
      <c r="AE61" s="233">
        <v>5.1799999999999999E-2</v>
      </c>
      <c r="AF61" s="233">
        <v>2.7263999999999999</v>
      </c>
      <c r="AG61" s="233">
        <v>5.4207999999999998</v>
      </c>
      <c r="AH61" s="233">
        <v>0.34770000000000001</v>
      </c>
      <c r="AI61" s="233">
        <v>0.60109999999999997</v>
      </c>
      <c r="AJ61" s="233">
        <v>5.5823</v>
      </c>
      <c r="AK61" s="234">
        <v>59</v>
      </c>
      <c r="AL61" s="235" t="s">
        <v>504</v>
      </c>
    </row>
    <row r="62" spans="1:38" x14ac:dyDescent="0.2">
      <c r="A62" s="232">
        <v>44284</v>
      </c>
      <c r="B62" s="233">
        <v>0.1268</v>
      </c>
      <c r="C62" s="233">
        <v>3.9569999999999999</v>
      </c>
      <c r="D62" s="233">
        <v>3.0186000000000002</v>
      </c>
      <c r="E62" s="233">
        <v>0.50900000000000001</v>
      </c>
      <c r="F62" s="233">
        <v>3.1375000000000002</v>
      </c>
      <c r="G62" s="233">
        <v>2.7597999999999998</v>
      </c>
      <c r="H62" s="233">
        <v>2.9365000000000001</v>
      </c>
      <c r="I62" s="233">
        <v>4.6559999999999997</v>
      </c>
      <c r="J62" s="233">
        <v>1.2837000000000001</v>
      </c>
      <c r="K62" s="233">
        <v>4.2164000000000001</v>
      </c>
      <c r="L62" s="233">
        <v>5.4645000000000001</v>
      </c>
      <c r="M62" s="233">
        <v>0.1414</v>
      </c>
      <c r="N62" s="233">
        <v>3.6092</v>
      </c>
      <c r="O62" s="233">
        <v>0.17799999999999999</v>
      </c>
      <c r="P62" s="233">
        <v>0.62609999999999999</v>
      </c>
      <c r="Q62" s="233">
        <v>3.1040000000000001</v>
      </c>
      <c r="R62" s="233">
        <v>0.4592</v>
      </c>
      <c r="S62" s="233">
        <v>0.45519999999999999</v>
      </c>
      <c r="T62" s="233">
        <v>0.61450000000000005</v>
      </c>
      <c r="U62" s="233">
        <v>0.95189999999999997</v>
      </c>
      <c r="V62" s="233">
        <v>2.3805999999999998</v>
      </c>
      <c r="W62" s="233">
        <v>0.48659999999999998</v>
      </c>
      <c r="X62" s="233">
        <v>1.1842999999999999</v>
      </c>
      <c r="Y62" s="233">
        <v>0.53990000000000005</v>
      </c>
      <c r="Z62" s="233">
        <v>8.1600000000000006E-2</v>
      </c>
      <c r="AA62" s="233">
        <v>0.19070000000000001</v>
      </c>
      <c r="AB62" s="233">
        <v>0.26350000000000001</v>
      </c>
      <c r="AC62" s="233">
        <v>0.6875</v>
      </c>
      <c r="AD62" s="233">
        <v>0.95479999999999998</v>
      </c>
      <c r="AE62" s="233">
        <v>5.21E-2</v>
      </c>
      <c r="AF62" s="233">
        <v>2.7393999999999998</v>
      </c>
      <c r="AG62" s="233">
        <v>5.444</v>
      </c>
      <c r="AH62" s="233">
        <v>0.34910000000000002</v>
      </c>
      <c r="AI62" s="233">
        <v>0.60270000000000001</v>
      </c>
      <c r="AJ62" s="233">
        <v>5.6119000000000003</v>
      </c>
      <c r="AK62" s="234">
        <v>60</v>
      </c>
      <c r="AL62" s="235" t="s">
        <v>503</v>
      </c>
    </row>
    <row r="63" spans="1:38" x14ac:dyDescent="0.2">
      <c r="A63" s="232">
        <v>44285</v>
      </c>
      <c r="B63" s="233">
        <v>0.1268</v>
      </c>
      <c r="C63" s="233">
        <v>3.9603999999999999</v>
      </c>
      <c r="D63" s="233">
        <v>3.0242</v>
      </c>
      <c r="E63" s="233">
        <v>0.50949999999999995</v>
      </c>
      <c r="F63" s="233">
        <v>3.1467999999999998</v>
      </c>
      <c r="G63" s="233">
        <v>2.7755000000000001</v>
      </c>
      <c r="H63" s="233">
        <v>2.9403999999999999</v>
      </c>
      <c r="I63" s="233">
        <v>4.6519000000000004</v>
      </c>
      <c r="J63" s="233">
        <v>1.2810999999999999</v>
      </c>
      <c r="K63" s="233">
        <v>4.2039999999999997</v>
      </c>
      <c r="L63" s="233">
        <v>5.4549000000000003</v>
      </c>
      <c r="M63" s="233">
        <v>0.1421</v>
      </c>
      <c r="N63" s="233">
        <v>3.5918999999999999</v>
      </c>
      <c r="O63" s="233">
        <v>0.17799999999999999</v>
      </c>
      <c r="P63" s="233">
        <v>0.62560000000000004</v>
      </c>
      <c r="Q63" s="233">
        <v>3.1013000000000002</v>
      </c>
      <c r="R63" s="233">
        <v>0.46289999999999998</v>
      </c>
      <c r="S63" s="233">
        <v>0.4541</v>
      </c>
      <c r="T63" s="233">
        <v>0.61429999999999996</v>
      </c>
      <c r="U63" s="233">
        <v>0.94669999999999999</v>
      </c>
      <c r="V63" s="233">
        <v>2.3784999999999998</v>
      </c>
      <c r="W63" s="233">
        <v>0.4773</v>
      </c>
      <c r="X63" s="233">
        <v>1.1912</v>
      </c>
      <c r="Y63" s="233">
        <v>0.53949999999999998</v>
      </c>
      <c r="Z63" s="233">
        <v>8.1600000000000006E-2</v>
      </c>
      <c r="AA63" s="233">
        <v>0.19170000000000001</v>
      </c>
      <c r="AB63" s="233">
        <v>0.26479999999999998</v>
      </c>
      <c r="AC63" s="233">
        <v>0.68489999999999995</v>
      </c>
      <c r="AD63" s="233">
        <v>0.95430000000000004</v>
      </c>
      <c r="AE63" s="233">
        <v>5.2200000000000003E-2</v>
      </c>
      <c r="AF63" s="233">
        <v>2.7351000000000001</v>
      </c>
      <c r="AG63" s="233">
        <v>5.4063999999999997</v>
      </c>
      <c r="AH63" s="233">
        <v>0.34920000000000001</v>
      </c>
      <c r="AI63" s="233">
        <v>0.60299999999999998</v>
      </c>
      <c r="AJ63" s="233">
        <v>5.6063000000000001</v>
      </c>
      <c r="AK63" s="234">
        <v>61</v>
      </c>
      <c r="AL63" s="235" t="s">
        <v>502</v>
      </c>
    </row>
    <row r="64" spans="1:38" x14ac:dyDescent="0.2">
      <c r="A64" s="232">
        <v>44286</v>
      </c>
      <c r="B64" s="233">
        <v>0.12670000000000001</v>
      </c>
      <c r="C64" s="233">
        <v>3.9676</v>
      </c>
      <c r="D64" s="233">
        <v>3.0232000000000001</v>
      </c>
      <c r="E64" s="233">
        <v>0.51039999999999996</v>
      </c>
      <c r="F64" s="233">
        <v>3.15</v>
      </c>
      <c r="G64" s="233">
        <v>2.7755999999999998</v>
      </c>
      <c r="H64" s="233">
        <v>2.9518</v>
      </c>
      <c r="I64" s="233">
        <v>4.6603000000000003</v>
      </c>
      <c r="J64" s="233">
        <v>1.2811999999999999</v>
      </c>
      <c r="K64" s="233">
        <v>4.2119</v>
      </c>
      <c r="L64" s="233">
        <v>5.4679000000000002</v>
      </c>
      <c r="M64" s="233">
        <v>0.14269999999999999</v>
      </c>
      <c r="N64" s="233">
        <v>3.59</v>
      </c>
      <c r="O64" s="233">
        <v>0.17829999999999999</v>
      </c>
      <c r="P64" s="233">
        <v>0.62670000000000003</v>
      </c>
      <c r="Q64" s="233">
        <v>3.1425000000000001</v>
      </c>
      <c r="R64" s="233">
        <v>0.4657</v>
      </c>
      <c r="S64" s="233">
        <v>0.4556</v>
      </c>
      <c r="T64" s="233">
        <v>0.61550000000000005</v>
      </c>
      <c r="U64" s="233">
        <v>0.94620000000000004</v>
      </c>
      <c r="V64" s="233">
        <v>2.3826999999999998</v>
      </c>
      <c r="W64" s="233">
        <v>0.47420000000000001</v>
      </c>
      <c r="X64" s="233">
        <v>1.1873</v>
      </c>
      <c r="Y64" s="233">
        <v>0.54400000000000004</v>
      </c>
      <c r="Z64" s="233">
        <v>8.1699999999999995E-2</v>
      </c>
      <c r="AA64" s="233">
        <v>0.19339999999999999</v>
      </c>
      <c r="AB64" s="233">
        <v>0.26819999999999999</v>
      </c>
      <c r="AC64" s="233">
        <v>0.68720000000000003</v>
      </c>
      <c r="AD64" s="233">
        <v>0.95699999999999996</v>
      </c>
      <c r="AE64" s="233">
        <v>5.2499999999999998E-2</v>
      </c>
      <c r="AF64" s="233">
        <v>2.7315</v>
      </c>
      <c r="AG64" s="233">
        <v>5.4170999999999996</v>
      </c>
      <c r="AH64" s="233">
        <v>0.35149999999999998</v>
      </c>
      <c r="AI64" s="233">
        <v>0.60529999999999995</v>
      </c>
      <c r="AJ64" s="233">
        <v>5.6239999999999997</v>
      </c>
      <c r="AK64" s="234">
        <v>62</v>
      </c>
      <c r="AL64" s="235" t="s">
        <v>501</v>
      </c>
    </row>
    <row r="65" spans="1:38" x14ac:dyDescent="0.2">
      <c r="A65" s="232">
        <v>44287</v>
      </c>
      <c r="B65" s="233">
        <v>0.126</v>
      </c>
      <c r="C65" s="233">
        <v>3.9428000000000001</v>
      </c>
      <c r="D65" s="233">
        <v>2.98</v>
      </c>
      <c r="E65" s="233">
        <v>0.5071</v>
      </c>
      <c r="F65" s="233">
        <v>3.1322000000000001</v>
      </c>
      <c r="G65" s="233">
        <v>2.7452000000000001</v>
      </c>
      <c r="H65" s="233">
        <v>2.9279000000000002</v>
      </c>
      <c r="I65" s="233">
        <v>4.6238999999999999</v>
      </c>
      <c r="J65" s="233">
        <v>1.2775000000000001</v>
      </c>
      <c r="K65" s="233">
        <v>4.1643999999999997</v>
      </c>
      <c r="L65" s="233">
        <v>5.4316000000000004</v>
      </c>
      <c r="M65" s="233">
        <v>0.14169999999999999</v>
      </c>
      <c r="N65" s="233">
        <v>3.5594000000000001</v>
      </c>
      <c r="O65" s="233">
        <v>0.17710000000000001</v>
      </c>
      <c r="P65" s="233">
        <v>0.62170000000000003</v>
      </c>
      <c r="Q65" s="233">
        <v>3.1095000000000002</v>
      </c>
      <c r="R65" s="233">
        <v>0.46100000000000002</v>
      </c>
      <c r="S65" s="233">
        <v>0.4506</v>
      </c>
      <c r="T65" s="233">
        <v>0.61080000000000001</v>
      </c>
      <c r="U65" s="233">
        <v>0.94140000000000001</v>
      </c>
      <c r="V65" s="233">
        <v>2.3641000000000001</v>
      </c>
      <c r="W65" s="233">
        <v>0.48099999999999998</v>
      </c>
      <c r="X65" s="233">
        <v>1.1819999999999999</v>
      </c>
      <c r="Y65" s="233">
        <v>0.54730000000000001</v>
      </c>
      <c r="Z65" s="233">
        <v>8.1199999999999994E-2</v>
      </c>
      <c r="AA65" s="233">
        <v>0.193</v>
      </c>
      <c r="AB65" s="233">
        <v>0.26740000000000003</v>
      </c>
      <c r="AC65" s="233">
        <v>0.69989999999999997</v>
      </c>
      <c r="AD65" s="233">
        <v>0.95109999999999995</v>
      </c>
      <c r="AE65" s="233">
        <v>5.1999999999999998E-2</v>
      </c>
      <c r="AF65" s="233">
        <v>2.7145000000000001</v>
      </c>
      <c r="AG65" s="233">
        <v>5.3719000000000001</v>
      </c>
      <c r="AH65" s="233">
        <v>0.34839999999999999</v>
      </c>
      <c r="AI65" s="233">
        <v>0.5998</v>
      </c>
      <c r="AJ65" s="233">
        <v>5.5888999999999998</v>
      </c>
      <c r="AK65" s="234">
        <v>63</v>
      </c>
      <c r="AL65" s="235" t="s">
        <v>500</v>
      </c>
    </row>
    <row r="66" spans="1:38" x14ac:dyDescent="0.2">
      <c r="A66" s="232">
        <v>44288</v>
      </c>
      <c r="B66" s="233">
        <v>0.12470000000000001</v>
      </c>
      <c r="C66" s="233">
        <v>3.8986000000000001</v>
      </c>
      <c r="D66" s="233">
        <v>2.9678</v>
      </c>
      <c r="E66" s="233">
        <v>0.50139999999999996</v>
      </c>
      <c r="F66" s="233">
        <v>3.1031</v>
      </c>
      <c r="G66" s="233">
        <v>2.7393999999999998</v>
      </c>
      <c r="H66" s="233">
        <v>2.9013</v>
      </c>
      <c r="I66" s="233">
        <v>4.5933000000000002</v>
      </c>
      <c r="J66" s="233">
        <v>1.2728999999999999</v>
      </c>
      <c r="K66" s="233">
        <v>4.1428000000000003</v>
      </c>
      <c r="L66" s="233">
        <v>5.3936999999999999</v>
      </c>
      <c r="M66" s="233">
        <v>0.1394</v>
      </c>
      <c r="N66" s="233">
        <v>3.5316999999999998</v>
      </c>
      <c r="O66" s="233">
        <v>0.17599999999999999</v>
      </c>
      <c r="P66" s="233">
        <v>0.61750000000000005</v>
      </c>
      <c r="Q66" s="233">
        <v>3.089</v>
      </c>
      <c r="R66" s="233">
        <v>0.45729999999999998</v>
      </c>
      <c r="S66" s="233">
        <v>0.44740000000000002</v>
      </c>
      <c r="T66" s="233">
        <v>0.60699999999999998</v>
      </c>
      <c r="U66" s="233">
        <v>0.93540000000000001</v>
      </c>
      <c r="V66" s="233">
        <v>2.3485</v>
      </c>
      <c r="W66" s="233">
        <v>0.48509999999999998</v>
      </c>
      <c r="X66" s="233">
        <v>1.1725000000000001</v>
      </c>
      <c r="Y66" s="233">
        <v>0.54359999999999997</v>
      </c>
      <c r="Z66" s="233">
        <v>8.0299999999999996E-2</v>
      </c>
      <c r="AA66" s="233">
        <v>0.19220000000000001</v>
      </c>
      <c r="AB66" s="233">
        <v>0.26640000000000003</v>
      </c>
      <c r="AC66" s="233">
        <v>0.68289999999999995</v>
      </c>
      <c r="AD66" s="233">
        <v>0.94189999999999996</v>
      </c>
      <c r="AE66" s="233">
        <v>5.1200000000000002E-2</v>
      </c>
      <c r="AF66" s="233">
        <v>2.6840000000000002</v>
      </c>
      <c r="AG66" s="233">
        <v>5.3169000000000004</v>
      </c>
      <c r="AH66" s="233">
        <v>0.34570000000000001</v>
      </c>
      <c r="AI66" s="233">
        <v>0.59409999999999996</v>
      </c>
      <c r="AJ66" s="233">
        <v>5.5396999999999998</v>
      </c>
      <c r="AK66" s="234">
        <v>64</v>
      </c>
      <c r="AL66" s="235" t="s">
        <v>499</v>
      </c>
    </row>
    <row r="67" spans="1:38" x14ac:dyDescent="0.2">
      <c r="A67" s="232">
        <v>44292</v>
      </c>
      <c r="B67" s="233">
        <v>0.12429999999999999</v>
      </c>
      <c r="C67" s="233">
        <v>3.8973</v>
      </c>
      <c r="D67" s="233">
        <v>2.9725999999999999</v>
      </c>
      <c r="E67" s="233">
        <v>0.50109999999999999</v>
      </c>
      <c r="F67" s="233">
        <v>3.1069</v>
      </c>
      <c r="G67" s="233">
        <v>2.7387999999999999</v>
      </c>
      <c r="H67" s="233">
        <v>2.9068000000000001</v>
      </c>
      <c r="I67" s="233">
        <v>4.6040999999999999</v>
      </c>
      <c r="J67" s="233">
        <v>1.2734000000000001</v>
      </c>
      <c r="K67" s="233">
        <v>4.1553000000000004</v>
      </c>
      <c r="L67" s="233">
        <v>5.3994</v>
      </c>
      <c r="M67" s="233">
        <v>0.14000000000000001</v>
      </c>
      <c r="N67" s="233">
        <v>3.5301</v>
      </c>
      <c r="O67" s="233">
        <v>0.17660000000000001</v>
      </c>
      <c r="P67" s="233">
        <v>0.61890000000000001</v>
      </c>
      <c r="Q67" s="233">
        <v>3.0962000000000001</v>
      </c>
      <c r="R67" s="233">
        <v>0.45779999999999998</v>
      </c>
      <c r="S67" s="233">
        <v>0.44769999999999999</v>
      </c>
      <c r="T67" s="233">
        <v>0.60819999999999996</v>
      </c>
      <c r="U67" s="233">
        <v>0.93640000000000001</v>
      </c>
      <c r="V67" s="233">
        <v>2.3540000000000001</v>
      </c>
      <c r="W67" s="233">
        <v>0.47770000000000001</v>
      </c>
      <c r="X67" s="233">
        <v>1.1777</v>
      </c>
      <c r="Y67" s="233">
        <v>0.54020000000000001</v>
      </c>
      <c r="Z67" s="233">
        <v>8.0199999999999994E-2</v>
      </c>
      <c r="AA67" s="233">
        <v>0.1915</v>
      </c>
      <c r="AB67" s="233">
        <v>0.26740000000000003</v>
      </c>
      <c r="AC67" s="233">
        <v>0.68810000000000004</v>
      </c>
      <c r="AD67" s="233">
        <v>0.94350000000000001</v>
      </c>
      <c r="AE67" s="233">
        <v>5.0999999999999997E-2</v>
      </c>
      <c r="AF67" s="233">
        <v>2.6869000000000001</v>
      </c>
      <c r="AG67" s="233">
        <v>5.3121999999999998</v>
      </c>
      <c r="AH67" s="233">
        <v>0.3478</v>
      </c>
      <c r="AI67" s="233">
        <v>0.59489999999999998</v>
      </c>
      <c r="AJ67" s="233">
        <v>5.5594999999999999</v>
      </c>
      <c r="AK67" s="234">
        <v>65</v>
      </c>
      <c r="AL67" s="235" t="s">
        <v>498</v>
      </c>
    </row>
    <row r="68" spans="1:38" x14ac:dyDescent="0.2">
      <c r="A68" s="232">
        <v>44293</v>
      </c>
      <c r="B68" s="233">
        <v>0.1232</v>
      </c>
      <c r="C68" s="233">
        <v>3.8611</v>
      </c>
      <c r="D68" s="233">
        <v>2.9487000000000001</v>
      </c>
      <c r="E68" s="233">
        <v>0.49609999999999999</v>
      </c>
      <c r="F68" s="233">
        <v>3.0659999999999998</v>
      </c>
      <c r="G68" s="233">
        <v>2.7198000000000002</v>
      </c>
      <c r="H68" s="233">
        <v>2.8820999999999999</v>
      </c>
      <c r="I68" s="233">
        <v>4.5896999999999997</v>
      </c>
      <c r="J68" s="233">
        <v>1.2733000000000001</v>
      </c>
      <c r="K68" s="233">
        <v>4.1547000000000001</v>
      </c>
      <c r="L68" s="233">
        <v>5.3406000000000002</v>
      </c>
      <c r="M68" s="233">
        <v>0.13850000000000001</v>
      </c>
      <c r="N68" s="233">
        <v>3.5148999999999999</v>
      </c>
      <c r="O68" s="233">
        <v>0.17680000000000001</v>
      </c>
      <c r="P68" s="233">
        <v>0.61719999999999997</v>
      </c>
      <c r="Q68" s="233">
        <v>3.0617999999999999</v>
      </c>
      <c r="R68" s="233">
        <v>0.4556</v>
      </c>
      <c r="S68" s="233">
        <v>0.4481</v>
      </c>
      <c r="T68" s="233">
        <v>0.60580000000000001</v>
      </c>
      <c r="U68" s="233">
        <v>0.93359999999999999</v>
      </c>
      <c r="V68" s="233">
        <v>2.3466999999999998</v>
      </c>
      <c r="W68" s="233">
        <v>0.47310000000000002</v>
      </c>
      <c r="X68" s="233">
        <v>1.1708000000000001</v>
      </c>
      <c r="Y68" s="233">
        <v>0.53779999999999994</v>
      </c>
      <c r="Z68" s="233">
        <v>7.9299999999999995E-2</v>
      </c>
      <c r="AA68" s="233">
        <v>0.1913</v>
      </c>
      <c r="AB68" s="233">
        <v>0.26590000000000003</v>
      </c>
      <c r="AC68" s="233">
        <v>0.6905</v>
      </c>
      <c r="AD68" s="233">
        <v>0.93410000000000004</v>
      </c>
      <c r="AE68" s="233">
        <v>4.9700000000000001E-2</v>
      </c>
      <c r="AF68" s="233">
        <v>2.6638000000000002</v>
      </c>
      <c r="AG68" s="233">
        <v>5.2023000000000001</v>
      </c>
      <c r="AH68" s="233">
        <v>0.34549999999999997</v>
      </c>
      <c r="AI68" s="233">
        <v>0.59009999999999996</v>
      </c>
      <c r="AJ68" s="233">
        <v>5.5206999999999997</v>
      </c>
      <c r="AK68" s="234">
        <v>66</v>
      </c>
      <c r="AL68" s="235" t="s">
        <v>497</v>
      </c>
    </row>
    <row r="69" spans="1:38" x14ac:dyDescent="0.2">
      <c r="A69" s="232">
        <v>44294</v>
      </c>
      <c r="B69" s="233">
        <v>0.122</v>
      </c>
      <c r="C69" s="233">
        <v>3.8365</v>
      </c>
      <c r="D69" s="233">
        <v>2.9268000000000001</v>
      </c>
      <c r="E69" s="233">
        <v>0.49299999999999999</v>
      </c>
      <c r="F69" s="233">
        <v>3.0407000000000002</v>
      </c>
      <c r="G69" s="233">
        <v>2.6953999999999998</v>
      </c>
      <c r="H69" s="233">
        <v>2.8614999999999999</v>
      </c>
      <c r="I69" s="233">
        <v>4.5580999999999996</v>
      </c>
      <c r="J69" s="233">
        <v>1.2706</v>
      </c>
      <c r="K69" s="233">
        <v>4.1353</v>
      </c>
      <c r="L69" s="233">
        <v>5.2657999999999996</v>
      </c>
      <c r="M69" s="233">
        <v>0.13719999999999999</v>
      </c>
      <c r="N69" s="233">
        <v>3.5049000000000001</v>
      </c>
      <c r="O69" s="233">
        <v>0.17660000000000001</v>
      </c>
      <c r="P69" s="233">
        <v>0.6129</v>
      </c>
      <c r="Q69" s="233">
        <v>3.0266000000000002</v>
      </c>
      <c r="R69" s="233">
        <v>0.45229999999999998</v>
      </c>
      <c r="S69" s="233">
        <v>0.44669999999999999</v>
      </c>
      <c r="T69" s="233">
        <v>0.60140000000000005</v>
      </c>
      <c r="U69" s="233">
        <v>0.92620000000000002</v>
      </c>
      <c r="V69" s="233">
        <v>2.3306</v>
      </c>
      <c r="W69" s="233">
        <v>0.47099999999999997</v>
      </c>
      <c r="X69" s="233">
        <v>1.1671</v>
      </c>
      <c r="Y69" s="233">
        <v>0.53759999999999997</v>
      </c>
      <c r="Z69" s="233">
        <v>7.8899999999999998E-2</v>
      </c>
      <c r="AA69" s="233">
        <v>0.19020000000000001</v>
      </c>
      <c r="AB69" s="233">
        <v>0.26419999999999999</v>
      </c>
      <c r="AC69" s="233">
        <v>0.68340000000000001</v>
      </c>
      <c r="AD69" s="233">
        <v>0.9274</v>
      </c>
      <c r="AE69" s="233">
        <v>4.9700000000000001E-2</v>
      </c>
      <c r="AF69" s="233">
        <v>2.6395</v>
      </c>
      <c r="AG69" s="233">
        <v>5.1272000000000002</v>
      </c>
      <c r="AH69" s="233">
        <v>0.34370000000000001</v>
      </c>
      <c r="AI69" s="233">
        <v>0.58579999999999999</v>
      </c>
      <c r="AJ69" s="233">
        <v>5.4653999999999998</v>
      </c>
      <c r="AK69" s="234">
        <v>67</v>
      </c>
      <c r="AL69" s="235" t="s">
        <v>496</v>
      </c>
    </row>
    <row r="70" spans="1:38" x14ac:dyDescent="0.2">
      <c r="A70" s="232">
        <v>44295</v>
      </c>
      <c r="B70" s="233">
        <v>0.12180000000000001</v>
      </c>
      <c r="C70" s="233">
        <v>3.8208000000000002</v>
      </c>
      <c r="D70" s="233">
        <v>2.911</v>
      </c>
      <c r="E70" s="233">
        <v>0.49130000000000001</v>
      </c>
      <c r="F70" s="233">
        <v>3.0341999999999998</v>
      </c>
      <c r="G70" s="233">
        <v>2.6877</v>
      </c>
      <c r="H70" s="233">
        <v>2.8475000000000001</v>
      </c>
      <c r="I70" s="233">
        <v>4.5414000000000003</v>
      </c>
      <c r="J70" s="233">
        <v>1.2661</v>
      </c>
      <c r="K70" s="233">
        <v>4.1265000000000001</v>
      </c>
      <c r="L70" s="233">
        <v>5.2393000000000001</v>
      </c>
      <c r="M70" s="233">
        <v>0.13689999999999999</v>
      </c>
      <c r="N70" s="233">
        <v>3.4843000000000002</v>
      </c>
      <c r="O70" s="233">
        <v>0.1749</v>
      </c>
      <c r="P70" s="233">
        <v>0.61060000000000003</v>
      </c>
      <c r="Q70" s="233">
        <v>3.0074999999999998</v>
      </c>
      <c r="R70" s="233">
        <v>0.44879999999999998</v>
      </c>
      <c r="S70" s="233">
        <v>0.4466</v>
      </c>
      <c r="T70" s="233">
        <v>0.59960000000000002</v>
      </c>
      <c r="U70" s="233">
        <v>0.92259999999999998</v>
      </c>
      <c r="V70" s="233">
        <v>2.3220000000000001</v>
      </c>
      <c r="W70" s="233">
        <v>0.4708</v>
      </c>
      <c r="X70" s="233">
        <v>1.1598999999999999</v>
      </c>
      <c r="Y70" s="233">
        <v>0.53949999999999998</v>
      </c>
      <c r="Z70" s="233">
        <v>7.8700000000000006E-2</v>
      </c>
      <c r="AA70" s="233">
        <v>0.18940000000000001</v>
      </c>
      <c r="AB70" s="233">
        <v>0.26190000000000002</v>
      </c>
      <c r="AC70" s="233">
        <v>0.68620000000000003</v>
      </c>
      <c r="AD70" s="233">
        <v>0.92400000000000004</v>
      </c>
      <c r="AE70" s="233">
        <v>4.9500000000000002E-2</v>
      </c>
      <c r="AF70" s="233">
        <v>2.6233</v>
      </c>
      <c r="AG70" s="233">
        <v>5.1060999999999996</v>
      </c>
      <c r="AH70" s="233">
        <v>0.34129999999999999</v>
      </c>
      <c r="AI70" s="233">
        <v>0.58250000000000002</v>
      </c>
      <c r="AJ70" s="233">
        <v>5.4436</v>
      </c>
      <c r="AK70" s="234">
        <v>68</v>
      </c>
      <c r="AL70" s="235" t="s">
        <v>495</v>
      </c>
    </row>
    <row r="71" spans="1:38" x14ac:dyDescent="0.2">
      <c r="A71" s="232">
        <v>44298</v>
      </c>
      <c r="B71" s="233">
        <v>0.1212</v>
      </c>
      <c r="C71" s="233">
        <v>3.8144</v>
      </c>
      <c r="D71" s="233">
        <v>2.9053</v>
      </c>
      <c r="E71" s="233">
        <v>0.4904</v>
      </c>
      <c r="F71" s="233">
        <v>3.0371000000000001</v>
      </c>
      <c r="G71" s="233">
        <v>2.6819999999999999</v>
      </c>
      <c r="H71" s="233">
        <v>2.8431000000000002</v>
      </c>
      <c r="I71" s="233">
        <v>4.5330000000000004</v>
      </c>
      <c r="J71" s="233">
        <v>1.2692000000000001</v>
      </c>
      <c r="K71" s="233">
        <v>4.1222000000000003</v>
      </c>
      <c r="L71" s="233">
        <v>5.2411000000000003</v>
      </c>
      <c r="M71" s="233">
        <v>0.13639999999999999</v>
      </c>
      <c r="N71" s="233">
        <v>3.4845999999999999</v>
      </c>
      <c r="O71" s="233">
        <v>0.1739</v>
      </c>
      <c r="P71" s="233">
        <v>0.60950000000000004</v>
      </c>
      <c r="Q71" s="233">
        <v>2.9881000000000002</v>
      </c>
      <c r="R71" s="233">
        <v>0.4481</v>
      </c>
      <c r="S71" s="233">
        <v>0.4451</v>
      </c>
      <c r="T71" s="233">
        <v>0.59899999999999998</v>
      </c>
      <c r="U71" s="233">
        <v>0.92110000000000003</v>
      </c>
      <c r="V71" s="233">
        <v>2.3176999999999999</v>
      </c>
      <c r="W71" s="233">
        <v>0.46529999999999999</v>
      </c>
      <c r="X71" s="233">
        <v>1.1576</v>
      </c>
      <c r="Y71" s="233">
        <v>0.53680000000000005</v>
      </c>
      <c r="Z71" s="233">
        <v>7.85E-2</v>
      </c>
      <c r="AA71" s="233">
        <v>0.18909999999999999</v>
      </c>
      <c r="AB71" s="233">
        <v>0.26050000000000001</v>
      </c>
      <c r="AC71" s="233">
        <v>0.67120000000000002</v>
      </c>
      <c r="AD71" s="233">
        <v>0.92269999999999996</v>
      </c>
      <c r="AE71" s="233">
        <v>4.9299999999999997E-2</v>
      </c>
      <c r="AF71" s="233">
        <v>2.6135000000000002</v>
      </c>
      <c r="AG71" s="233">
        <v>5.0880999999999998</v>
      </c>
      <c r="AH71" s="233">
        <v>0.33910000000000001</v>
      </c>
      <c r="AI71" s="233">
        <v>0.58220000000000005</v>
      </c>
      <c r="AJ71" s="233">
        <v>5.4276999999999997</v>
      </c>
      <c r="AK71" s="234">
        <v>69</v>
      </c>
      <c r="AL71" s="235" t="s">
        <v>494</v>
      </c>
    </row>
    <row r="72" spans="1:38" x14ac:dyDescent="0.2">
      <c r="A72" s="232">
        <v>44299</v>
      </c>
      <c r="B72" s="233">
        <v>0.12139999999999999</v>
      </c>
      <c r="C72" s="233">
        <v>3.8342000000000001</v>
      </c>
      <c r="D72" s="233">
        <v>2.9201999999999999</v>
      </c>
      <c r="E72" s="233">
        <v>0.49330000000000002</v>
      </c>
      <c r="F72" s="233">
        <v>3.0461999999999998</v>
      </c>
      <c r="G72" s="233">
        <v>2.6964000000000001</v>
      </c>
      <c r="H72" s="233">
        <v>2.8578000000000001</v>
      </c>
      <c r="I72" s="233">
        <v>4.5627000000000004</v>
      </c>
      <c r="J72" s="233">
        <v>1.2724</v>
      </c>
      <c r="K72" s="233">
        <v>4.1473000000000004</v>
      </c>
      <c r="L72" s="233">
        <v>5.2727000000000004</v>
      </c>
      <c r="M72" s="233">
        <v>0.13689999999999999</v>
      </c>
      <c r="N72" s="233">
        <v>3.5064000000000002</v>
      </c>
      <c r="O72" s="233">
        <v>0.17510000000000001</v>
      </c>
      <c r="P72" s="233">
        <v>0.61350000000000005</v>
      </c>
      <c r="Q72" s="233">
        <v>3.0038</v>
      </c>
      <c r="R72" s="233">
        <v>0.45069999999999999</v>
      </c>
      <c r="S72" s="233">
        <v>0.4481</v>
      </c>
      <c r="T72" s="233">
        <v>0.60289999999999999</v>
      </c>
      <c r="U72" s="233">
        <v>0.92689999999999995</v>
      </c>
      <c r="V72" s="233">
        <v>2.3328000000000002</v>
      </c>
      <c r="W72" s="233">
        <v>0.47189999999999999</v>
      </c>
      <c r="X72" s="233">
        <v>1.1608000000000001</v>
      </c>
      <c r="Y72" s="233">
        <v>0.53749999999999998</v>
      </c>
      <c r="Z72" s="233">
        <v>7.9000000000000001E-2</v>
      </c>
      <c r="AA72" s="233">
        <v>0.19040000000000001</v>
      </c>
      <c r="AB72" s="233">
        <v>0.26329999999999998</v>
      </c>
      <c r="AC72" s="233">
        <v>0.66869999999999996</v>
      </c>
      <c r="AD72" s="233">
        <v>0.92730000000000001</v>
      </c>
      <c r="AE72" s="233">
        <v>4.9599999999999998E-2</v>
      </c>
      <c r="AF72" s="233">
        <v>2.6253000000000002</v>
      </c>
      <c r="AG72" s="233">
        <v>5.0857999999999999</v>
      </c>
      <c r="AH72" s="233">
        <v>0.34129999999999999</v>
      </c>
      <c r="AI72" s="233">
        <v>0.58550000000000002</v>
      </c>
      <c r="AJ72" s="233">
        <v>5.4638999999999998</v>
      </c>
      <c r="AK72" s="234">
        <v>70</v>
      </c>
      <c r="AL72" s="235" t="s">
        <v>493</v>
      </c>
    </row>
    <row r="73" spans="1:38" x14ac:dyDescent="0.2">
      <c r="A73" s="232">
        <v>44300</v>
      </c>
      <c r="B73" s="233">
        <v>0.12189999999999999</v>
      </c>
      <c r="C73" s="233">
        <v>3.8065000000000002</v>
      </c>
      <c r="D73" s="233">
        <v>2.927</v>
      </c>
      <c r="E73" s="233">
        <v>0.49020000000000002</v>
      </c>
      <c r="F73" s="233">
        <v>3.0348999999999999</v>
      </c>
      <c r="G73" s="233">
        <v>2.7075999999999998</v>
      </c>
      <c r="H73" s="233">
        <v>2.8479999999999999</v>
      </c>
      <c r="I73" s="233">
        <v>4.5552000000000001</v>
      </c>
      <c r="J73" s="233">
        <v>1.2690999999999999</v>
      </c>
      <c r="K73" s="233">
        <v>4.1413000000000002</v>
      </c>
      <c r="L73" s="233">
        <v>5.2512999999999996</v>
      </c>
      <c r="M73" s="233">
        <v>0.13619999999999999</v>
      </c>
      <c r="N73" s="233">
        <v>3.4927999999999999</v>
      </c>
      <c r="O73" s="233">
        <v>0.17560000000000001</v>
      </c>
      <c r="P73" s="233">
        <v>0.61250000000000004</v>
      </c>
      <c r="Q73" s="233">
        <v>3.0028000000000001</v>
      </c>
      <c r="R73" s="233">
        <v>0.45179999999999998</v>
      </c>
      <c r="S73" s="233">
        <v>0.44869999999999999</v>
      </c>
      <c r="T73" s="233">
        <v>0.60150000000000003</v>
      </c>
      <c r="U73" s="233">
        <v>0.92510000000000003</v>
      </c>
      <c r="V73" s="233">
        <v>2.3290000000000002</v>
      </c>
      <c r="W73" s="233">
        <v>0.47239999999999999</v>
      </c>
      <c r="X73" s="233">
        <v>1.1581999999999999</v>
      </c>
      <c r="Y73" s="233">
        <v>0.53759999999999997</v>
      </c>
      <c r="Z73" s="233">
        <v>7.8600000000000003E-2</v>
      </c>
      <c r="AA73" s="233">
        <v>0.1893</v>
      </c>
      <c r="AB73" s="233">
        <v>0.2621</v>
      </c>
      <c r="AC73" s="233">
        <v>0.66579999999999995</v>
      </c>
      <c r="AD73" s="233">
        <v>0.92230000000000001</v>
      </c>
      <c r="AE73" s="233">
        <v>5.04E-2</v>
      </c>
      <c r="AF73" s="233">
        <v>2.6067</v>
      </c>
      <c r="AG73" s="233">
        <v>5.0671999999999997</v>
      </c>
      <c r="AH73" s="233">
        <v>0.34210000000000002</v>
      </c>
      <c r="AI73" s="233">
        <v>0.58299999999999996</v>
      </c>
      <c r="AJ73" s="233">
        <v>5.4547999999999996</v>
      </c>
      <c r="AK73" s="234">
        <v>71</v>
      </c>
      <c r="AL73" s="235" t="s">
        <v>492</v>
      </c>
    </row>
    <row r="74" spans="1:38" x14ac:dyDescent="0.2">
      <c r="A74" s="232">
        <v>44301</v>
      </c>
      <c r="B74" s="233">
        <v>0.12189999999999999</v>
      </c>
      <c r="C74" s="233">
        <v>3.8014000000000001</v>
      </c>
      <c r="D74" s="233">
        <v>2.9479000000000002</v>
      </c>
      <c r="E74" s="233">
        <v>0.4894</v>
      </c>
      <c r="F74" s="233">
        <v>3.0444</v>
      </c>
      <c r="G74" s="233">
        <v>2.7269999999999999</v>
      </c>
      <c r="H74" s="233">
        <v>2.8488000000000002</v>
      </c>
      <c r="I74" s="233">
        <v>4.5545999999999998</v>
      </c>
      <c r="J74" s="233">
        <v>1.2692000000000001</v>
      </c>
      <c r="K74" s="233">
        <v>4.1197999999999997</v>
      </c>
      <c r="L74" s="233">
        <v>5.2375999999999996</v>
      </c>
      <c r="M74" s="233">
        <v>0.13600000000000001</v>
      </c>
      <c r="N74" s="233">
        <v>3.4948000000000001</v>
      </c>
      <c r="O74" s="233">
        <v>0.17549999999999999</v>
      </c>
      <c r="P74" s="233">
        <v>0.61240000000000006</v>
      </c>
      <c r="Q74" s="233">
        <v>3.0024000000000002</v>
      </c>
      <c r="R74" s="233">
        <v>0.45379999999999998</v>
      </c>
      <c r="S74" s="233">
        <v>0.44950000000000001</v>
      </c>
      <c r="T74" s="233">
        <v>0.60209999999999997</v>
      </c>
      <c r="U74" s="233">
        <v>0.92479999999999996</v>
      </c>
      <c r="V74" s="233">
        <v>2.3287</v>
      </c>
      <c r="W74" s="233">
        <v>0.47139999999999999</v>
      </c>
      <c r="X74" s="233">
        <v>1.1587000000000001</v>
      </c>
      <c r="Y74" s="233">
        <v>0.53569999999999995</v>
      </c>
      <c r="Z74" s="233">
        <v>7.85E-2</v>
      </c>
      <c r="AA74" s="233">
        <v>0.19</v>
      </c>
      <c r="AB74" s="233">
        <v>0.26569999999999999</v>
      </c>
      <c r="AC74" s="233">
        <v>0.67230000000000001</v>
      </c>
      <c r="AD74" s="233">
        <v>0.9214</v>
      </c>
      <c r="AE74" s="233">
        <v>4.9599999999999998E-2</v>
      </c>
      <c r="AF74" s="233">
        <v>2.6019999999999999</v>
      </c>
      <c r="AG74" s="233">
        <v>5.0621</v>
      </c>
      <c r="AH74" s="233">
        <v>0.34089999999999998</v>
      </c>
      <c r="AI74" s="233">
        <v>0.58230000000000004</v>
      </c>
      <c r="AJ74" s="233">
        <v>5.4359999999999999</v>
      </c>
      <c r="AK74" s="234">
        <v>72</v>
      </c>
      <c r="AL74" s="235" t="s">
        <v>491</v>
      </c>
    </row>
    <row r="75" spans="1:38" x14ac:dyDescent="0.2">
      <c r="A75" s="232">
        <v>44302</v>
      </c>
      <c r="B75" s="233">
        <v>0.12139999999999999</v>
      </c>
      <c r="C75" s="233">
        <v>3.7978000000000001</v>
      </c>
      <c r="D75" s="233">
        <v>2.9397000000000002</v>
      </c>
      <c r="E75" s="233">
        <v>0.4889</v>
      </c>
      <c r="F75" s="233">
        <v>3.0341</v>
      </c>
      <c r="G75" s="233">
        <v>2.7193000000000001</v>
      </c>
      <c r="H75" s="233">
        <v>2.8469000000000002</v>
      </c>
      <c r="I75" s="233">
        <v>4.5480999999999998</v>
      </c>
      <c r="J75" s="233">
        <v>1.2604</v>
      </c>
      <c r="K75" s="233">
        <v>4.1279000000000003</v>
      </c>
      <c r="L75" s="233">
        <v>5.2234999999999996</v>
      </c>
      <c r="M75" s="233">
        <v>0.1358</v>
      </c>
      <c r="N75" s="233">
        <v>3.4881000000000002</v>
      </c>
      <c r="O75" s="233">
        <v>0.17549999999999999</v>
      </c>
      <c r="P75" s="233">
        <v>0.61150000000000004</v>
      </c>
      <c r="Q75" s="233">
        <v>2.9981</v>
      </c>
      <c r="R75" s="233">
        <v>0.45279999999999998</v>
      </c>
      <c r="S75" s="233">
        <v>0.4501</v>
      </c>
      <c r="T75" s="233">
        <v>0.60109999999999997</v>
      </c>
      <c r="U75" s="233">
        <v>0.92330000000000001</v>
      </c>
      <c r="V75" s="233">
        <v>2.3254000000000001</v>
      </c>
      <c r="W75" s="233">
        <v>0.47160000000000002</v>
      </c>
      <c r="X75" s="233">
        <v>1.1578999999999999</v>
      </c>
      <c r="Y75" s="233">
        <v>0.54369999999999996</v>
      </c>
      <c r="Z75" s="233">
        <v>7.8600000000000003E-2</v>
      </c>
      <c r="AA75" s="233">
        <v>0.1903</v>
      </c>
      <c r="AB75" s="233">
        <v>0.26650000000000001</v>
      </c>
      <c r="AC75" s="233">
        <v>0.67620000000000002</v>
      </c>
      <c r="AD75" s="233">
        <v>0.92020000000000002</v>
      </c>
      <c r="AE75" s="233">
        <v>5.0200000000000002E-2</v>
      </c>
      <c r="AF75" s="233">
        <v>2.6074999999999999</v>
      </c>
      <c r="AG75" s="233">
        <v>5.1036000000000001</v>
      </c>
      <c r="AH75" s="233">
        <v>0.34089999999999998</v>
      </c>
      <c r="AI75" s="233">
        <v>0.58220000000000005</v>
      </c>
      <c r="AJ75" s="233">
        <v>5.4280999999999997</v>
      </c>
      <c r="AK75" s="234">
        <v>73</v>
      </c>
      <c r="AL75" s="235" t="s">
        <v>490</v>
      </c>
    </row>
    <row r="76" spans="1:38" x14ac:dyDescent="0.2">
      <c r="A76" s="232">
        <v>44305</v>
      </c>
      <c r="B76" s="233">
        <v>0.1211</v>
      </c>
      <c r="C76" s="233">
        <v>3.7816000000000001</v>
      </c>
      <c r="D76" s="233">
        <v>2.9415</v>
      </c>
      <c r="E76" s="233">
        <v>0.48670000000000002</v>
      </c>
      <c r="F76" s="233">
        <v>3.0306000000000002</v>
      </c>
      <c r="G76" s="233">
        <v>2.7198000000000002</v>
      </c>
      <c r="H76" s="233">
        <v>2.8409</v>
      </c>
      <c r="I76" s="233">
        <v>4.5473999999999997</v>
      </c>
      <c r="J76" s="233">
        <v>1.2585999999999999</v>
      </c>
      <c r="K76" s="233">
        <v>4.1348000000000003</v>
      </c>
      <c r="L76" s="233">
        <v>5.2473999999999998</v>
      </c>
      <c r="M76" s="233">
        <v>0.13500000000000001</v>
      </c>
      <c r="N76" s="233">
        <v>3.4988000000000001</v>
      </c>
      <c r="O76" s="233">
        <v>0.17530000000000001</v>
      </c>
      <c r="P76" s="233">
        <v>0.61150000000000004</v>
      </c>
      <c r="Q76" s="233">
        <v>3.0015999999999998</v>
      </c>
      <c r="R76" s="233">
        <v>0.45550000000000002</v>
      </c>
      <c r="S76" s="233">
        <v>0.45079999999999998</v>
      </c>
      <c r="T76" s="233">
        <v>0.60060000000000002</v>
      </c>
      <c r="U76" s="233">
        <v>0.92310000000000003</v>
      </c>
      <c r="V76" s="233">
        <v>2.3250000000000002</v>
      </c>
      <c r="W76" s="233">
        <v>0.47060000000000002</v>
      </c>
      <c r="X76" s="233">
        <v>1.1575</v>
      </c>
      <c r="Y76" s="233">
        <v>0.53810000000000002</v>
      </c>
      <c r="Z76" s="233">
        <v>7.8200000000000006E-2</v>
      </c>
      <c r="AA76" s="233">
        <v>0.19059999999999999</v>
      </c>
      <c r="AB76" s="233">
        <v>0.26600000000000001</v>
      </c>
      <c r="AC76" s="233">
        <v>0.67679999999999996</v>
      </c>
      <c r="AD76" s="233">
        <v>0.91690000000000005</v>
      </c>
      <c r="AE76" s="233">
        <v>4.9599999999999998E-2</v>
      </c>
      <c r="AF76" s="233">
        <v>2.5994999999999999</v>
      </c>
      <c r="AG76" s="233">
        <v>5.0557999999999996</v>
      </c>
      <c r="AH76" s="233">
        <v>0.3392</v>
      </c>
      <c r="AI76" s="233">
        <v>0.58099999999999996</v>
      </c>
      <c r="AJ76" s="233">
        <v>5.4255000000000004</v>
      </c>
      <c r="AK76" s="234">
        <v>74</v>
      </c>
      <c r="AL76" s="235" t="s">
        <v>489</v>
      </c>
    </row>
    <row r="77" spans="1:38" x14ac:dyDescent="0.2">
      <c r="A77" s="232">
        <v>44306</v>
      </c>
      <c r="B77" s="233">
        <v>0.1208</v>
      </c>
      <c r="C77" s="233">
        <v>3.7736999999999998</v>
      </c>
      <c r="D77" s="233">
        <v>2.9411999999999998</v>
      </c>
      <c r="E77" s="233">
        <v>0.48609999999999998</v>
      </c>
      <c r="F77" s="233">
        <v>3.0192999999999999</v>
      </c>
      <c r="G77" s="233">
        <v>2.7225999999999999</v>
      </c>
      <c r="H77" s="233">
        <v>2.8418000000000001</v>
      </c>
      <c r="I77" s="233">
        <v>4.5541</v>
      </c>
      <c r="J77" s="233">
        <v>1.2615000000000001</v>
      </c>
      <c r="K77" s="233">
        <v>4.1257000000000001</v>
      </c>
      <c r="L77" s="233">
        <v>5.2755000000000001</v>
      </c>
      <c r="M77" s="233">
        <v>0.1348</v>
      </c>
      <c r="N77" s="233">
        <v>3.4784999999999999</v>
      </c>
      <c r="O77" s="233">
        <v>0.17580000000000001</v>
      </c>
      <c r="P77" s="233">
        <v>0.61240000000000006</v>
      </c>
      <c r="Q77" s="233">
        <v>3.0019999999999998</v>
      </c>
      <c r="R77" s="233">
        <v>0.4556</v>
      </c>
      <c r="S77" s="233">
        <v>0.4501</v>
      </c>
      <c r="T77" s="233">
        <v>0.60150000000000003</v>
      </c>
      <c r="U77" s="233">
        <v>0.92410000000000003</v>
      </c>
      <c r="V77" s="233">
        <v>2.3285</v>
      </c>
      <c r="W77" s="233">
        <v>0.46500000000000002</v>
      </c>
      <c r="X77" s="233">
        <v>1.1596</v>
      </c>
      <c r="Y77" s="233">
        <v>0.53859999999999997</v>
      </c>
      <c r="Z77" s="233">
        <v>7.8200000000000006E-2</v>
      </c>
      <c r="AA77" s="233">
        <v>0.19009999999999999</v>
      </c>
      <c r="AB77" s="233">
        <v>0.26450000000000001</v>
      </c>
      <c r="AC77" s="233">
        <v>0.6804</v>
      </c>
      <c r="AD77" s="233">
        <v>0.91700000000000004</v>
      </c>
      <c r="AE77" s="233">
        <v>4.9599999999999998E-2</v>
      </c>
      <c r="AF77" s="233">
        <v>2.6027999999999998</v>
      </c>
      <c r="AG77" s="233">
        <v>5.0475000000000003</v>
      </c>
      <c r="AH77" s="233">
        <v>0.33910000000000001</v>
      </c>
      <c r="AI77" s="233">
        <v>0.58089999999999997</v>
      </c>
      <c r="AJ77" s="233">
        <v>5.4276</v>
      </c>
      <c r="AK77" s="234">
        <v>75</v>
      </c>
      <c r="AL77" s="235" t="s">
        <v>488</v>
      </c>
    </row>
    <row r="78" spans="1:38" x14ac:dyDescent="0.2">
      <c r="A78" s="232">
        <v>44307</v>
      </c>
      <c r="B78" s="233">
        <v>0.1212</v>
      </c>
      <c r="C78" s="233">
        <v>3.7949999999999999</v>
      </c>
      <c r="D78" s="233">
        <v>2.9272</v>
      </c>
      <c r="E78" s="233">
        <v>0.4889</v>
      </c>
      <c r="F78" s="233">
        <v>3.0125999999999999</v>
      </c>
      <c r="G78" s="233">
        <v>2.7210999999999999</v>
      </c>
      <c r="H78" s="233">
        <v>2.8529</v>
      </c>
      <c r="I78" s="233">
        <v>4.5567000000000002</v>
      </c>
      <c r="J78" s="233">
        <v>1.2583</v>
      </c>
      <c r="K78" s="233">
        <v>4.1325000000000003</v>
      </c>
      <c r="L78" s="233">
        <v>5.2862</v>
      </c>
      <c r="M78" s="233">
        <v>0.13519999999999999</v>
      </c>
      <c r="N78" s="233">
        <v>3.5072999999999999</v>
      </c>
      <c r="O78" s="233">
        <v>0.1757</v>
      </c>
      <c r="P78" s="233">
        <v>0.61280000000000001</v>
      </c>
      <c r="Q78" s="233">
        <v>3.0038</v>
      </c>
      <c r="R78" s="233">
        <v>0.45319999999999999</v>
      </c>
      <c r="S78" s="233">
        <v>0.44840000000000002</v>
      </c>
      <c r="T78" s="233">
        <v>0.60150000000000003</v>
      </c>
      <c r="U78" s="233">
        <v>0.92469999999999997</v>
      </c>
      <c r="V78" s="233">
        <v>2.3298000000000001</v>
      </c>
      <c r="W78" s="233">
        <v>0.46700000000000003</v>
      </c>
      <c r="X78" s="233">
        <v>1.1649</v>
      </c>
      <c r="Y78" s="233">
        <v>0.54459999999999997</v>
      </c>
      <c r="Z78" s="233">
        <v>7.8399999999999997E-2</v>
      </c>
      <c r="AA78" s="233">
        <v>0.19059999999999999</v>
      </c>
      <c r="AB78" s="233">
        <v>0.26550000000000001</v>
      </c>
      <c r="AC78" s="233">
        <v>0.68149999999999999</v>
      </c>
      <c r="AD78" s="233">
        <v>0.92179999999999995</v>
      </c>
      <c r="AE78" s="233">
        <v>4.9399999999999999E-2</v>
      </c>
      <c r="AF78" s="233">
        <v>2.6122999999999998</v>
      </c>
      <c r="AG78" s="233">
        <v>5.0172999999999996</v>
      </c>
      <c r="AH78" s="233">
        <v>0.3392</v>
      </c>
      <c r="AI78" s="233">
        <v>0.58409999999999995</v>
      </c>
      <c r="AJ78" s="233">
        <v>5.4257</v>
      </c>
      <c r="AK78" s="234">
        <v>76</v>
      </c>
      <c r="AL78" s="235" t="s">
        <v>487</v>
      </c>
    </row>
    <row r="79" spans="1:38" x14ac:dyDescent="0.2">
      <c r="A79" s="232">
        <v>44308</v>
      </c>
      <c r="B79" s="233">
        <v>0.12089999999999999</v>
      </c>
      <c r="C79" s="233">
        <v>3.7885</v>
      </c>
      <c r="D79" s="233">
        <v>2.9321999999999999</v>
      </c>
      <c r="E79" s="233">
        <v>0.48830000000000001</v>
      </c>
      <c r="F79" s="233">
        <v>3.0293000000000001</v>
      </c>
      <c r="G79" s="233">
        <v>2.7183000000000002</v>
      </c>
      <c r="H79" s="233">
        <v>2.8519000000000001</v>
      </c>
      <c r="I79" s="233">
        <v>4.5561999999999996</v>
      </c>
      <c r="J79" s="233">
        <v>1.2544</v>
      </c>
      <c r="K79" s="233">
        <v>4.1353999999999997</v>
      </c>
      <c r="L79" s="233">
        <v>5.2655000000000003</v>
      </c>
      <c r="M79" s="233">
        <v>0.13489999999999999</v>
      </c>
      <c r="N79" s="233">
        <v>3.5066999999999999</v>
      </c>
      <c r="O79" s="233">
        <v>0.1762</v>
      </c>
      <c r="P79" s="233">
        <v>0.61270000000000002</v>
      </c>
      <c r="Q79" s="233">
        <v>3.0173999999999999</v>
      </c>
      <c r="R79" s="233">
        <v>0.45469999999999999</v>
      </c>
      <c r="S79" s="233">
        <v>0.45</v>
      </c>
      <c r="T79" s="233">
        <v>0.6018</v>
      </c>
      <c r="U79" s="233">
        <v>0.92500000000000004</v>
      </c>
      <c r="V79" s="233">
        <v>2.3294999999999999</v>
      </c>
      <c r="W79" s="233">
        <v>0.45669999999999999</v>
      </c>
      <c r="X79" s="233">
        <v>1.1607000000000001</v>
      </c>
      <c r="Y79" s="233">
        <v>0.54259999999999997</v>
      </c>
      <c r="Z79" s="233">
        <v>7.8299999999999995E-2</v>
      </c>
      <c r="AA79" s="233">
        <v>0.18970000000000001</v>
      </c>
      <c r="AB79" s="233">
        <v>0.26519999999999999</v>
      </c>
      <c r="AC79" s="233">
        <v>0.68020000000000003</v>
      </c>
      <c r="AD79" s="233">
        <v>0.92120000000000002</v>
      </c>
      <c r="AE79" s="233">
        <v>4.9500000000000002E-2</v>
      </c>
      <c r="AF79" s="233">
        <v>2.6091000000000002</v>
      </c>
      <c r="AG79" s="233">
        <v>5.0467000000000004</v>
      </c>
      <c r="AH79" s="233">
        <v>0.33860000000000001</v>
      </c>
      <c r="AI79" s="233">
        <v>0.58350000000000002</v>
      </c>
      <c r="AJ79" s="233">
        <v>5.4391999999999996</v>
      </c>
      <c r="AK79" s="234">
        <v>77</v>
      </c>
      <c r="AL79" s="235" t="s">
        <v>486</v>
      </c>
    </row>
    <row r="80" spans="1:38" x14ac:dyDescent="0.2">
      <c r="A80" s="232">
        <v>44309</v>
      </c>
      <c r="B80" s="233">
        <v>0.1206</v>
      </c>
      <c r="C80" s="233">
        <v>3.7854999999999999</v>
      </c>
      <c r="D80" s="233">
        <v>2.9281999999999999</v>
      </c>
      <c r="E80" s="233">
        <v>0.48770000000000002</v>
      </c>
      <c r="F80" s="233">
        <v>3.0325000000000002</v>
      </c>
      <c r="G80" s="233">
        <v>2.7179000000000002</v>
      </c>
      <c r="H80" s="233">
        <v>2.8504999999999998</v>
      </c>
      <c r="I80" s="233">
        <v>4.5648999999999997</v>
      </c>
      <c r="J80" s="233">
        <v>1.2563</v>
      </c>
      <c r="K80" s="233">
        <v>4.1353999999999997</v>
      </c>
      <c r="L80" s="233">
        <v>5.2521000000000004</v>
      </c>
      <c r="M80" s="233">
        <v>0.1356</v>
      </c>
      <c r="N80" s="233">
        <v>3.508</v>
      </c>
      <c r="O80" s="233">
        <v>0.1764</v>
      </c>
      <c r="P80" s="233">
        <v>0.6139</v>
      </c>
      <c r="Q80" s="233">
        <v>3.0230999999999999</v>
      </c>
      <c r="R80" s="233">
        <v>0.45400000000000001</v>
      </c>
      <c r="S80" s="233">
        <v>0.45019999999999999</v>
      </c>
      <c r="T80" s="233">
        <v>0.60270000000000001</v>
      </c>
      <c r="U80" s="233">
        <v>0.92659999999999998</v>
      </c>
      <c r="V80" s="233">
        <v>2.3340000000000001</v>
      </c>
      <c r="W80" s="233">
        <v>0.4536</v>
      </c>
      <c r="X80" s="233">
        <v>1.1634</v>
      </c>
      <c r="Y80" s="233">
        <v>0.53559999999999997</v>
      </c>
      <c r="Z80" s="233">
        <v>7.8200000000000006E-2</v>
      </c>
      <c r="AA80" s="233">
        <v>0.19020000000000001</v>
      </c>
      <c r="AB80" s="233">
        <v>0.2646</v>
      </c>
      <c r="AC80" s="233">
        <v>0.69530000000000003</v>
      </c>
      <c r="AD80" s="233">
        <v>0.92130000000000001</v>
      </c>
      <c r="AE80" s="233">
        <v>5.04E-2</v>
      </c>
      <c r="AF80" s="233">
        <v>2.6061999999999999</v>
      </c>
      <c r="AG80" s="233">
        <v>5.0465999999999998</v>
      </c>
      <c r="AH80" s="233">
        <v>0.33910000000000001</v>
      </c>
      <c r="AI80" s="233">
        <v>0.58299999999999996</v>
      </c>
      <c r="AJ80" s="233">
        <v>5.4379</v>
      </c>
      <c r="AK80" s="234">
        <v>78</v>
      </c>
      <c r="AL80" s="235" t="s">
        <v>485</v>
      </c>
    </row>
    <row r="81" spans="1:38" x14ac:dyDescent="0.2">
      <c r="A81" s="232">
        <v>44312</v>
      </c>
      <c r="B81" s="233">
        <v>0.1198</v>
      </c>
      <c r="C81" s="233">
        <v>3.7656999999999998</v>
      </c>
      <c r="D81" s="233">
        <v>2.9287999999999998</v>
      </c>
      <c r="E81" s="233">
        <v>0.48530000000000001</v>
      </c>
      <c r="F81" s="233">
        <v>3.0219</v>
      </c>
      <c r="G81" s="233">
        <v>2.7168000000000001</v>
      </c>
      <c r="H81" s="233">
        <v>2.8414999999999999</v>
      </c>
      <c r="I81" s="233">
        <v>4.5564999999999998</v>
      </c>
      <c r="J81" s="233">
        <v>1.2524999999999999</v>
      </c>
      <c r="K81" s="233">
        <v>4.1189</v>
      </c>
      <c r="L81" s="233">
        <v>5.2359</v>
      </c>
      <c r="M81" s="233">
        <v>0.13519999999999999</v>
      </c>
      <c r="N81" s="233">
        <v>3.4961000000000002</v>
      </c>
      <c r="O81" s="233">
        <v>0.17649999999999999</v>
      </c>
      <c r="P81" s="233">
        <v>0.61270000000000002</v>
      </c>
      <c r="Q81" s="233">
        <v>3.0135999999999998</v>
      </c>
      <c r="R81" s="233">
        <v>0.45390000000000003</v>
      </c>
      <c r="S81" s="233">
        <v>0.44979999999999998</v>
      </c>
      <c r="T81" s="233">
        <v>0.60229999999999995</v>
      </c>
      <c r="U81" s="233">
        <v>0.92549999999999999</v>
      </c>
      <c r="V81" s="233">
        <v>2.3296999999999999</v>
      </c>
      <c r="W81" s="233">
        <v>0.45269999999999999</v>
      </c>
      <c r="X81" s="233">
        <v>1.1612</v>
      </c>
      <c r="Y81" s="233">
        <v>0.52790000000000004</v>
      </c>
      <c r="Z81" s="233">
        <v>7.7799999999999994E-2</v>
      </c>
      <c r="AA81" s="233">
        <v>0.19</v>
      </c>
      <c r="AB81" s="233">
        <v>0.2646</v>
      </c>
      <c r="AC81" s="233">
        <v>0.68779999999999997</v>
      </c>
      <c r="AD81" s="233">
        <v>0.91830000000000001</v>
      </c>
      <c r="AE81" s="233">
        <v>5.0299999999999997E-2</v>
      </c>
      <c r="AF81" s="233">
        <v>2.5998000000000001</v>
      </c>
      <c r="AG81" s="233">
        <v>5.0373000000000001</v>
      </c>
      <c r="AH81" s="233">
        <v>0.33889999999999998</v>
      </c>
      <c r="AI81" s="233">
        <v>0.58050000000000002</v>
      </c>
      <c r="AJ81" s="233">
        <v>5.4200999999999997</v>
      </c>
      <c r="AK81" s="234">
        <v>79</v>
      </c>
      <c r="AL81" s="235" t="s">
        <v>484</v>
      </c>
    </row>
    <row r="82" spans="1:38" x14ac:dyDescent="0.2">
      <c r="A82" s="232">
        <v>44313</v>
      </c>
      <c r="B82" s="233">
        <v>0.1205</v>
      </c>
      <c r="C82" s="233">
        <v>3.7826</v>
      </c>
      <c r="D82" s="233">
        <v>2.9396</v>
      </c>
      <c r="E82" s="233">
        <v>0.48730000000000001</v>
      </c>
      <c r="F82" s="233">
        <v>3.0467</v>
      </c>
      <c r="G82" s="233">
        <v>2.7269999999999999</v>
      </c>
      <c r="H82" s="233">
        <v>2.8513999999999999</v>
      </c>
      <c r="I82" s="233">
        <v>4.5613000000000001</v>
      </c>
      <c r="J82" s="233">
        <v>1.2561</v>
      </c>
      <c r="K82" s="233">
        <v>4.1257999999999999</v>
      </c>
      <c r="L82" s="233">
        <v>5.2426000000000004</v>
      </c>
      <c r="M82" s="233">
        <v>0.1363</v>
      </c>
      <c r="N82" s="233">
        <v>3.4910000000000001</v>
      </c>
      <c r="O82" s="233">
        <v>0.17630000000000001</v>
      </c>
      <c r="P82" s="233">
        <v>0.61339999999999995</v>
      </c>
      <c r="Q82" s="233">
        <v>3.0367999999999999</v>
      </c>
      <c r="R82" s="233">
        <v>0.45519999999999999</v>
      </c>
      <c r="S82" s="233">
        <v>0.44940000000000002</v>
      </c>
      <c r="T82" s="233">
        <v>0.60309999999999997</v>
      </c>
      <c r="U82" s="233">
        <v>0.92579999999999996</v>
      </c>
      <c r="V82" s="233">
        <v>2.3321000000000001</v>
      </c>
      <c r="W82" s="233">
        <v>0.45779999999999998</v>
      </c>
      <c r="X82" s="233">
        <v>1.1666000000000001</v>
      </c>
      <c r="Y82" s="233">
        <v>0.53649999999999998</v>
      </c>
      <c r="Z82" s="233">
        <v>7.8100000000000003E-2</v>
      </c>
      <c r="AA82" s="233">
        <v>0.1898</v>
      </c>
      <c r="AB82" s="233">
        <v>0.26379999999999998</v>
      </c>
      <c r="AC82" s="233">
        <v>0.69579999999999997</v>
      </c>
      <c r="AD82" s="233">
        <v>0.92330000000000001</v>
      </c>
      <c r="AE82" s="233">
        <v>5.04E-2</v>
      </c>
      <c r="AF82" s="233">
        <v>2.6114000000000002</v>
      </c>
      <c r="AG82" s="233">
        <v>5.0659000000000001</v>
      </c>
      <c r="AH82" s="233">
        <v>0.34</v>
      </c>
      <c r="AI82" s="233">
        <v>0.58320000000000005</v>
      </c>
      <c r="AJ82" s="233">
        <v>5.4240000000000004</v>
      </c>
      <c r="AK82" s="234">
        <v>80</v>
      </c>
      <c r="AL82" s="235" t="s">
        <v>483</v>
      </c>
    </row>
    <row r="83" spans="1:38" x14ac:dyDescent="0.2">
      <c r="A83" s="232">
        <v>44314</v>
      </c>
      <c r="B83" s="233">
        <v>0.12089999999999999</v>
      </c>
      <c r="C83" s="233">
        <v>3.7938999999999998</v>
      </c>
      <c r="D83" s="233">
        <v>2.9386000000000001</v>
      </c>
      <c r="E83" s="233">
        <v>0.48870000000000002</v>
      </c>
      <c r="F83" s="233">
        <v>3.0586000000000002</v>
      </c>
      <c r="G83" s="233">
        <v>2.7355999999999998</v>
      </c>
      <c r="H83" s="233">
        <v>2.8603999999999998</v>
      </c>
      <c r="I83" s="233">
        <v>4.5811000000000002</v>
      </c>
      <c r="J83" s="233">
        <v>1.2656000000000001</v>
      </c>
      <c r="K83" s="233">
        <v>4.1414999999999997</v>
      </c>
      <c r="L83" s="233">
        <v>5.2662000000000004</v>
      </c>
      <c r="M83" s="233">
        <v>0.1366</v>
      </c>
      <c r="N83" s="233">
        <v>3.4828999999999999</v>
      </c>
      <c r="O83" s="233">
        <v>0.17649999999999999</v>
      </c>
      <c r="P83" s="233">
        <v>0.61609999999999998</v>
      </c>
      <c r="Q83" s="233">
        <v>3.0581</v>
      </c>
      <c r="R83" s="233">
        <v>0.45839999999999997</v>
      </c>
      <c r="S83" s="233">
        <v>0.45290000000000002</v>
      </c>
      <c r="T83" s="233">
        <v>0.60609999999999997</v>
      </c>
      <c r="U83" s="233">
        <v>0.9294</v>
      </c>
      <c r="V83" s="233">
        <v>2.3422999999999998</v>
      </c>
      <c r="W83" s="233">
        <v>0.46250000000000002</v>
      </c>
      <c r="X83" s="233">
        <v>1.1669</v>
      </c>
      <c r="Y83" s="233">
        <v>0.54039999999999999</v>
      </c>
      <c r="Z83" s="233">
        <v>7.8200000000000006E-2</v>
      </c>
      <c r="AA83" s="233">
        <v>0.1893</v>
      </c>
      <c r="AB83" s="233">
        <v>0.26379999999999998</v>
      </c>
      <c r="AC83" s="233">
        <v>0.69579999999999997</v>
      </c>
      <c r="AD83" s="233">
        <v>0.92510000000000003</v>
      </c>
      <c r="AE83" s="233">
        <v>5.0700000000000002E-2</v>
      </c>
      <c r="AF83" s="233">
        <v>2.6164999999999998</v>
      </c>
      <c r="AG83" s="233">
        <v>5.1036999999999999</v>
      </c>
      <c r="AH83" s="233">
        <v>0.34089999999999998</v>
      </c>
      <c r="AI83" s="233">
        <v>0.58520000000000005</v>
      </c>
      <c r="AJ83" s="233">
        <v>5.4431000000000003</v>
      </c>
      <c r="AK83" s="234">
        <v>81</v>
      </c>
      <c r="AL83" s="235" t="s">
        <v>482</v>
      </c>
    </row>
    <row r="84" spans="1:38" x14ac:dyDescent="0.2">
      <c r="A84" s="232">
        <v>44315</v>
      </c>
      <c r="B84" s="233">
        <v>0.121</v>
      </c>
      <c r="C84" s="233">
        <v>3.7786</v>
      </c>
      <c r="D84" s="233">
        <v>2.9390999999999998</v>
      </c>
      <c r="E84" s="233">
        <v>0.48680000000000001</v>
      </c>
      <c r="F84" s="233">
        <v>3.0707</v>
      </c>
      <c r="G84" s="233">
        <v>2.7393999999999998</v>
      </c>
      <c r="H84" s="233">
        <v>2.8485999999999998</v>
      </c>
      <c r="I84" s="233">
        <v>4.5781999999999998</v>
      </c>
      <c r="J84" s="233">
        <v>1.2677</v>
      </c>
      <c r="K84" s="233">
        <v>4.1509</v>
      </c>
      <c r="L84" s="233">
        <v>5.2680999999999996</v>
      </c>
      <c r="M84" s="233">
        <v>0.13619999999999999</v>
      </c>
      <c r="N84" s="233">
        <v>3.4674</v>
      </c>
      <c r="O84" s="233">
        <v>0.17699999999999999</v>
      </c>
      <c r="P84" s="233">
        <v>0.61570000000000003</v>
      </c>
      <c r="Q84" s="233">
        <v>3.0809000000000002</v>
      </c>
      <c r="R84" s="233">
        <v>0.4607</v>
      </c>
      <c r="S84" s="233">
        <v>0.45250000000000001</v>
      </c>
      <c r="T84" s="233">
        <v>0.60599999999999998</v>
      </c>
      <c r="U84" s="233">
        <v>0.92930000000000001</v>
      </c>
      <c r="V84" s="233">
        <v>2.3408000000000002</v>
      </c>
      <c r="W84" s="233">
        <v>0.46189999999999998</v>
      </c>
      <c r="X84" s="233">
        <v>1.1642999999999999</v>
      </c>
      <c r="Y84" s="233">
        <v>0.54269999999999996</v>
      </c>
      <c r="Z84" s="233">
        <v>7.8200000000000006E-2</v>
      </c>
      <c r="AA84" s="233">
        <v>0.1898</v>
      </c>
      <c r="AB84" s="233">
        <v>0.26650000000000001</v>
      </c>
      <c r="AC84" s="233">
        <v>0.70720000000000005</v>
      </c>
      <c r="AD84" s="233">
        <v>0.92110000000000003</v>
      </c>
      <c r="AE84" s="233">
        <v>5.0900000000000001E-2</v>
      </c>
      <c r="AF84" s="233">
        <v>2.6150000000000002</v>
      </c>
      <c r="AG84" s="233">
        <v>5.1039000000000003</v>
      </c>
      <c r="AH84" s="233">
        <v>0.34079999999999999</v>
      </c>
      <c r="AI84" s="233">
        <v>0.58430000000000004</v>
      </c>
      <c r="AJ84" s="233">
        <v>5.4414999999999996</v>
      </c>
      <c r="AK84" s="234">
        <v>82</v>
      </c>
      <c r="AL84" s="235" t="s">
        <v>481</v>
      </c>
    </row>
    <row r="85" spans="1:38" x14ac:dyDescent="0.2">
      <c r="A85" s="232">
        <v>44316</v>
      </c>
      <c r="B85" s="233">
        <v>0.1211</v>
      </c>
      <c r="C85" s="233">
        <v>3.7746</v>
      </c>
      <c r="D85" s="233">
        <v>2.9323000000000001</v>
      </c>
      <c r="E85" s="233">
        <v>0.48620000000000002</v>
      </c>
      <c r="F85" s="233">
        <v>3.0749</v>
      </c>
      <c r="G85" s="233">
        <v>2.7309000000000001</v>
      </c>
      <c r="H85" s="233">
        <v>2.843</v>
      </c>
      <c r="I85" s="233">
        <v>4.5654000000000003</v>
      </c>
      <c r="J85" s="233">
        <v>1.2696000000000001</v>
      </c>
      <c r="K85" s="233">
        <v>4.1501999999999999</v>
      </c>
      <c r="L85" s="233">
        <v>5.2491000000000003</v>
      </c>
      <c r="M85" s="233">
        <v>0.13600000000000001</v>
      </c>
      <c r="N85" s="233">
        <v>3.4657</v>
      </c>
      <c r="O85" s="233">
        <v>0.17660000000000001</v>
      </c>
      <c r="P85" s="233">
        <v>0.6139</v>
      </c>
      <c r="Q85" s="233">
        <v>3.0640000000000001</v>
      </c>
      <c r="R85" s="233">
        <v>0.45879999999999999</v>
      </c>
      <c r="S85" s="233">
        <v>0.44919999999999999</v>
      </c>
      <c r="T85" s="233">
        <v>0.60499999999999998</v>
      </c>
      <c r="U85" s="233">
        <v>0.92649999999999999</v>
      </c>
      <c r="V85" s="233">
        <v>2.3342000000000001</v>
      </c>
      <c r="W85" s="233">
        <v>0.4587</v>
      </c>
      <c r="X85" s="233">
        <v>1.1623000000000001</v>
      </c>
      <c r="Y85" s="233">
        <v>0.53210000000000002</v>
      </c>
      <c r="Z85" s="233">
        <v>7.8200000000000006E-2</v>
      </c>
      <c r="AA85" s="233">
        <v>0.18779999999999999</v>
      </c>
      <c r="AB85" s="233">
        <v>0.26200000000000001</v>
      </c>
      <c r="AC85" s="233">
        <v>0.70709999999999995</v>
      </c>
      <c r="AD85" s="233">
        <v>0.92120000000000002</v>
      </c>
      <c r="AE85" s="233">
        <v>5.0299999999999997E-2</v>
      </c>
      <c r="AF85" s="233">
        <v>2.6131000000000002</v>
      </c>
      <c r="AG85" s="233">
        <v>5.0928000000000004</v>
      </c>
      <c r="AH85" s="233">
        <v>0.33910000000000001</v>
      </c>
      <c r="AI85" s="233">
        <v>0.58350000000000002</v>
      </c>
      <c r="AJ85" s="233">
        <v>5.4116999999999997</v>
      </c>
      <c r="AK85" s="234">
        <v>83</v>
      </c>
      <c r="AL85" s="235" t="s">
        <v>480</v>
      </c>
    </row>
    <row r="86" spans="1:38" x14ac:dyDescent="0.2">
      <c r="A86" s="232">
        <v>44320</v>
      </c>
      <c r="B86" s="233">
        <v>0.1217</v>
      </c>
      <c r="C86" s="233">
        <v>3.794</v>
      </c>
      <c r="D86" s="233">
        <v>2.9272999999999998</v>
      </c>
      <c r="E86" s="233">
        <v>0.48849999999999999</v>
      </c>
      <c r="F86" s="233">
        <v>3.0802</v>
      </c>
      <c r="G86" s="233">
        <v>2.7103999999999999</v>
      </c>
      <c r="H86" s="233">
        <v>2.8405999999999998</v>
      </c>
      <c r="I86" s="233">
        <v>4.5538999999999996</v>
      </c>
      <c r="J86" s="233">
        <v>1.2634000000000001</v>
      </c>
      <c r="K86" s="233">
        <v>4.1449999999999996</v>
      </c>
      <c r="L86" s="233">
        <v>5.2622</v>
      </c>
      <c r="M86" s="233">
        <v>0.13639999999999999</v>
      </c>
      <c r="N86" s="233">
        <v>3.4672999999999998</v>
      </c>
      <c r="O86" s="233">
        <v>0.1762</v>
      </c>
      <c r="P86" s="233">
        <v>0.61240000000000006</v>
      </c>
      <c r="Q86" s="233">
        <v>3.0278999999999998</v>
      </c>
      <c r="R86" s="233">
        <v>0.45590000000000003</v>
      </c>
      <c r="S86" s="233">
        <v>0.44769999999999999</v>
      </c>
      <c r="T86" s="233">
        <v>0.60389999999999999</v>
      </c>
      <c r="U86" s="233">
        <v>0.92459999999999998</v>
      </c>
      <c r="V86" s="233">
        <v>2.3283</v>
      </c>
      <c r="W86" s="233">
        <v>0.45579999999999998</v>
      </c>
      <c r="X86" s="233">
        <v>1.165</v>
      </c>
      <c r="Y86" s="233">
        <v>0.53859999999999997</v>
      </c>
      <c r="Z86" s="233">
        <v>7.9000000000000001E-2</v>
      </c>
      <c r="AA86" s="233">
        <v>0.18720000000000001</v>
      </c>
      <c r="AB86" s="233">
        <v>0.26190000000000002</v>
      </c>
      <c r="AC86" s="233">
        <v>0.69740000000000002</v>
      </c>
      <c r="AD86" s="233">
        <v>0.9204</v>
      </c>
      <c r="AE86" s="233">
        <v>5.04E-2</v>
      </c>
      <c r="AF86" s="233">
        <v>2.6291000000000002</v>
      </c>
      <c r="AG86" s="233">
        <v>5.1378000000000004</v>
      </c>
      <c r="AH86" s="233">
        <v>0.33739999999999998</v>
      </c>
      <c r="AI86" s="233">
        <v>0.58479999999999999</v>
      </c>
      <c r="AJ86" s="233">
        <v>5.4210000000000003</v>
      </c>
      <c r="AK86" s="234">
        <v>84</v>
      </c>
      <c r="AL86" s="235" t="s">
        <v>479</v>
      </c>
    </row>
    <row r="87" spans="1:38" x14ac:dyDescent="0.2">
      <c r="A87" s="232">
        <v>44321</v>
      </c>
      <c r="B87" s="233">
        <v>0.1226</v>
      </c>
      <c r="C87" s="233">
        <v>3.8136000000000001</v>
      </c>
      <c r="D87" s="233">
        <v>2.9443999999999999</v>
      </c>
      <c r="E87" s="233">
        <v>0.4909</v>
      </c>
      <c r="F87" s="233">
        <v>3.1049000000000002</v>
      </c>
      <c r="G87" s="233">
        <v>2.7345999999999999</v>
      </c>
      <c r="H87" s="233">
        <v>2.8527</v>
      </c>
      <c r="I87" s="233">
        <v>4.5751999999999997</v>
      </c>
      <c r="J87" s="233">
        <v>1.2705</v>
      </c>
      <c r="K87" s="233">
        <v>4.1654999999999998</v>
      </c>
      <c r="L87" s="233">
        <v>5.2984</v>
      </c>
      <c r="M87" s="233">
        <v>0.13750000000000001</v>
      </c>
      <c r="N87" s="233">
        <v>3.4872000000000001</v>
      </c>
      <c r="O87" s="233">
        <v>0.1769</v>
      </c>
      <c r="P87" s="233">
        <v>0.61529999999999996</v>
      </c>
      <c r="Q87" s="233">
        <v>3.0522</v>
      </c>
      <c r="R87" s="233">
        <v>0.4582</v>
      </c>
      <c r="S87" s="233">
        <v>0.44869999999999999</v>
      </c>
      <c r="T87" s="233">
        <v>0.60729999999999995</v>
      </c>
      <c r="U87" s="233">
        <v>0.92859999999999998</v>
      </c>
      <c r="V87" s="233">
        <v>2.3391999999999999</v>
      </c>
      <c r="W87" s="233">
        <v>0.45590000000000003</v>
      </c>
      <c r="X87" s="233">
        <v>1.1677999999999999</v>
      </c>
      <c r="Y87" s="233">
        <v>0.54190000000000005</v>
      </c>
      <c r="Z87" s="233">
        <v>7.9399999999999998E-2</v>
      </c>
      <c r="AA87" s="233">
        <v>0.18870000000000001</v>
      </c>
      <c r="AB87" s="233">
        <v>0.26379999999999998</v>
      </c>
      <c r="AC87" s="233">
        <v>0.70040000000000002</v>
      </c>
      <c r="AD87" s="233">
        <v>0.92579999999999996</v>
      </c>
      <c r="AE87" s="233">
        <v>5.11E-2</v>
      </c>
      <c r="AF87" s="233">
        <v>2.6419000000000001</v>
      </c>
      <c r="AG87" s="233">
        <v>5.1597999999999997</v>
      </c>
      <c r="AH87" s="233">
        <v>0.33879999999999999</v>
      </c>
      <c r="AI87" s="233">
        <v>0.58750000000000002</v>
      </c>
      <c r="AJ87" s="233">
        <v>5.4497999999999998</v>
      </c>
      <c r="AK87" s="234">
        <v>85</v>
      </c>
      <c r="AL87" s="235" t="s">
        <v>478</v>
      </c>
    </row>
    <row r="88" spans="1:38" x14ac:dyDescent="0.2">
      <c r="A88" s="232">
        <v>44322</v>
      </c>
      <c r="B88" s="233">
        <v>0.12189999999999999</v>
      </c>
      <c r="C88" s="233">
        <v>3.8066</v>
      </c>
      <c r="D88" s="233">
        <v>2.9483000000000001</v>
      </c>
      <c r="E88" s="233">
        <v>0.49</v>
      </c>
      <c r="F88" s="233">
        <v>3.1061000000000001</v>
      </c>
      <c r="G88" s="233">
        <v>2.742</v>
      </c>
      <c r="H88" s="233">
        <v>2.8490000000000002</v>
      </c>
      <c r="I88" s="233">
        <v>4.5829000000000004</v>
      </c>
      <c r="J88" s="233">
        <v>1.2775000000000001</v>
      </c>
      <c r="K88" s="233">
        <v>4.1809000000000003</v>
      </c>
      <c r="L88" s="233">
        <v>5.2907999999999999</v>
      </c>
      <c r="M88" s="233">
        <v>0.13719999999999999</v>
      </c>
      <c r="N88" s="233">
        <v>3.4851000000000001</v>
      </c>
      <c r="O88" s="233">
        <v>0.17749999999999999</v>
      </c>
      <c r="P88" s="233">
        <v>0.61629999999999996</v>
      </c>
      <c r="Q88" s="233">
        <v>3.0329999999999999</v>
      </c>
      <c r="R88" s="233">
        <v>0.45710000000000001</v>
      </c>
      <c r="S88" s="233">
        <v>0.44969999999999999</v>
      </c>
      <c r="T88" s="233">
        <v>0.60860000000000003</v>
      </c>
      <c r="U88" s="233">
        <v>0.93020000000000003</v>
      </c>
      <c r="V88" s="233">
        <v>2.3431999999999999</v>
      </c>
      <c r="W88" s="233">
        <v>0.45860000000000001</v>
      </c>
      <c r="X88" s="233">
        <v>1.1662999999999999</v>
      </c>
      <c r="Y88" s="233">
        <v>0.53990000000000005</v>
      </c>
      <c r="Z88" s="233">
        <v>7.9299999999999995E-2</v>
      </c>
      <c r="AA88" s="233">
        <v>0.18820000000000001</v>
      </c>
      <c r="AB88" s="233">
        <v>0.2666</v>
      </c>
      <c r="AC88" s="233">
        <v>0.71099999999999997</v>
      </c>
      <c r="AD88" s="233">
        <v>0.92390000000000005</v>
      </c>
      <c r="AE88" s="233">
        <v>5.0999999999999997E-2</v>
      </c>
      <c r="AF88" s="233">
        <v>2.6583999999999999</v>
      </c>
      <c r="AG88" s="233">
        <v>5.1544999999999996</v>
      </c>
      <c r="AH88" s="233">
        <v>0.33850000000000002</v>
      </c>
      <c r="AI88" s="233">
        <v>0.58779999999999999</v>
      </c>
      <c r="AJ88" s="233">
        <v>5.4687999999999999</v>
      </c>
      <c r="AK88" s="234">
        <v>86</v>
      </c>
      <c r="AL88" s="235" t="s">
        <v>477</v>
      </c>
    </row>
    <row r="89" spans="1:38" x14ac:dyDescent="0.2">
      <c r="A89" s="232">
        <v>44323</v>
      </c>
      <c r="B89" s="233">
        <v>0.12139999999999999</v>
      </c>
      <c r="C89" s="233">
        <v>3.7860999999999998</v>
      </c>
      <c r="D89" s="233">
        <v>2.9441000000000002</v>
      </c>
      <c r="E89" s="233">
        <v>0.48749999999999999</v>
      </c>
      <c r="F89" s="233">
        <v>3.1093000000000002</v>
      </c>
      <c r="G89" s="233">
        <v>2.7366999999999999</v>
      </c>
      <c r="H89" s="233">
        <v>2.8439000000000001</v>
      </c>
      <c r="I89" s="233">
        <v>4.5763999999999996</v>
      </c>
      <c r="J89" s="233">
        <v>1.2764</v>
      </c>
      <c r="K89" s="233">
        <v>4.1722999999999999</v>
      </c>
      <c r="L89" s="233">
        <v>5.2720000000000002</v>
      </c>
      <c r="M89" s="233">
        <v>0.1363</v>
      </c>
      <c r="N89" s="233">
        <v>3.4693000000000001</v>
      </c>
      <c r="O89" s="233">
        <v>0.17780000000000001</v>
      </c>
      <c r="P89" s="233">
        <v>0.61539999999999995</v>
      </c>
      <c r="Q89" s="233">
        <v>3.0407999999999999</v>
      </c>
      <c r="R89" s="233">
        <v>0.45679999999999998</v>
      </c>
      <c r="S89" s="233">
        <v>0.45129999999999998</v>
      </c>
      <c r="T89" s="233">
        <v>0.60740000000000005</v>
      </c>
      <c r="U89" s="233">
        <v>0.92900000000000005</v>
      </c>
      <c r="V89" s="233">
        <v>2.3399000000000001</v>
      </c>
      <c r="W89" s="233">
        <v>0.45669999999999999</v>
      </c>
      <c r="X89" s="233">
        <v>1.1611</v>
      </c>
      <c r="Y89" s="233">
        <v>0.54069999999999996</v>
      </c>
      <c r="Z89" s="233">
        <v>7.9100000000000004E-2</v>
      </c>
      <c r="AA89" s="233">
        <v>0.1885</v>
      </c>
      <c r="AB89" s="233">
        <v>0.26550000000000001</v>
      </c>
      <c r="AC89" s="233">
        <v>0.71750000000000003</v>
      </c>
      <c r="AD89" s="233">
        <v>0.92059999999999997</v>
      </c>
      <c r="AE89" s="233">
        <v>5.11E-2</v>
      </c>
      <c r="AF89" s="233">
        <v>2.6503999999999999</v>
      </c>
      <c r="AG89" s="233">
        <v>5.1481000000000003</v>
      </c>
      <c r="AH89" s="233">
        <v>0.33800000000000002</v>
      </c>
      <c r="AI89" s="233">
        <v>0.58660000000000001</v>
      </c>
      <c r="AJ89" s="233">
        <v>5.4402999999999997</v>
      </c>
      <c r="AK89" s="234">
        <v>87</v>
      </c>
      <c r="AL89" s="235" t="s">
        <v>476</v>
      </c>
    </row>
    <row r="90" spans="1:38" x14ac:dyDescent="0.2">
      <c r="A90" s="232">
        <v>44326</v>
      </c>
      <c r="B90" s="233">
        <v>0.1206</v>
      </c>
      <c r="C90" s="233">
        <v>3.7492999999999999</v>
      </c>
      <c r="D90" s="233">
        <v>2.9510999999999998</v>
      </c>
      <c r="E90" s="233">
        <v>0.48280000000000001</v>
      </c>
      <c r="F90" s="233">
        <v>3.0960000000000001</v>
      </c>
      <c r="G90" s="233">
        <v>2.7334999999999998</v>
      </c>
      <c r="H90" s="233">
        <v>2.831</v>
      </c>
      <c r="I90" s="233">
        <v>4.5631000000000004</v>
      </c>
      <c r="J90" s="233">
        <v>1.2739</v>
      </c>
      <c r="K90" s="233">
        <v>4.1650999999999998</v>
      </c>
      <c r="L90" s="233">
        <v>5.2823000000000002</v>
      </c>
      <c r="M90" s="233">
        <v>0.1351</v>
      </c>
      <c r="N90" s="233">
        <v>3.4458000000000002</v>
      </c>
      <c r="O90" s="233">
        <v>0.1779</v>
      </c>
      <c r="P90" s="233">
        <v>0.61370000000000002</v>
      </c>
      <c r="Q90" s="233">
        <v>3.0278999999999998</v>
      </c>
      <c r="R90" s="233">
        <v>0.45739999999999997</v>
      </c>
      <c r="S90" s="233">
        <v>0.45100000000000001</v>
      </c>
      <c r="T90" s="233">
        <v>0.60570000000000002</v>
      </c>
      <c r="U90" s="233">
        <v>0.92620000000000002</v>
      </c>
      <c r="V90" s="233">
        <v>2.3331</v>
      </c>
      <c r="W90" s="233">
        <v>0.45429999999999998</v>
      </c>
      <c r="X90" s="233">
        <v>1.1545000000000001</v>
      </c>
      <c r="Y90" s="233">
        <v>0.53910000000000002</v>
      </c>
      <c r="Z90" s="233">
        <v>7.8399999999999997E-2</v>
      </c>
      <c r="AA90" s="233">
        <v>0.1885</v>
      </c>
      <c r="AB90" s="233">
        <v>0.26790000000000003</v>
      </c>
      <c r="AC90" s="233">
        <v>0.71630000000000005</v>
      </c>
      <c r="AD90" s="233">
        <v>0.91290000000000004</v>
      </c>
      <c r="AE90" s="233">
        <v>5.0900000000000001E-2</v>
      </c>
      <c r="AF90" s="233">
        <v>2.6406999999999998</v>
      </c>
      <c r="AG90" s="233">
        <v>5.1098999999999997</v>
      </c>
      <c r="AH90" s="233">
        <v>0.33660000000000001</v>
      </c>
      <c r="AI90" s="233">
        <v>0.58450000000000002</v>
      </c>
      <c r="AJ90" s="233">
        <v>5.4329000000000001</v>
      </c>
      <c r="AK90" s="234">
        <v>88</v>
      </c>
      <c r="AL90" s="235" t="s">
        <v>475</v>
      </c>
    </row>
    <row r="91" spans="1:38" x14ac:dyDescent="0.2">
      <c r="A91" s="232">
        <v>44327</v>
      </c>
      <c r="B91" s="233">
        <v>0.1206</v>
      </c>
      <c r="C91" s="233">
        <v>3.7513999999999998</v>
      </c>
      <c r="D91" s="233">
        <v>2.9441999999999999</v>
      </c>
      <c r="E91" s="233">
        <v>0.48299999999999998</v>
      </c>
      <c r="F91" s="233">
        <v>3.1021999999999998</v>
      </c>
      <c r="G91" s="233">
        <v>2.7309999999999999</v>
      </c>
      <c r="H91" s="233">
        <v>2.8281999999999998</v>
      </c>
      <c r="I91" s="233">
        <v>4.5628000000000002</v>
      </c>
      <c r="J91" s="233">
        <v>1.2721</v>
      </c>
      <c r="K91" s="233">
        <v>4.1592000000000002</v>
      </c>
      <c r="L91" s="233">
        <v>5.3049999999999997</v>
      </c>
      <c r="M91" s="233">
        <v>0.13550000000000001</v>
      </c>
      <c r="N91" s="233">
        <v>3.4474999999999998</v>
      </c>
      <c r="O91" s="233">
        <v>0.1782</v>
      </c>
      <c r="P91" s="233">
        <v>0.61370000000000002</v>
      </c>
      <c r="Q91" s="233">
        <v>3.0236999999999998</v>
      </c>
      <c r="R91" s="233">
        <v>0.45490000000000003</v>
      </c>
      <c r="S91" s="233">
        <v>0.45119999999999999</v>
      </c>
      <c r="T91" s="233">
        <v>0.60550000000000004</v>
      </c>
      <c r="U91" s="233">
        <v>0.92600000000000005</v>
      </c>
      <c r="V91" s="233">
        <v>2.3329</v>
      </c>
      <c r="W91" s="233">
        <v>0.45129999999999998</v>
      </c>
      <c r="X91" s="233">
        <v>1.1467000000000001</v>
      </c>
      <c r="Y91" s="233">
        <v>0.5383</v>
      </c>
      <c r="Z91" s="233">
        <v>7.85E-2</v>
      </c>
      <c r="AA91" s="233">
        <v>0.1888</v>
      </c>
      <c r="AB91" s="233">
        <v>0.2681</v>
      </c>
      <c r="AC91" s="233">
        <v>0.71809999999999996</v>
      </c>
      <c r="AD91" s="233">
        <v>0.91110000000000002</v>
      </c>
      <c r="AE91" s="233">
        <v>5.0700000000000002E-2</v>
      </c>
      <c r="AF91" s="233">
        <v>2.6423999999999999</v>
      </c>
      <c r="AG91" s="233">
        <v>5.1143999999999998</v>
      </c>
      <c r="AH91" s="233">
        <v>0.33560000000000001</v>
      </c>
      <c r="AI91" s="233">
        <v>0.58430000000000004</v>
      </c>
      <c r="AJ91" s="233">
        <v>5.4082999999999997</v>
      </c>
      <c r="AK91" s="234">
        <v>89</v>
      </c>
      <c r="AL91" s="235" t="s">
        <v>474</v>
      </c>
    </row>
    <row r="92" spans="1:38" x14ac:dyDescent="0.2">
      <c r="A92" s="232">
        <v>44328</v>
      </c>
      <c r="B92" s="233">
        <v>0.1201</v>
      </c>
      <c r="C92" s="233">
        <v>3.7456</v>
      </c>
      <c r="D92" s="233">
        <v>2.9235000000000002</v>
      </c>
      <c r="E92" s="233">
        <v>0.48230000000000001</v>
      </c>
      <c r="F92" s="233">
        <v>3.0989</v>
      </c>
      <c r="G92" s="233">
        <v>2.7079</v>
      </c>
      <c r="H92" s="233">
        <v>2.8205</v>
      </c>
      <c r="I92" s="233">
        <v>4.5453000000000001</v>
      </c>
      <c r="J92" s="233">
        <v>1.2702</v>
      </c>
      <c r="K92" s="233">
        <v>4.1413000000000002</v>
      </c>
      <c r="L92" s="233">
        <v>5.2968999999999999</v>
      </c>
      <c r="M92" s="233">
        <v>0.1356</v>
      </c>
      <c r="N92" s="233">
        <v>3.4441999999999999</v>
      </c>
      <c r="O92" s="233">
        <v>0.17799999999999999</v>
      </c>
      <c r="P92" s="233">
        <v>0.61129999999999995</v>
      </c>
      <c r="Q92" s="233">
        <v>3.0200999999999998</v>
      </c>
      <c r="R92" s="233">
        <v>0.4531</v>
      </c>
      <c r="S92" s="233">
        <v>0.44940000000000002</v>
      </c>
      <c r="T92" s="233">
        <v>0.60419999999999996</v>
      </c>
      <c r="U92" s="233">
        <v>0.92230000000000001</v>
      </c>
      <c r="V92" s="233">
        <v>2.3239999999999998</v>
      </c>
      <c r="W92" s="233">
        <v>0.4501</v>
      </c>
      <c r="X92" s="233">
        <v>1.1413</v>
      </c>
      <c r="Y92" s="233">
        <v>0.53320000000000001</v>
      </c>
      <c r="Z92" s="233">
        <v>7.8399999999999997E-2</v>
      </c>
      <c r="AA92" s="233">
        <v>0.1875</v>
      </c>
      <c r="AB92" s="233">
        <v>0.26769999999999999</v>
      </c>
      <c r="AC92" s="233">
        <v>0.71719999999999995</v>
      </c>
      <c r="AD92" s="233">
        <v>0.90769999999999995</v>
      </c>
      <c r="AE92" s="233">
        <v>5.0500000000000003E-2</v>
      </c>
      <c r="AF92" s="233">
        <v>2.6381999999999999</v>
      </c>
      <c r="AG92" s="233">
        <v>5.1007999999999996</v>
      </c>
      <c r="AH92" s="233">
        <v>0.33279999999999998</v>
      </c>
      <c r="AI92" s="233">
        <v>0.58140000000000003</v>
      </c>
      <c r="AJ92" s="233">
        <v>5.3857999999999997</v>
      </c>
      <c r="AK92" s="234">
        <v>90</v>
      </c>
      <c r="AL92" s="235" t="s">
        <v>473</v>
      </c>
    </row>
    <row r="93" spans="1:38" x14ac:dyDescent="0.2">
      <c r="A93" s="232">
        <v>44329</v>
      </c>
      <c r="B93" s="233">
        <v>0.12</v>
      </c>
      <c r="C93" s="233">
        <v>3.7675000000000001</v>
      </c>
      <c r="D93" s="233">
        <v>2.9037000000000002</v>
      </c>
      <c r="E93" s="233">
        <v>0.48509999999999998</v>
      </c>
      <c r="F93" s="233">
        <v>3.1032999999999999</v>
      </c>
      <c r="G93" s="233">
        <v>2.6951999999999998</v>
      </c>
      <c r="H93" s="233">
        <v>2.8214000000000001</v>
      </c>
      <c r="I93" s="233">
        <v>4.5446999999999997</v>
      </c>
      <c r="J93" s="233">
        <v>1.2734000000000001</v>
      </c>
      <c r="K93" s="233">
        <v>4.1471999999999998</v>
      </c>
      <c r="L93" s="233">
        <v>5.2861000000000002</v>
      </c>
      <c r="M93" s="233">
        <v>0.1363</v>
      </c>
      <c r="N93" s="233">
        <v>3.4384999999999999</v>
      </c>
      <c r="O93" s="233">
        <v>0.17780000000000001</v>
      </c>
      <c r="P93" s="233">
        <v>0.61119999999999997</v>
      </c>
      <c r="Q93" s="233">
        <v>3.0196999999999998</v>
      </c>
      <c r="R93" s="233">
        <v>0.44979999999999998</v>
      </c>
      <c r="S93" s="233">
        <v>0.44600000000000001</v>
      </c>
      <c r="T93" s="233">
        <v>0.60389999999999999</v>
      </c>
      <c r="U93" s="233">
        <v>0.92220000000000002</v>
      </c>
      <c r="V93" s="233">
        <v>2.3235999999999999</v>
      </c>
      <c r="W93" s="233">
        <v>0.44340000000000002</v>
      </c>
      <c r="X93" s="233">
        <v>1.1435</v>
      </c>
      <c r="Y93" s="233">
        <v>0.53259999999999996</v>
      </c>
      <c r="Z93" s="233">
        <v>7.8700000000000006E-2</v>
      </c>
      <c r="AA93" s="233">
        <v>0.18709999999999999</v>
      </c>
      <c r="AB93" s="233">
        <v>0.26750000000000002</v>
      </c>
      <c r="AC93" s="233">
        <v>0.71030000000000004</v>
      </c>
      <c r="AD93" s="233">
        <v>0.9133</v>
      </c>
      <c r="AE93" s="233">
        <v>5.0599999999999999E-2</v>
      </c>
      <c r="AF93" s="233">
        <v>2.6537000000000002</v>
      </c>
      <c r="AG93" s="233">
        <v>5.1199000000000003</v>
      </c>
      <c r="AH93" s="233">
        <v>0.33260000000000001</v>
      </c>
      <c r="AI93" s="233">
        <v>0.58360000000000001</v>
      </c>
      <c r="AJ93" s="233">
        <v>5.4020999999999999</v>
      </c>
      <c r="AK93" s="234">
        <v>91</v>
      </c>
      <c r="AL93" s="235" t="s">
        <v>472</v>
      </c>
    </row>
    <row r="94" spans="1:38" x14ac:dyDescent="0.2">
      <c r="A94" s="232">
        <v>44330</v>
      </c>
      <c r="B94" s="233">
        <v>0.1192</v>
      </c>
      <c r="C94" s="233">
        <v>3.7374000000000001</v>
      </c>
      <c r="D94" s="233">
        <v>2.8944000000000001</v>
      </c>
      <c r="E94" s="233">
        <v>0.48130000000000001</v>
      </c>
      <c r="F94" s="233">
        <v>3.0790999999999999</v>
      </c>
      <c r="G94" s="233">
        <v>2.6936</v>
      </c>
      <c r="H94" s="233">
        <v>2.8008999999999999</v>
      </c>
      <c r="I94" s="233">
        <v>4.5316000000000001</v>
      </c>
      <c r="J94" s="233">
        <v>1.2722</v>
      </c>
      <c r="K94" s="233">
        <v>4.1413000000000002</v>
      </c>
      <c r="L94" s="233">
        <v>5.2571000000000003</v>
      </c>
      <c r="M94" s="233">
        <v>0.1353</v>
      </c>
      <c r="N94" s="233">
        <v>3.4199000000000002</v>
      </c>
      <c r="O94" s="233">
        <v>0.17760000000000001</v>
      </c>
      <c r="P94" s="233">
        <v>0.60940000000000005</v>
      </c>
      <c r="Q94" s="233">
        <v>3.0110000000000001</v>
      </c>
      <c r="R94" s="233">
        <v>0.44990000000000002</v>
      </c>
      <c r="S94" s="233">
        <v>0.44650000000000001</v>
      </c>
      <c r="T94" s="233">
        <v>0.60260000000000002</v>
      </c>
      <c r="U94" s="233">
        <v>0.92</v>
      </c>
      <c r="V94" s="233">
        <v>2.3169</v>
      </c>
      <c r="W94" s="233">
        <v>0.44269999999999998</v>
      </c>
      <c r="X94" s="233">
        <v>1.139</v>
      </c>
      <c r="Y94" s="233">
        <v>0.5282</v>
      </c>
      <c r="Z94" s="233">
        <v>7.8299999999999995E-2</v>
      </c>
      <c r="AA94" s="233">
        <v>0.18820000000000001</v>
      </c>
      <c r="AB94" s="233">
        <v>0.26479999999999998</v>
      </c>
      <c r="AC94" s="233">
        <v>0.70399999999999996</v>
      </c>
      <c r="AD94" s="233">
        <v>0.90590000000000004</v>
      </c>
      <c r="AE94" s="233">
        <v>5.0500000000000003E-2</v>
      </c>
      <c r="AF94" s="233">
        <v>2.6324000000000001</v>
      </c>
      <c r="AG94" s="233">
        <v>5.1043000000000003</v>
      </c>
      <c r="AH94" s="233">
        <v>0.33129999999999998</v>
      </c>
      <c r="AI94" s="233">
        <v>0.58089999999999997</v>
      </c>
      <c r="AJ94" s="233">
        <v>5.3860000000000001</v>
      </c>
      <c r="AK94" s="234">
        <v>92</v>
      </c>
      <c r="AL94" s="235" t="s">
        <v>471</v>
      </c>
    </row>
    <row r="95" spans="1:38" x14ac:dyDescent="0.2">
      <c r="A95" s="232">
        <v>44333</v>
      </c>
      <c r="B95" s="233">
        <v>0.1186</v>
      </c>
      <c r="C95" s="233">
        <v>3.7288000000000001</v>
      </c>
      <c r="D95" s="233">
        <v>2.8938999999999999</v>
      </c>
      <c r="E95" s="233">
        <v>0.48010000000000003</v>
      </c>
      <c r="F95" s="233">
        <v>3.0787</v>
      </c>
      <c r="G95" s="233">
        <v>2.6911</v>
      </c>
      <c r="H95" s="233">
        <v>2.7913000000000001</v>
      </c>
      <c r="I95" s="233">
        <v>4.5297999999999998</v>
      </c>
      <c r="J95" s="233">
        <v>1.2849999999999999</v>
      </c>
      <c r="K95" s="233">
        <v>4.1346999999999996</v>
      </c>
      <c r="L95" s="233">
        <v>5.2602000000000002</v>
      </c>
      <c r="M95" s="233">
        <v>0.1353</v>
      </c>
      <c r="N95" s="233">
        <v>3.4142000000000001</v>
      </c>
      <c r="O95" s="233">
        <v>0.17780000000000001</v>
      </c>
      <c r="P95" s="233">
        <v>0.60919999999999996</v>
      </c>
      <c r="Q95" s="233">
        <v>3.0019</v>
      </c>
      <c r="R95" s="233">
        <v>0.45169999999999999</v>
      </c>
      <c r="S95" s="233">
        <v>0.44679999999999997</v>
      </c>
      <c r="T95" s="233">
        <v>0.6028</v>
      </c>
      <c r="U95" s="233">
        <v>0.91979999999999995</v>
      </c>
      <c r="V95" s="233">
        <v>2.3159999999999998</v>
      </c>
      <c r="W95" s="233">
        <v>0.44700000000000001</v>
      </c>
      <c r="X95" s="233">
        <v>1.1389</v>
      </c>
      <c r="Y95" s="233">
        <v>0.53280000000000005</v>
      </c>
      <c r="Z95" s="233">
        <v>7.7899999999999997E-2</v>
      </c>
      <c r="AA95" s="233">
        <v>0.18770000000000001</v>
      </c>
      <c r="AB95" s="233">
        <v>0.2641</v>
      </c>
      <c r="AC95" s="233">
        <v>0.70709999999999995</v>
      </c>
      <c r="AD95" s="233">
        <v>0.90249999999999997</v>
      </c>
      <c r="AE95" s="233">
        <v>5.0500000000000003E-2</v>
      </c>
      <c r="AF95" s="233">
        <v>2.6105</v>
      </c>
      <c r="AG95" s="233">
        <v>5.0937000000000001</v>
      </c>
      <c r="AH95" s="233">
        <v>0.32840000000000003</v>
      </c>
      <c r="AI95" s="233">
        <v>0.57899999999999996</v>
      </c>
      <c r="AJ95" s="233">
        <v>5.3757000000000001</v>
      </c>
      <c r="AK95" s="234">
        <v>93</v>
      </c>
      <c r="AL95" s="235" t="s">
        <v>470</v>
      </c>
    </row>
    <row r="96" spans="1:38" x14ac:dyDescent="0.2">
      <c r="A96" s="232">
        <v>44334</v>
      </c>
      <c r="B96" s="233">
        <v>0.1178</v>
      </c>
      <c r="C96" s="233">
        <v>3.7050000000000001</v>
      </c>
      <c r="D96" s="233">
        <v>2.8902999999999999</v>
      </c>
      <c r="E96" s="233">
        <v>0.47710000000000002</v>
      </c>
      <c r="F96" s="233">
        <v>3.0817999999999999</v>
      </c>
      <c r="G96" s="233">
        <v>2.6876000000000002</v>
      </c>
      <c r="H96" s="233">
        <v>2.7871999999999999</v>
      </c>
      <c r="I96" s="233">
        <v>4.5271999999999997</v>
      </c>
      <c r="J96" s="233">
        <v>1.2898000000000001</v>
      </c>
      <c r="K96" s="233">
        <v>4.1300999999999997</v>
      </c>
      <c r="L96" s="233">
        <v>5.2656999999999998</v>
      </c>
      <c r="M96" s="233">
        <v>0.1351</v>
      </c>
      <c r="N96" s="233">
        <v>3.4037000000000002</v>
      </c>
      <c r="O96" s="233">
        <v>0.1779</v>
      </c>
      <c r="P96" s="233">
        <v>0.60880000000000001</v>
      </c>
      <c r="Q96" s="233">
        <v>3.0001000000000002</v>
      </c>
      <c r="R96" s="233">
        <v>0.45040000000000002</v>
      </c>
      <c r="S96" s="233">
        <v>0.44650000000000001</v>
      </c>
      <c r="T96" s="233">
        <v>0.60219999999999996</v>
      </c>
      <c r="U96" s="233">
        <v>0.91890000000000005</v>
      </c>
      <c r="V96" s="233">
        <v>2.3147000000000002</v>
      </c>
      <c r="W96" s="233">
        <v>0.4446</v>
      </c>
      <c r="X96" s="233">
        <v>1.1346000000000001</v>
      </c>
      <c r="Y96" s="233">
        <v>0.51780000000000004</v>
      </c>
      <c r="Z96" s="233">
        <v>7.7499999999999999E-2</v>
      </c>
      <c r="AA96" s="233">
        <v>0.18779999999999999</v>
      </c>
      <c r="AB96" s="233">
        <v>0.26450000000000001</v>
      </c>
      <c r="AC96" s="233">
        <v>0.7026</v>
      </c>
      <c r="AD96" s="233">
        <v>0.89859999999999995</v>
      </c>
      <c r="AE96" s="233">
        <v>5.0299999999999997E-2</v>
      </c>
      <c r="AF96" s="233">
        <v>2.5958999999999999</v>
      </c>
      <c r="AG96" s="233">
        <v>5.077</v>
      </c>
      <c r="AH96" s="233">
        <v>0.32819999999999999</v>
      </c>
      <c r="AI96" s="233">
        <v>0.57679999999999998</v>
      </c>
      <c r="AJ96" s="233">
        <v>5.3727</v>
      </c>
      <c r="AK96" s="234">
        <v>94</v>
      </c>
      <c r="AL96" s="235" t="s">
        <v>469</v>
      </c>
    </row>
    <row r="97" spans="1:38" x14ac:dyDescent="0.2">
      <c r="A97" s="232">
        <v>44335</v>
      </c>
      <c r="B97" s="233">
        <v>0.1179</v>
      </c>
      <c r="C97" s="233">
        <v>3.7086999999999999</v>
      </c>
      <c r="D97" s="233">
        <v>2.8761000000000001</v>
      </c>
      <c r="E97" s="233">
        <v>0.47760000000000002</v>
      </c>
      <c r="F97" s="233">
        <v>3.0684</v>
      </c>
      <c r="G97" s="233">
        <v>2.6709999999999998</v>
      </c>
      <c r="H97" s="233">
        <v>2.7856999999999998</v>
      </c>
      <c r="I97" s="233">
        <v>4.5305999999999997</v>
      </c>
      <c r="J97" s="233">
        <v>1.2889999999999999</v>
      </c>
      <c r="K97" s="233">
        <v>4.1193</v>
      </c>
      <c r="L97" s="233">
        <v>5.2595999999999998</v>
      </c>
      <c r="M97" s="233">
        <v>0.1353</v>
      </c>
      <c r="N97" s="233">
        <v>3.4005999999999998</v>
      </c>
      <c r="O97" s="233">
        <v>0.1777</v>
      </c>
      <c r="P97" s="233">
        <v>0.60929999999999995</v>
      </c>
      <c r="Q97" s="233">
        <v>3.0144000000000002</v>
      </c>
      <c r="R97" s="233">
        <v>0.44829999999999998</v>
      </c>
      <c r="S97" s="233">
        <v>0.44600000000000001</v>
      </c>
      <c r="T97" s="233">
        <v>0.60319999999999996</v>
      </c>
      <c r="U97" s="233">
        <v>0.91949999999999998</v>
      </c>
      <c r="V97" s="233">
        <v>2.3163999999999998</v>
      </c>
      <c r="W97" s="233">
        <v>0.44040000000000001</v>
      </c>
      <c r="X97" s="233">
        <v>1.1367</v>
      </c>
      <c r="Y97" s="233">
        <v>0.52059999999999995</v>
      </c>
      <c r="Z97" s="233">
        <v>7.7499999999999999E-2</v>
      </c>
      <c r="AA97" s="233">
        <v>0.18629999999999999</v>
      </c>
      <c r="AB97" s="233">
        <v>0.26429999999999998</v>
      </c>
      <c r="AC97" s="233">
        <v>0.70489999999999997</v>
      </c>
      <c r="AD97" s="233">
        <v>0.89700000000000002</v>
      </c>
      <c r="AE97" s="233">
        <v>5.0299999999999997E-2</v>
      </c>
      <c r="AF97" s="233">
        <v>2.5966999999999998</v>
      </c>
      <c r="AG97" s="233">
        <v>5.0715000000000003</v>
      </c>
      <c r="AH97" s="233">
        <v>0.32850000000000001</v>
      </c>
      <c r="AI97" s="233">
        <v>0.57609999999999995</v>
      </c>
      <c r="AJ97" s="233">
        <v>5.3532999999999999</v>
      </c>
      <c r="AK97" s="234">
        <v>95</v>
      </c>
      <c r="AL97" s="235" t="s">
        <v>468</v>
      </c>
    </row>
    <row r="98" spans="1:38" x14ac:dyDescent="0.2">
      <c r="A98" s="232">
        <v>44336</v>
      </c>
      <c r="B98" s="233">
        <v>0.1181</v>
      </c>
      <c r="C98" s="233">
        <v>3.7077</v>
      </c>
      <c r="D98" s="233">
        <v>2.8702999999999999</v>
      </c>
      <c r="E98" s="233">
        <v>0.47770000000000001</v>
      </c>
      <c r="F98" s="233">
        <v>3.0554999999999999</v>
      </c>
      <c r="G98" s="233">
        <v>2.6606000000000001</v>
      </c>
      <c r="H98" s="233">
        <v>2.7810000000000001</v>
      </c>
      <c r="I98" s="233">
        <v>4.5189000000000004</v>
      </c>
      <c r="J98" s="233">
        <v>1.2922</v>
      </c>
      <c r="K98" s="233">
        <v>4.1113</v>
      </c>
      <c r="L98" s="233">
        <v>5.2320000000000002</v>
      </c>
      <c r="M98" s="233">
        <v>0.13500000000000001</v>
      </c>
      <c r="N98" s="233">
        <v>3.4039000000000001</v>
      </c>
      <c r="O98" s="233">
        <v>0.17710000000000001</v>
      </c>
      <c r="P98" s="233">
        <v>0.60770000000000002</v>
      </c>
      <c r="Q98" s="233">
        <v>3.0106000000000002</v>
      </c>
      <c r="R98" s="233">
        <v>0.44519999999999998</v>
      </c>
      <c r="S98" s="233">
        <v>0.44419999999999998</v>
      </c>
      <c r="T98" s="233">
        <v>0.60199999999999998</v>
      </c>
      <c r="U98" s="233">
        <v>0.91700000000000004</v>
      </c>
      <c r="V98" s="233">
        <v>2.3105000000000002</v>
      </c>
      <c r="W98" s="233">
        <v>0.44319999999999998</v>
      </c>
      <c r="X98" s="233">
        <v>1.1367</v>
      </c>
      <c r="Y98" s="233">
        <v>0.51849999999999996</v>
      </c>
      <c r="Z98" s="233">
        <v>7.7399999999999997E-2</v>
      </c>
      <c r="AA98" s="233">
        <v>0.1865</v>
      </c>
      <c r="AB98" s="233">
        <v>0.2631</v>
      </c>
      <c r="AC98" s="233">
        <v>0.69830000000000003</v>
      </c>
      <c r="AD98" s="233">
        <v>0.89459999999999995</v>
      </c>
      <c r="AE98" s="233">
        <v>5.0299999999999997E-2</v>
      </c>
      <c r="AF98" s="233">
        <v>2.5792000000000002</v>
      </c>
      <c r="AG98" s="233">
        <v>5.0693999999999999</v>
      </c>
      <c r="AH98" s="233">
        <v>0.32750000000000001</v>
      </c>
      <c r="AI98" s="233">
        <v>0.57589999999999997</v>
      </c>
      <c r="AJ98" s="233">
        <v>5.3410000000000002</v>
      </c>
      <c r="AK98" s="234">
        <v>96</v>
      </c>
      <c r="AL98" s="235" t="s">
        <v>467</v>
      </c>
    </row>
    <row r="99" spans="1:38" x14ac:dyDescent="0.2">
      <c r="A99" s="232">
        <v>44337</v>
      </c>
      <c r="B99" s="233">
        <v>0.1172</v>
      </c>
      <c r="C99" s="233">
        <v>3.6778</v>
      </c>
      <c r="D99" s="233">
        <v>2.8517000000000001</v>
      </c>
      <c r="E99" s="233">
        <v>0.47370000000000001</v>
      </c>
      <c r="F99" s="233">
        <v>3.0465</v>
      </c>
      <c r="G99" s="233">
        <v>2.6434000000000002</v>
      </c>
      <c r="H99" s="233">
        <v>2.7625000000000002</v>
      </c>
      <c r="I99" s="233">
        <v>4.4958</v>
      </c>
      <c r="J99" s="233">
        <v>1.2864</v>
      </c>
      <c r="K99" s="233">
        <v>4.0998999999999999</v>
      </c>
      <c r="L99" s="233">
        <v>5.2248999999999999</v>
      </c>
      <c r="M99" s="233">
        <v>0.13389999999999999</v>
      </c>
      <c r="N99" s="233">
        <v>3.3856000000000002</v>
      </c>
      <c r="O99" s="233">
        <v>0.1764</v>
      </c>
      <c r="P99" s="233">
        <v>0.60460000000000003</v>
      </c>
      <c r="Q99" s="233">
        <v>3.0112999999999999</v>
      </c>
      <c r="R99" s="233">
        <v>0.44219999999999998</v>
      </c>
      <c r="S99" s="233">
        <v>0.44369999999999998</v>
      </c>
      <c r="T99" s="233">
        <v>0.5988</v>
      </c>
      <c r="U99" s="233">
        <v>0.91239999999999999</v>
      </c>
      <c r="V99" s="233">
        <v>2.2986</v>
      </c>
      <c r="W99" s="233">
        <v>0.4395</v>
      </c>
      <c r="X99" s="233">
        <v>1.1299999999999999</v>
      </c>
      <c r="Y99" s="233">
        <v>0.51</v>
      </c>
      <c r="Z99" s="233">
        <v>7.6799999999999993E-2</v>
      </c>
      <c r="AA99" s="233">
        <v>0.18490000000000001</v>
      </c>
      <c r="AB99" s="233">
        <v>0.26319999999999999</v>
      </c>
      <c r="AC99" s="233">
        <v>0.69620000000000004</v>
      </c>
      <c r="AD99" s="233">
        <v>0.88790000000000002</v>
      </c>
      <c r="AE99" s="233">
        <v>0.05</v>
      </c>
      <c r="AF99" s="233">
        <v>2.5621</v>
      </c>
      <c r="AG99" s="233">
        <v>5.0418000000000003</v>
      </c>
      <c r="AH99" s="233">
        <v>0.32590000000000002</v>
      </c>
      <c r="AI99" s="233">
        <v>0.57179999999999997</v>
      </c>
      <c r="AJ99" s="233">
        <v>5.3152999999999997</v>
      </c>
      <c r="AK99" s="234">
        <v>97</v>
      </c>
      <c r="AL99" s="235" t="s">
        <v>466</v>
      </c>
    </row>
    <row r="100" spans="1:38" x14ac:dyDescent="0.2">
      <c r="A100" s="232">
        <v>44340</v>
      </c>
      <c r="B100" s="233">
        <v>0.1173</v>
      </c>
      <c r="C100" s="233">
        <v>3.6795</v>
      </c>
      <c r="D100" s="233">
        <v>2.84</v>
      </c>
      <c r="E100" s="233">
        <v>0.47389999999999999</v>
      </c>
      <c r="F100" s="233">
        <v>3.0472999999999999</v>
      </c>
      <c r="G100" s="233">
        <v>2.6381999999999999</v>
      </c>
      <c r="H100" s="233">
        <v>2.7648000000000001</v>
      </c>
      <c r="I100" s="233">
        <v>4.4877000000000002</v>
      </c>
      <c r="J100" s="233">
        <v>1.2901</v>
      </c>
      <c r="K100" s="233">
        <v>4.0934999999999997</v>
      </c>
      <c r="L100" s="233">
        <v>5.2022000000000004</v>
      </c>
      <c r="M100" s="233">
        <v>0.13420000000000001</v>
      </c>
      <c r="N100" s="233">
        <v>3.3780999999999999</v>
      </c>
      <c r="O100" s="233">
        <v>0.17649999999999999</v>
      </c>
      <c r="P100" s="233">
        <v>0.60350000000000004</v>
      </c>
      <c r="Q100" s="233">
        <v>3.0139</v>
      </c>
      <c r="R100" s="233">
        <v>0.4405</v>
      </c>
      <c r="S100" s="233">
        <v>0.442</v>
      </c>
      <c r="T100" s="233">
        <v>0.59809999999999997</v>
      </c>
      <c r="U100" s="233">
        <v>0.91100000000000003</v>
      </c>
      <c r="V100" s="233">
        <v>2.2945000000000002</v>
      </c>
      <c r="W100" s="233">
        <v>0.43790000000000001</v>
      </c>
      <c r="X100" s="233">
        <v>1.1294999999999999</v>
      </c>
      <c r="Y100" s="233">
        <v>0.51029999999999998</v>
      </c>
      <c r="Z100" s="233">
        <v>7.6399999999999996E-2</v>
      </c>
      <c r="AA100" s="233">
        <v>0.18440000000000001</v>
      </c>
      <c r="AB100" s="233">
        <v>0.26279999999999998</v>
      </c>
      <c r="AC100" s="233">
        <v>0.68610000000000004</v>
      </c>
      <c r="AD100" s="233">
        <v>0.88829999999999998</v>
      </c>
      <c r="AE100" s="233">
        <v>5.0099999999999999E-2</v>
      </c>
      <c r="AF100" s="233">
        <v>2.5634000000000001</v>
      </c>
      <c r="AG100" s="233">
        <v>5.048</v>
      </c>
      <c r="AH100" s="233">
        <v>0.32640000000000002</v>
      </c>
      <c r="AI100" s="233">
        <v>0.57220000000000004</v>
      </c>
      <c r="AJ100" s="233">
        <v>5.3205</v>
      </c>
      <c r="AK100" s="234">
        <v>98</v>
      </c>
      <c r="AL100" s="235" t="s">
        <v>465</v>
      </c>
    </row>
    <row r="101" spans="1:38" x14ac:dyDescent="0.2">
      <c r="A101" s="232">
        <v>44341</v>
      </c>
      <c r="B101" s="233">
        <v>0.1166</v>
      </c>
      <c r="C101" s="233">
        <v>3.6549</v>
      </c>
      <c r="D101" s="233">
        <v>2.8388</v>
      </c>
      <c r="E101" s="233">
        <v>0.47089999999999999</v>
      </c>
      <c r="F101" s="233">
        <v>3.0348999999999999</v>
      </c>
      <c r="G101" s="233">
        <v>2.6433</v>
      </c>
      <c r="H101" s="233">
        <v>2.7570999999999999</v>
      </c>
      <c r="I101" s="233">
        <v>4.4805999999999999</v>
      </c>
      <c r="J101" s="233">
        <v>1.286</v>
      </c>
      <c r="K101" s="233">
        <v>4.0902000000000003</v>
      </c>
      <c r="L101" s="233">
        <v>5.1849999999999996</v>
      </c>
      <c r="M101" s="233">
        <v>0.1331</v>
      </c>
      <c r="N101" s="233">
        <v>3.3613</v>
      </c>
      <c r="O101" s="233">
        <v>0.17630000000000001</v>
      </c>
      <c r="P101" s="233">
        <v>0.60260000000000002</v>
      </c>
      <c r="Q101" s="233">
        <v>3.0091000000000001</v>
      </c>
      <c r="R101" s="233">
        <v>0.43990000000000001</v>
      </c>
      <c r="S101" s="233">
        <v>0.44290000000000002</v>
      </c>
      <c r="T101" s="233">
        <v>0.59670000000000001</v>
      </c>
      <c r="U101" s="233">
        <v>0.90980000000000005</v>
      </c>
      <c r="V101" s="233">
        <v>2.2909000000000002</v>
      </c>
      <c r="W101" s="233">
        <v>0.43580000000000002</v>
      </c>
      <c r="X101" s="233">
        <v>1.1265000000000001</v>
      </c>
      <c r="Y101" s="233">
        <v>0.50080000000000002</v>
      </c>
      <c r="Z101" s="233">
        <v>7.5899999999999995E-2</v>
      </c>
      <c r="AA101" s="233">
        <v>0.18410000000000001</v>
      </c>
      <c r="AB101" s="233">
        <v>0.26369999999999999</v>
      </c>
      <c r="AC101" s="233">
        <v>0.68700000000000006</v>
      </c>
      <c r="AD101" s="233">
        <v>0.88260000000000005</v>
      </c>
      <c r="AE101" s="233">
        <v>4.9799999999999997E-2</v>
      </c>
      <c r="AF101" s="233">
        <v>2.5510000000000002</v>
      </c>
      <c r="AG101" s="233">
        <v>5.0199999999999996</v>
      </c>
      <c r="AH101" s="233">
        <v>0.3256</v>
      </c>
      <c r="AI101" s="233">
        <v>0.57069999999999999</v>
      </c>
      <c r="AJ101" s="233">
        <v>5.2973999999999997</v>
      </c>
      <c r="AK101" s="234">
        <v>99</v>
      </c>
      <c r="AL101" s="235" t="s">
        <v>464</v>
      </c>
    </row>
    <row r="102" spans="1:38" x14ac:dyDescent="0.2">
      <c r="A102" s="232">
        <v>44342</v>
      </c>
      <c r="B102" s="233">
        <v>0.1174</v>
      </c>
      <c r="C102" s="233">
        <v>3.6690999999999998</v>
      </c>
      <c r="D102" s="233">
        <v>2.8538000000000001</v>
      </c>
      <c r="E102" s="233">
        <v>0.47270000000000001</v>
      </c>
      <c r="F102" s="233">
        <v>3.0383</v>
      </c>
      <c r="G102" s="233">
        <v>2.6774</v>
      </c>
      <c r="H102" s="233">
        <v>2.7719999999999998</v>
      </c>
      <c r="I102" s="233">
        <v>4.4913999999999996</v>
      </c>
      <c r="J102" s="233">
        <v>1.282</v>
      </c>
      <c r="K102" s="233">
        <v>4.0993000000000004</v>
      </c>
      <c r="L102" s="233">
        <v>5.1944999999999997</v>
      </c>
      <c r="M102" s="233">
        <v>0.1331</v>
      </c>
      <c r="N102" s="233">
        <v>3.3704000000000001</v>
      </c>
      <c r="O102" s="233">
        <v>0.1762</v>
      </c>
      <c r="P102" s="233">
        <v>0.60399999999999998</v>
      </c>
      <c r="Q102" s="233">
        <v>3.0204</v>
      </c>
      <c r="R102" s="233">
        <v>0.44069999999999998</v>
      </c>
      <c r="S102" s="233">
        <v>0.4425</v>
      </c>
      <c r="T102" s="233">
        <v>0.59789999999999999</v>
      </c>
      <c r="U102" s="233">
        <v>0.91200000000000003</v>
      </c>
      <c r="V102" s="233">
        <v>2.2964000000000002</v>
      </c>
      <c r="W102" s="233">
        <v>0.43490000000000001</v>
      </c>
      <c r="X102" s="233">
        <v>1.1296999999999999</v>
      </c>
      <c r="Y102" s="233">
        <v>0.49990000000000001</v>
      </c>
      <c r="Z102" s="233">
        <v>7.6200000000000004E-2</v>
      </c>
      <c r="AA102" s="233">
        <v>0.1847</v>
      </c>
      <c r="AB102" s="233">
        <v>0.26490000000000002</v>
      </c>
      <c r="AC102" s="233">
        <v>0.68810000000000004</v>
      </c>
      <c r="AD102" s="233">
        <v>0.88570000000000004</v>
      </c>
      <c r="AE102" s="233">
        <v>0.05</v>
      </c>
      <c r="AF102" s="233">
        <v>2.5609000000000002</v>
      </c>
      <c r="AG102" s="233">
        <v>5.0458999999999996</v>
      </c>
      <c r="AH102" s="233">
        <v>0.32829999999999998</v>
      </c>
      <c r="AI102" s="233">
        <v>0.57379999999999998</v>
      </c>
      <c r="AJ102" s="233">
        <v>5.2960000000000003</v>
      </c>
      <c r="AK102" s="234">
        <v>100</v>
      </c>
      <c r="AL102" s="235" t="s">
        <v>463</v>
      </c>
    </row>
    <row r="103" spans="1:38" x14ac:dyDescent="0.2">
      <c r="A103" s="232">
        <v>44343</v>
      </c>
      <c r="B103" s="233">
        <v>0.1181</v>
      </c>
      <c r="C103" s="233">
        <v>3.6928999999999998</v>
      </c>
      <c r="D103" s="233">
        <v>2.8576999999999999</v>
      </c>
      <c r="E103" s="233">
        <v>0.4758</v>
      </c>
      <c r="F103" s="233">
        <v>3.0468999999999999</v>
      </c>
      <c r="G103" s="233">
        <v>2.6911</v>
      </c>
      <c r="H103" s="233">
        <v>2.7887</v>
      </c>
      <c r="I103" s="233">
        <v>4.4980000000000002</v>
      </c>
      <c r="J103" s="233">
        <v>1.2882</v>
      </c>
      <c r="K103" s="233">
        <v>4.1086999999999998</v>
      </c>
      <c r="L103" s="233">
        <v>5.2123999999999997</v>
      </c>
      <c r="M103" s="233">
        <v>0.13420000000000001</v>
      </c>
      <c r="N103" s="233">
        <v>3.3818000000000001</v>
      </c>
      <c r="O103" s="233">
        <v>0.17649999999999999</v>
      </c>
      <c r="P103" s="233">
        <v>0.60489999999999999</v>
      </c>
      <c r="Q103" s="233">
        <v>3.0411999999999999</v>
      </c>
      <c r="R103" s="233">
        <v>0.44040000000000001</v>
      </c>
      <c r="S103" s="233">
        <v>0.44390000000000002</v>
      </c>
      <c r="T103" s="233">
        <v>0.5988</v>
      </c>
      <c r="U103" s="233">
        <v>0.91449999999999998</v>
      </c>
      <c r="V103" s="233">
        <v>2.2997999999999998</v>
      </c>
      <c r="W103" s="233">
        <v>0.43690000000000001</v>
      </c>
      <c r="X103" s="233">
        <v>1.1358999999999999</v>
      </c>
      <c r="Y103" s="233">
        <v>0.50580000000000003</v>
      </c>
      <c r="Z103" s="233">
        <v>7.6799999999999993E-2</v>
      </c>
      <c r="AA103" s="233">
        <v>0.18590000000000001</v>
      </c>
      <c r="AB103" s="233">
        <v>0.26910000000000001</v>
      </c>
      <c r="AC103" s="233">
        <v>0.69520000000000004</v>
      </c>
      <c r="AD103" s="233">
        <v>0.89200000000000002</v>
      </c>
      <c r="AE103" s="233">
        <v>5.0200000000000002E-2</v>
      </c>
      <c r="AF103" s="233">
        <v>2.5847000000000002</v>
      </c>
      <c r="AG103" s="233">
        <v>5.0822000000000003</v>
      </c>
      <c r="AH103" s="233">
        <v>0.33040000000000003</v>
      </c>
      <c r="AI103" s="233">
        <v>0.57889999999999997</v>
      </c>
      <c r="AJ103" s="233">
        <v>5.3201000000000001</v>
      </c>
      <c r="AK103" s="234">
        <v>101</v>
      </c>
      <c r="AL103" s="235" t="s">
        <v>462</v>
      </c>
    </row>
    <row r="104" spans="1:38" x14ac:dyDescent="0.2">
      <c r="A104" s="232">
        <v>44344</v>
      </c>
      <c r="B104" s="233">
        <v>0.1176</v>
      </c>
      <c r="C104" s="233">
        <v>3.6766000000000001</v>
      </c>
      <c r="D104" s="233">
        <v>2.8422999999999998</v>
      </c>
      <c r="E104" s="233">
        <v>0.4738</v>
      </c>
      <c r="F104" s="233">
        <v>3.0430999999999999</v>
      </c>
      <c r="G104" s="233">
        <v>2.6688000000000001</v>
      </c>
      <c r="H104" s="233">
        <v>2.7786</v>
      </c>
      <c r="I104" s="233">
        <v>4.4844999999999997</v>
      </c>
      <c r="J104" s="233">
        <v>1.2884</v>
      </c>
      <c r="K104" s="233">
        <v>4.0941000000000001</v>
      </c>
      <c r="L104" s="233">
        <v>5.22</v>
      </c>
      <c r="M104" s="233">
        <v>0.1338</v>
      </c>
      <c r="N104" s="233">
        <v>3.3469000000000002</v>
      </c>
      <c r="O104" s="233">
        <v>0.17599999999999999</v>
      </c>
      <c r="P104" s="233">
        <v>0.60299999999999998</v>
      </c>
      <c r="Q104" s="233">
        <v>3.0528</v>
      </c>
      <c r="R104" s="233">
        <v>0.44109999999999999</v>
      </c>
      <c r="S104" s="233">
        <v>0.44319999999999998</v>
      </c>
      <c r="T104" s="233">
        <v>0.59650000000000003</v>
      </c>
      <c r="U104" s="233">
        <v>0.91169999999999995</v>
      </c>
      <c r="V104" s="233">
        <v>2.2928999999999999</v>
      </c>
      <c r="W104" s="233">
        <v>0.43080000000000002</v>
      </c>
      <c r="X104" s="233">
        <v>1.1301000000000001</v>
      </c>
      <c r="Y104" s="233">
        <v>0.50729999999999997</v>
      </c>
      <c r="Z104" s="233">
        <v>7.6799999999999993E-2</v>
      </c>
      <c r="AA104" s="233">
        <v>0.18379999999999999</v>
      </c>
      <c r="AB104" s="233">
        <v>0.26579999999999998</v>
      </c>
      <c r="AC104" s="233">
        <v>0.70169999999999999</v>
      </c>
      <c r="AD104" s="233">
        <v>0.88939999999999997</v>
      </c>
      <c r="AE104" s="233">
        <v>0.05</v>
      </c>
      <c r="AF104" s="233">
        <v>2.5737000000000001</v>
      </c>
      <c r="AG104" s="233">
        <v>5.0747</v>
      </c>
      <c r="AH104" s="233">
        <v>0.33</v>
      </c>
      <c r="AI104" s="233">
        <v>0.57779999999999998</v>
      </c>
      <c r="AJ104" s="233">
        <v>5.3112000000000004</v>
      </c>
      <c r="AK104" s="234">
        <v>102</v>
      </c>
      <c r="AL104" s="235" t="s">
        <v>461</v>
      </c>
    </row>
    <row r="105" spans="1:38" x14ac:dyDescent="0.2">
      <c r="A105" s="232">
        <v>44347</v>
      </c>
      <c r="B105" s="233">
        <v>0.1176</v>
      </c>
      <c r="C105" s="233">
        <v>3.6724000000000001</v>
      </c>
      <c r="D105" s="233">
        <v>2.8420000000000001</v>
      </c>
      <c r="E105" s="233">
        <v>0.47320000000000001</v>
      </c>
      <c r="F105" s="233">
        <v>3.0432999999999999</v>
      </c>
      <c r="G105" s="233">
        <v>2.6663999999999999</v>
      </c>
      <c r="H105" s="233">
        <v>2.7789000000000001</v>
      </c>
      <c r="I105" s="233">
        <v>4.4805000000000001</v>
      </c>
      <c r="J105" s="233">
        <v>1.2866</v>
      </c>
      <c r="K105" s="233">
        <v>4.0815000000000001</v>
      </c>
      <c r="L105" s="233">
        <v>5.2043999999999997</v>
      </c>
      <c r="M105" s="233">
        <v>0.13370000000000001</v>
      </c>
      <c r="N105" s="233">
        <v>3.3492000000000002</v>
      </c>
      <c r="O105" s="233">
        <v>0.1757</v>
      </c>
      <c r="P105" s="233">
        <v>0.60250000000000004</v>
      </c>
      <c r="Q105" s="233">
        <v>3.0356000000000001</v>
      </c>
      <c r="R105" s="233">
        <v>0.43909999999999999</v>
      </c>
      <c r="S105" s="233">
        <v>0.44259999999999999</v>
      </c>
      <c r="T105" s="233">
        <v>0.5968</v>
      </c>
      <c r="U105" s="233">
        <v>0.91059999999999997</v>
      </c>
      <c r="V105" s="233">
        <v>2.2907999999999999</v>
      </c>
      <c r="W105" s="233">
        <v>0.43280000000000002</v>
      </c>
      <c r="X105" s="233">
        <v>1.1312</v>
      </c>
      <c r="Y105" s="233">
        <v>0.50690000000000002</v>
      </c>
      <c r="Z105" s="233">
        <v>7.6999999999999999E-2</v>
      </c>
      <c r="AA105" s="233">
        <v>0.18429999999999999</v>
      </c>
      <c r="AB105" s="233">
        <v>0.26740000000000003</v>
      </c>
      <c r="AC105" s="233">
        <v>0.70289999999999997</v>
      </c>
      <c r="AD105" s="233">
        <v>0.88939999999999997</v>
      </c>
      <c r="AE105" s="233">
        <v>5.0099999999999999E-2</v>
      </c>
      <c r="AF105" s="233">
        <v>2.5718000000000001</v>
      </c>
      <c r="AG105" s="233">
        <v>5.0621</v>
      </c>
      <c r="AH105" s="233">
        <v>0.33139999999999997</v>
      </c>
      <c r="AI105" s="233">
        <v>0.57709999999999995</v>
      </c>
      <c r="AJ105" s="233">
        <v>5.3262999999999998</v>
      </c>
      <c r="AK105" s="234">
        <v>103</v>
      </c>
      <c r="AL105" s="235" t="s">
        <v>460</v>
      </c>
    </row>
    <row r="106" spans="1:38" x14ac:dyDescent="0.2">
      <c r="A106" s="232">
        <v>44348</v>
      </c>
      <c r="B106" s="233">
        <v>0.1174</v>
      </c>
      <c r="C106" s="233">
        <v>3.6589999999999998</v>
      </c>
      <c r="D106" s="233">
        <v>2.8330000000000002</v>
      </c>
      <c r="E106" s="233">
        <v>0.47160000000000002</v>
      </c>
      <c r="F106" s="233">
        <v>3.0396000000000001</v>
      </c>
      <c r="G106" s="233">
        <v>2.6583999999999999</v>
      </c>
      <c r="H106" s="233">
        <v>2.7675000000000001</v>
      </c>
      <c r="I106" s="233">
        <v>4.4748999999999999</v>
      </c>
      <c r="J106" s="233">
        <v>1.2887</v>
      </c>
      <c r="K106" s="233">
        <v>4.0709</v>
      </c>
      <c r="L106" s="233">
        <v>5.1919000000000004</v>
      </c>
      <c r="M106" s="233">
        <v>0.13339999999999999</v>
      </c>
      <c r="N106" s="233">
        <v>3.3391999999999999</v>
      </c>
      <c r="O106" s="233">
        <v>0.17580000000000001</v>
      </c>
      <c r="P106" s="233">
        <v>0.60170000000000001</v>
      </c>
      <c r="Q106" s="233">
        <v>3.0318000000000001</v>
      </c>
      <c r="R106" s="233">
        <v>0.44319999999999998</v>
      </c>
      <c r="S106" s="233">
        <v>0.443</v>
      </c>
      <c r="T106" s="233">
        <v>0.59599999999999997</v>
      </c>
      <c r="U106" s="233">
        <v>0.90980000000000005</v>
      </c>
      <c r="V106" s="233">
        <v>2.2879999999999998</v>
      </c>
      <c r="W106" s="233">
        <v>0.42880000000000001</v>
      </c>
      <c r="X106" s="233">
        <v>1.1279999999999999</v>
      </c>
      <c r="Y106" s="233">
        <v>0.50619999999999998</v>
      </c>
      <c r="Z106" s="233">
        <v>7.6600000000000001E-2</v>
      </c>
      <c r="AA106" s="233">
        <v>0.184</v>
      </c>
      <c r="AB106" s="233">
        <v>0.26619999999999999</v>
      </c>
      <c r="AC106" s="233">
        <v>0.70120000000000005</v>
      </c>
      <c r="AD106" s="233">
        <v>0.88619999999999999</v>
      </c>
      <c r="AE106" s="233">
        <v>4.99E-2</v>
      </c>
      <c r="AF106" s="233">
        <v>2.5623</v>
      </c>
      <c r="AG106" s="233">
        <v>5.0223000000000004</v>
      </c>
      <c r="AH106" s="233">
        <v>0.33050000000000002</v>
      </c>
      <c r="AI106" s="233">
        <v>0.57399999999999995</v>
      </c>
      <c r="AJ106" s="233">
        <v>5.2998000000000003</v>
      </c>
      <c r="AK106" s="234">
        <v>104</v>
      </c>
      <c r="AL106" s="235" t="s">
        <v>459</v>
      </c>
    </row>
    <row r="107" spans="1:38" x14ac:dyDescent="0.2">
      <c r="A107" s="232">
        <v>44349</v>
      </c>
      <c r="B107" s="233">
        <v>0.1177</v>
      </c>
      <c r="C107" s="233">
        <v>3.6659000000000002</v>
      </c>
      <c r="D107" s="233">
        <v>2.8302</v>
      </c>
      <c r="E107" s="233">
        <v>0.47249999999999998</v>
      </c>
      <c r="F107" s="233">
        <v>3.0345</v>
      </c>
      <c r="G107" s="233">
        <v>2.6480999999999999</v>
      </c>
      <c r="H107" s="233">
        <v>2.7686000000000002</v>
      </c>
      <c r="I107" s="233">
        <v>4.4653999999999998</v>
      </c>
      <c r="J107" s="233">
        <v>1.2890999999999999</v>
      </c>
      <c r="K107" s="233">
        <v>4.0707000000000004</v>
      </c>
      <c r="L107" s="233">
        <v>5.1821000000000002</v>
      </c>
      <c r="M107" s="233">
        <v>0.13400000000000001</v>
      </c>
      <c r="N107" s="233">
        <v>3.3367</v>
      </c>
      <c r="O107" s="233">
        <v>0.17549999999999999</v>
      </c>
      <c r="P107" s="233">
        <v>0.60050000000000003</v>
      </c>
      <c r="Q107" s="233">
        <v>3.0356000000000001</v>
      </c>
      <c r="R107" s="233">
        <v>0.44</v>
      </c>
      <c r="S107" s="233">
        <v>0.4425</v>
      </c>
      <c r="T107" s="233">
        <v>0.59509999999999996</v>
      </c>
      <c r="U107" s="233">
        <v>0.90759999999999996</v>
      </c>
      <c r="V107" s="233">
        <v>2.2831000000000001</v>
      </c>
      <c r="W107" s="233">
        <v>0.42470000000000002</v>
      </c>
      <c r="X107" s="233">
        <v>1.1266</v>
      </c>
      <c r="Y107" s="233">
        <v>0.50319999999999998</v>
      </c>
      <c r="Z107" s="233">
        <v>7.6600000000000001E-2</v>
      </c>
      <c r="AA107" s="233">
        <v>0.18329999999999999</v>
      </c>
      <c r="AB107" s="233">
        <v>0.26600000000000001</v>
      </c>
      <c r="AC107" s="233">
        <v>0.71160000000000001</v>
      </c>
      <c r="AD107" s="233">
        <v>0.88819999999999999</v>
      </c>
      <c r="AE107" s="233">
        <v>4.99E-2</v>
      </c>
      <c r="AF107" s="233">
        <v>2.5670999999999999</v>
      </c>
      <c r="AG107" s="233">
        <v>5.0156000000000001</v>
      </c>
      <c r="AH107" s="233">
        <v>0.32929999999999998</v>
      </c>
      <c r="AI107" s="233">
        <v>0.57420000000000004</v>
      </c>
      <c r="AJ107" s="233">
        <v>5.2782</v>
      </c>
      <c r="AK107" s="234">
        <v>105</v>
      </c>
      <c r="AL107" s="235" t="s">
        <v>458</v>
      </c>
    </row>
    <row r="108" spans="1:38" x14ac:dyDescent="0.2">
      <c r="A108" s="232">
        <v>44351</v>
      </c>
      <c r="B108" s="233">
        <v>0.1182</v>
      </c>
      <c r="C108" s="233">
        <v>3.6930999999999998</v>
      </c>
      <c r="D108" s="233">
        <v>2.8300999999999998</v>
      </c>
      <c r="E108" s="233">
        <v>0.47610000000000002</v>
      </c>
      <c r="F108" s="233">
        <v>3.0463</v>
      </c>
      <c r="G108" s="233">
        <v>2.6415999999999999</v>
      </c>
      <c r="H108" s="233">
        <v>2.7808000000000002</v>
      </c>
      <c r="I108" s="233">
        <v>4.4733999999999998</v>
      </c>
      <c r="J108" s="233">
        <v>1.2878000000000001</v>
      </c>
      <c r="K108" s="233">
        <v>4.0838000000000001</v>
      </c>
      <c r="L108" s="233">
        <v>5.2173999999999996</v>
      </c>
      <c r="M108" s="233">
        <v>0.13539999999999999</v>
      </c>
      <c r="N108" s="233">
        <v>3.3534000000000002</v>
      </c>
      <c r="O108" s="233">
        <v>0.1757</v>
      </c>
      <c r="P108" s="233">
        <v>0.60150000000000003</v>
      </c>
      <c r="Q108" s="233">
        <v>3.0451999999999999</v>
      </c>
      <c r="R108" s="233">
        <v>0.43980000000000002</v>
      </c>
      <c r="S108" s="233">
        <v>0.44209999999999999</v>
      </c>
      <c r="T108" s="233">
        <v>0.59619999999999995</v>
      </c>
      <c r="U108" s="233">
        <v>0.90869999999999995</v>
      </c>
      <c r="V108" s="233">
        <v>2.2871999999999999</v>
      </c>
      <c r="W108" s="233">
        <v>0.42470000000000002</v>
      </c>
      <c r="X108" s="233">
        <v>1.1348</v>
      </c>
      <c r="Y108" s="233">
        <v>0.51370000000000005</v>
      </c>
      <c r="Z108" s="233">
        <v>7.7399999999999997E-2</v>
      </c>
      <c r="AA108" s="233">
        <v>0.18290000000000001</v>
      </c>
      <c r="AB108" s="233">
        <v>0.27010000000000001</v>
      </c>
      <c r="AC108" s="233">
        <v>0.72729999999999995</v>
      </c>
      <c r="AD108" s="233">
        <v>0.89459999999999995</v>
      </c>
      <c r="AE108" s="233">
        <v>5.04E-2</v>
      </c>
      <c r="AF108" s="233">
        <v>2.5834999999999999</v>
      </c>
      <c r="AG108" s="233">
        <v>5.0560999999999998</v>
      </c>
      <c r="AH108" s="233">
        <v>0.33110000000000001</v>
      </c>
      <c r="AI108" s="233">
        <v>0.57620000000000005</v>
      </c>
      <c r="AJ108" s="233">
        <v>5.2977999999999996</v>
      </c>
      <c r="AK108" s="234">
        <v>106</v>
      </c>
      <c r="AL108" s="235" t="s">
        <v>457</v>
      </c>
    </row>
    <row r="109" spans="1:38" x14ac:dyDescent="0.2">
      <c r="A109" s="232">
        <v>44354</v>
      </c>
      <c r="B109" s="233">
        <v>0.11749999999999999</v>
      </c>
      <c r="C109" s="233">
        <v>3.6656</v>
      </c>
      <c r="D109" s="233">
        <v>2.8412999999999999</v>
      </c>
      <c r="E109" s="233">
        <v>0.47249999999999998</v>
      </c>
      <c r="F109" s="233">
        <v>3.032</v>
      </c>
      <c r="G109" s="233">
        <v>2.6452</v>
      </c>
      <c r="H109" s="233">
        <v>2.7696000000000001</v>
      </c>
      <c r="I109" s="233">
        <v>4.4581</v>
      </c>
      <c r="J109" s="233">
        <v>1.2899</v>
      </c>
      <c r="K109" s="233">
        <v>4.0755999999999997</v>
      </c>
      <c r="L109" s="233">
        <v>5.1837999999999997</v>
      </c>
      <c r="M109" s="233">
        <v>0.13489999999999999</v>
      </c>
      <c r="N109" s="233">
        <v>3.3517000000000001</v>
      </c>
      <c r="O109" s="233">
        <v>0.1754</v>
      </c>
      <c r="P109" s="233">
        <v>0.59950000000000003</v>
      </c>
      <c r="Q109" s="233">
        <v>3.0306999999999999</v>
      </c>
      <c r="R109" s="233">
        <v>0.44259999999999999</v>
      </c>
      <c r="S109" s="233">
        <v>0.44340000000000002</v>
      </c>
      <c r="T109" s="233">
        <v>0.59430000000000005</v>
      </c>
      <c r="U109" s="233">
        <v>0.90559999999999996</v>
      </c>
      <c r="V109" s="233">
        <v>2.2793999999999999</v>
      </c>
      <c r="W109" s="233">
        <v>0.42530000000000001</v>
      </c>
      <c r="X109" s="233">
        <v>1.1282000000000001</v>
      </c>
      <c r="Y109" s="233">
        <v>0.51029999999999998</v>
      </c>
      <c r="Z109" s="233">
        <v>7.6999999999999999E-2</v>
      </c>
      <c r="AA109" s="233">
        <v>0.1847</v>
      </c>
      <c r="AB109" s="233">
        <v>0.27250000000000002</v>
      </c>
      <c r="AC109" s="233">
        <v>0.72640000000000005</v>
      </c>
      <c r="AD109" s="233">
        <v>0.88800000000000001</v>
      </c>
      <c r="AE109" s="233">
        <v>5.0299999999999997E-2</v>
      </c>
      <c r="AF109" s="233">
        <v>2.5697999999999999</v>
      </c>
      <c r="AG109" s="233">
        <v>5.0343</v>
      </c>
      <c r="AH109" s="233">
        <v>0.3296</v>
      </c>
      <c r="AI109" s="233">
        <v>0.57320000000000004</v>
      </c>
      <c r="AJ109" s="233">
        <v>5.2937000000000003</v>
      </c>
      <c r="AK109" s="234">
        <v>107</v>
      </c>
      <c r="AL109" s="235" t="s">
        <v>456</v>
      </c>
    </row>
    <row r="110" spans="1:38" x14ac:dyDescent="0.2">
      <c r="A110" s="232">
        <v>44355</v>
      </c>
      <c r="B110" s="233">
        <v>0.1176</v>
      </c>
      <c r="C110" s="233">
        <v>3.669</v>
      </c>
      <c r="D110" s="233">
        <v>2.8418999999999999</v>
      </c>
      <c r="E110" s="233">
        <v>0.47289999999999999</v>
      </c>
      <c r="F110" s="233">
        <v>3.0356999999999998</v>
      </c>
      <c r="G110" s="233">
        <v>2.6463000000000001</v>
      </c>
      <c r="H110" s="233">
        <v>2.7717999999999998</v>
      </c>
      <c r="I110" s="233">
        <v>4.4673999999999996</v>
      </c>
      <c r="J110" s="233">
        <v>1.2861</v>
      </c>
      <c r="K110" s="233">
        <v>4.0900999999999996</v>
      </c>
      <c r="L110" s="233">
        <v>5.1889000000000003</v>
      </c>
      <c r="M110" s="233">
        <v>0.13500000000000001</v>
      </c>
      <c r="N110" s="233">
        <v>3.3508</v>
      </c>
      <c r="O110" s="233">
        <v>0.1757</v>
      </c>
      <c r="P110" s="233">
        <v>0.60070000000000001</v>
      </c>
      <c r="Q110" s="233">
        <v>3.0453000000000001</v>
      </c>
      <c r="R110" s="233">
        <v>0.44440000000000002</v>
      </c>
      <c r="S110" s="233">
        <v>0.443</v>
      </c>
      <c r="T110" s="233">
        <v>0.59599999999999997</v>
      </c>
      <c r="U110" s="233">
        <v>0.90749999999999997</v>
      </c>
      <c r="V110" s="233">
        <v>2.2841</v>
      </c>
      <c r="W110" s="233">
        <v>0.42720000000000002</v>
      </c>
      <c r="X110" s="233">
        <v>1.1295999999999999</v>
      </c>
      <c r="Y110" s="233">
        <v>0.51200000000000001</v>
      </c>
      <c r="Z110" s="233">
        <v>7.6899999999999996E-2</v>
      </c>
      <c r="AA110" s="233">
        <v>0.18540000000000001</v>
      </c>
      <c r="AB110" s="233">
        <v>0.27060000000000001</v>
      </c>
      <c r="AC110" s="233">
        <v>0.72689999999999999</v>
      </c>
      <c r="AD110" s="233">
        <v>0.89039999999999997</v>
      </c>
      <c r="AE110" s="233">
        <v>5.0500000000000003E-2</v>
      </c>
      <c r="AF110" s="233">
        <v>2.5737999999999999</v>
      </c>
      <c r="AG110" s="233">
        <v>5.0336999999999996</v>
      </c>
      <c r="AH110" s="233">
        <v>0.32879999999999998</v>
      </c>
      <c r="AI110" s="233">
        <v>0.57369999999999999</v>
      </c>
      <c r="AJ110" s="233">
        <v>5.2968999999999999</v>
      </c>
      <c r="AK110" s="234">
        <v>108</v>
      </c>
      <c r="AL110" s="235" t="s">
        <v>455</v>
      </c>
    </row>
    <row r="111" spans="1:38" x14ac:dyDescent="0.2">
      <c r="A111" s="232">
        <v>44356</v>
      </c>
      <c r="B111" s="233">
        <v>0.1173</v>
      </c>
      <c r="C111" s="233">
        <v>3.6545000000000001</v>
      </c>
      <c r="D111" s="233">
        <v>2.8311000000000002</v>
      </c>
      <c r="E111" s="233">
        <v>0.47099999999999997</v>
      </c>
      <c r="F111" s="233">
        <v>3.0226999999999999</v>
      </c>
      <c r="G111" s="233">
        <v>2.6324000000000001</v>
      </c>
      <c r="H111" s="233">
        <v>2.7616999999999998</v>
      </c>
      <c r="I111" s="233">
        <v>4.4541000000000004</v>
      </c>
      <c r="J111" s="233">
        <v>1.2835000000000001</v>
      </c>
      <c r="K111" s="233">
        <v>4.0774999999999997</v>
      </c>
      <c r="L111" s="233">
        <v>5.1837</v>
      </c>
      <c r="M111" s="233">
        <v>0.13489999999999999</v>
      </c>
      <c r="N111" s="233">
        <v>3.3378999999999999</v>
      </c>
      <c r="O111" s="233">
        <v>0.1754</v>
      </c>
      <c r="P111" s="233">
        <v>0.59889999999999999</v>
      </c>
      <c r="Q111" s="233">
        <v>3.0320999999999998</v>
      </c>
      <c r="R111" s="233">
        <v>0.44219999999999998</v>
      </c>
      <c r="S111" s="233">
        <v>0.44219999999999998</v>
      </c>
      <c r="T111" s="233">
        <v>0.59399999999999997</v>
      </c>
      <c r="U111" s="233">
        <v>0.90449999999999997</v>
      </c>
      <c r="V111" s="233">
        <v>2.2772999999999999</v>
      </c>
      <c r="W111" s="233">
        <v>0.42549999999999999</v>
      </c>
      <c r="X111" s="233">
        <v>1.1259999999999999</v>
      </c>
      <c r="Y111" s="233">
        <v>0.50919999999999999</v>
      </c>
      <c r="Z111" s="233">
        <v>7.6600000000000001E-2</v>
      </c>
      <c r="AA111" s="233">
        <v>0.18590000000000001</v>
      </c>
      <c r="AB111" s="233">
        <v>0.26960000000000001</v>
      </c>
      <c r="AC111" s="233">
        <v>0.72560000000000002</v>
      </c>
      <c r="AD111" s="233">
        <v>0.88749999999999996</v>
      </c>
      <c r="AE111" s="233">
        <v>5.0700000000000002E-2</v>
      </c>
      <c r="AF111" s="233">
        <v>2.5636999999999999</v>
      </c>
      <c r="AG111" s="233">
        <v>5.0107999999999997</v>
      </c>
      <c r="AH111" s="233">
        <v>0.32829999999999998</v>
      </c>
      <c r="AI111" s="233">
        <v>0.57199999999999995</v>
      </c>
      <c r="AJ111" s="233">
        <v>5.2754000000000003</v>
      </c>
      <c r="AK111" s="234">
        <v>109</v>
      </c>
      <c r="AL111" s="235" t="s">
        <v>454</v>
      </c>
    </row>
    <row r="112" spans="1:38" x14ac:dyDescent="0.2">
      <c r="A112" s="232">
        <v>44357</v>
      </c>
      <c r="B112" s="233">
        <v>0.1182</v>
      </c>
      <c r="C112" s="233">
        <v>3.6821000000000002</v>
      </c>
      <c r="D112" s="233">
        <v>2.85</v>
      </c>
      <c r="E112" s="233">
        <v>0.47449999999999998</v>
      </c>
      <c r="F112" s="233">
        <v>3.0398999999999998</v>
      </c>
      <c r="G112" s="233">
        <v>2.6453000000000002</v>
      </c>
      <c r="H112" s="233">
        <v>2.7787999999999999</v>
      </c>
      <c r="I112" s="233">
        <v>4.4800000000000004</v>
      </c>
      <c r="J112" s="233">
        <v>1.2936000000000001</v>
      </c>
      <c r="K112" s="233">
        <v>4.1083999999999996</v>
      </c>
      <c r="L112" s="233">
        <v>5.1875999999999998</v>
      </c>
      <c r="M112" s="233">
        <v>0.13589999999999999</v>
      </c>
      <c r="N112" s="233">
        <v>3.363</v>
      </c>
      <c r="O112" s="233">
        <v>0.17610000000000001</v>
      </c>
      <c r="P112" s="233">
        <v>0.60250000000000004</v>
      </c>
      <c r="Q112" s="233">
        <v>3.0373000000000001</v>
      </c>
      <c r="R112" s="233">
        <v>0.44209999999999999</v>
      </c>
      <c r="S112" s="233">
        <v>0.44469999999999998</v>
      </c>
      <c r="T112" s="233">
        <v>0.59760000000000002</v>
      </c>
      <c r="U112" s="233">
        <v>0.91010000000000002</v>
      </c>
      <c r="V112" s="233">
        <v>2.2906</v>
      </c>
      <c r="W112" s="233">
        <v>0.43090000000000001</v>
      </c>
      <c r="X112" s="233">
        <v>1.1346000000000001</v>
      </c>
      <c r="Y112" s="233">
        <v>0.51149999999999995</v>
      </c>
      <c r="Z112" s="233">
        <v>7.7100000000000002E-2</v>
      </c>
      <c r="AA112" s="233">
        <v>0.1867</v>
      </c>
      <c r="AB112" s="233">
        <v>0.26950000000000002</v>
      </c>
      <c r="AC112" s="233">
        <v>0.72719999999999996</v>
      </c>
      <c r="AD112" s="233">
        <v>0.89400000000000002</v>
      </c>
      <c r="AE112" s="233">
        <v>5.0999999999999997E-2</v>
      </c>
      <c r="AF112" s="233">
        <v>2.5844</v>
      </c>
      <c r="AG112" s="233">
        <v>5.0373999999999999</v>
      </c>
      <c r="AH112" s="233">
        <v>0.3301</v>
      </c>
      <c r="AI112" s="233">
        <v>0.57609999999999995</v>
      </c>
      <c r="AJ112" s="233">
        <v>5.3041999999999998</v>
      </c>
      <c r="AK112" s="234">
        <v>110</v>
      </c>
      <c r="AL112" s="235" t="s">
        <v>453</v>
      </c>
    </row>
    <row r="113" spans="1:38" x14ac:dyDescent="0.2">
      <c r="A113" s="232">
        <v>44358</v>
      </c>
      <c r="B113" s="233">
        <v>0.11840000000000001</v>
      </c>
      <c r="C113" s="233">
        <v>3.6758999999999999</v>
      </c>
      <c r="D113" s="233">
        <v>2.8531</v>
      </c>
      <c r="E113" s="233">
        <v>0.4738</v>
      </c>
      <c r="F113" s="233">
        <v>3.0404</v>
      </c>
      <c r="G113" s="233">
        <v>2.6459000000000001</v>
      </c>
      <c r="H113" s="233">
        <v>2.7789000000000001</v>
      </c>
      <c r="I113" s="233">
        <v>4.4722999999999997</v>
      </c>
      <c r="J113" s="233">
        <v>1.2925</v>
      </c>
      <c r="K113" s="233">
        <v>4.1043000000000003</v>
      </c>
      <c r="L113" s="233">
        <v>5.2039999999999997</v>
      </c>
      <c r="M113" s="233">
        <v>0.13600000000000001</v>
      </c>
      <c r="N113" s="233">
        <v>3.3557999999999999</v>
      </c>
      <c r="O113" s="233">
        <v>0.17680000000000001</v>
      </c>
      <c r="P113" s="233">
        <v>0.60150000000000003</v>
      </c>
      <c r="Q113" s="233">
        <v>3.0424000000000002</v>
      </c>
      <c r="R113" s="233">
        <v>0.44340000000000002</v>
      </c>
      <c r="S113" s="233">
        <v>0.44479999999999997</v>
      </c>
      <c r="T113" s="233">
        <v>0.59699999999999998</v>
      </c>
      <c r="U113" s="233">
        <v>0.90869999999999995</v>
      </c>
      <c r="V113" s="233">
        <v>2.2866</v>
      </c>
      <c r="W113" s="233">
        <v>0.44059999999999999</v>
      </c>
      <c r="X113" s="233">
        <v>1.1339999999999999</v>
      </c>
      <c r="Y113" s="233">
        <v>0.51070000000000004</v>
      </c>
      <c r="Z113" s="233">
        <v>7.6999999999999999E-2</v>
      </c>
      <c r="AA113" s="233">
        <v>0.18679999999999999</v>
      </c>
      <c r="AB113" s="233">
        <v>0.27089999999999997</v>
      </c>
      <c r="AC113" s="233">
        <v>0.72709999999999997</v>
      </c>
      <c r="AD113" s="233">
        <v>0.89449999999999996</v>
      </c>
      <c r="AE113" s="233">
        <v>5.1299999999999998E-2</v>
      </c>
      <c r="AF113" s="233">
        <v>2.5909</v>
      </c>
      <c r="AG113" s="233">
        <v>5.0317999999999996</v>
      </c>
      <c r="AH113" s="233">
        <v>0.33040000000000003</v>
      </c>
      <c r="AI113" s="233">
        <v>0.57530000000000003</v>
      </c>
      <c r="AJ113" s="233">
        <v>5.2981999999999996</v>
      </c>
      <c r="AK113" s="234">
        <v>111</v>
      </c>
      <c r="AL113" s="235" t="s">
        <v>452</v>
      </c>
    </row>
    <row r="114" spans="1:38" x14ac:dyDescent="0.2">
      <c r="A114" s="232">
        <v>44361</v>
      </c>
      <c r="B114" s="233">
        <v>0.11940000000000001</v>
      </c>
      <c r="C114" s="233">
        <v>3.7185000000000001</v>
      </c>
      <c r="D114" s="233">
        <v>2.8666</v>
      </c>
      <c r="E114" s="233">
        <v>0.47910000000000003</v>
      </c>
      <c r="F114" s="233">
        <v>3.0569000000000002</v>
      </c>
      <c r="G114" s="233">
        <v>2.6539999999999999</v>
      </c>
      <c r="H114" s="233">
        <v>2.8016000000000001</v>
      </c>
      <c r="I114" s="233">
        <v>4.5026999999999999</v>
      </c>
      <c r="J114" s="233">
        <v>1.2862</v>
      </c>
      <c r="K114" s="233">
        <v>4.1360000000000001</v>
      </c>
      <c r="L114" s="233">
        <v>5.2369000000000003</v>
      </c>
      <c r="M114" s="233">
        <v>0.13780000000000001</v>
      </c>
      <c r="N114" s="233">
        <v>3.3908</v>
      </c>
      <c r="O114" s="233">
        <v>0.1769</v>
      </c>
      <c r="P114" s="233">
        <v>0.60550000000000004</v>
      </c>
      <c r="Q114" s="233">
        <v>3.0589</v>
      </c>
      <c r="R114" s="233">
        <v>0.44669999999999999</v>
      </c>
      <c r="S114" s="233">
        <v>0.44650000000000001</v>
      </c>
      <c r="T114" s="233">
        <v>0.60129999999999995</v>
      </c>
      <c r="U114" s="233">
        <v>0.91549999999999998</v>
      </c>
      <c r="V114" s="233">
        <v>2.3022</v>
      </c>
      <c r="W114" s="233">
        <v>0.44469999999999998</v>
      </c>
      <c r="X114" s="233">
        <v>1.1451</v>
      </c>
      <c r="Y114" s="233">
        <v>0.51500000000000001</v>
      </c>
      <c r="Z114" s="233">
        <v>7.7700000000000005E-2</v>
      </c>
      <c r="AA114" s="233">
        <v>0.18679999999999999</v>
      </c>
      <c r="AB114" s="233">
        <v>0.2697</v>
      </c>
      <c r="AC114" s="233">
        <v>0.72689999999999999</v>
      </c>
      <c r="AD114" s="233">
        <v>0.90359999999999996</v>
      </c>
      <c r="AE114" s="233">
        <v>5.1400000000000001E-2</v>
      </c>
      <c r="AF114" s="233">
        <v>2.6181999999999999</v>
      </c>
      <c r="AG114" s="233">
        <v>5.0743</v>
      </c>
      <c r="AH114" s="233">
        <v>0.33239999999999997</v>
      </c>
      <c r="AI114" s="233">
        <v>0.58109999999999995</v>
      </c>
      <c r="AJ114" s="233">
        <v>5.3552</v>
      </c>
      <c r="AK114" s="234">
        <v>112</v>
      </c>
      <c r="AL114" s="235" t="s">
        <v>451</v>
      </c>
    </row>
    <row r="115" spans="1:38" x14ac:dyDescent="0.2">
      <c r="A115" s="232">
        <v>44362</v>
      </c>
      <c r="B115" s="233">
        <v>0.11990000000000001</v>
      </c>
      <c r="C115" s="233">
        <v>3.7349000000000001</v>
      </c>
      <c r="D115" s="233">
        <v>2.8727999999999998</v>
      </c>
      <c r="E115" s="233">
        <v>0.48110000000000003</v>
      </c>
      <c r="F115" s="233">
        <v>3.0703999999999998</v>
      </c>
      <c r="G115" s="233">
        <v>2.6661000000000001</v>
      </c>
      <c r="H115" s="233">
        <v>2.8153999999999999</v>
      </c>
      <c r="I115" s="233">
        <v>4.5305999999999997</v>
      </c>
      <c r="J115" s="233">
        <v>1.2898000000000001</v>
      </c>
      <c r="K115" s="233">
        <v>4.1600999999999999</v>
      </c>
      <c r="L115" s="233">
        <v>5.2617000000000003</v>
      </c>
      <c r="M115" s="233">
        <v>0.13880000000000001</v>
      </c>
      <c r="N115" s="233">
        <v>3.3913000000000002</v>
      </c>
      <c r="O115" s="233">
        <v>0.17799999999999999</v>
      </c>
      <c r="P115" s="233">
        <v>0.60929999999999995</v>
      </c>
      <c r="Q115" s="233">
        <v>3.0779000000000001</v>
      </c>
      <c r="R115" s="233">
        <v>0.4491</v>
      </c>
      <c r="S115" s="233">
        <v>0.44950000000000001</v>
      </c>
      <c r="T115" s="233">
        <v>0.60509999999999997</v>
      </c>
      <c r="U115" s="233">
        <v>0.92030000000000001</v>
      </c>
      <c r="V115" s="233">
        <v>2.3163999999999998</v>
      </c>
      <c r="W115" s="233">
        <v>0.43669999999999998</v>
      </c>
      <c r="X115" s="233">
        <v>1.1532</v>
      </c>
      <c r="Y115" s="233">
        <v>0.51919999999999999</v>
      </c>
      <c r="Z115" s="233">
        <v>7.7700000000000005E-2</v>
      </c>
      <c r="AA115" s="233">
        <v>0.18759999999999999</v>
      </c>
      <c r="AB115" s="233">
        <v>0.27160000000000001</v>
      </c>
      <c r="AC115" s="233">
        <v>0.73809999999999998</v>
      </c>
      <c r="AD115" s="233">
        <v>0.9073</v>
      </c>
      <c r="AE115" s="233">
        <v>5.1999999999999998E-2</v>
      </c>
      <c r="AF115" s="233">
        <v>2.6255999999999999</v>
      </c>
      <c r="AG115" s="233">
        <v>5.0940000000000003</v>
      </c>
      <c r="AH115" s="233">
        <v>0.33410000000000001</v>
      </c>
      <c r="AI115" s="233">
        <v>0.58330000000000004</v>
      </c>
      <c r="AJ115" s="233">
        <v>5.3852000000000002</v>
      </c>
      <c r="AK115" s="234">
        <v>113</v>
      </c>
      <c r="AL115" s="235" t="s">
        <v>450</v>
      </c>
    </row>
    <row r="116" spans="1:38" x14ac:dyDescent="0.2">
      <c r="A116" s="232">
        <v>44363</v>
      </c>
      <c r="B116" s="233">
        <v>0.1198</v>
      </c>
      <c r="C116" s="233">
        <v>3.7336</v>
      </c>
      <c r="D116" s="233">
        <v>2.8763999999999998</v>
      </c>
      <c r="E116" s="233">
        <v>0.48099999999999998</v>
      </c>
      <c r="F116" s="233">
        <v>3.0653999999999999</v>
      </c>
      <c r="G116" s="233">
        <v>2.6663999999999999</v>
      </c>
      <c r="H116" s="233">
        <v>2.8157999999999999</v>
      </c>
      <c r="I116" s="233">
        <v>4.5285000000000002</v>
      </c>
      <c r="J116" s="233">
        <v>1.2888999999999999</v>
      </c>
      <c r="K116" s="233">
        <v>4.1566999999999998</v>
      </c>
      <c r="L116" s="233">
        <v>5.2656999999999998</v>
      </c>
      <c r="M116" s="233">
        <v>0.13819999999999999</v>
      </c>
      <c r="N116" s="233">
        <v>3.3961999999999999</v>
      </c>
      <c r="O116" s="233">
        <v>0.1779</v>
      </c>
      <c r="P116" s="233">
        <v>0.6089</v>
      </c>
      <c r="Q116" s="233">
        <v>3.0848</v>
      </c>
      <c r="R116" s="233">
        <v>0.44769999999999999</v>
      </c>
      <c r="S116" s="233">
        <v>0.4476</v>
      </c>
      <c r="T116" s="233">
        <v>0.60519999999999996</v>
      </c>
      <c r="U116" s="233">
        <v>0.91959999999999997</v>
      </c>
      <c r="V116" s="233">
        <v>2.3153999999999999</v>
      </c>
      <c r="W116" s="233">
        <v>0.43880000000000002</v>
      </c>
      <c r="X116" s="233">
        <v>1.1518999999999999</v>
      </c>
      <c r="Y116" s="233">
        <v>0.51349999999999996</v>
      </c>
      <c r="Z116" s="233">
        <v>7.7700000000000005E-2</v>
      </c>
      <c r="AA116" s="233">
        <v>0.18690000000000001</v>
      </c>
      <c r="AB116" s="233">
        <v>0.2712</v>
      </c>
      <c r="AC116" s="233">
        <v>0.74</v>
      </c>
      <c r="AD116" s="233">
        <v>0.90720000000000001</v>
      </c>
      <c r="AE116" s="233">
        <v>5.1900000000000002E-2</v>
      </c>
      <c r="AF116" s="233">
        <v>2.6223999999999998</v>
      </c>
      <c r="AG116" s="233">
        <v>5.0895999999999999</v>
      </c>
      <c r="AH116" s="233">
        <v>0.33400000000000002</v>
      </c>
      <c r="AI116" s="233">
        <v>0.58360000000000001</v>
      </c>
      <c r="AJ116" s="233">
        <v>5.3826000000000001</v>
      </c>
      <c r="AK116" s="234">
        <v>114</v>
      </c>
      <c r="AL116" s="235" t="s">
        <v>449</v>
      </c>
    </row>
    <row r="117" spans="1:38" x14ac:dyDescent="0.2">
      <c r="A117" s="232">
        <v>44364</v>
      </c>
      <c r="B117" s="233">
        <v>0.1208</v>
      </c>
      <c r="C117" s="233">
        <v>3.7930999999999999</v>
      </c>
      <c r="D117" s="233">
        <v>2.8824999999999998</v>
      </c>
      <c r="E117" s="233">
        <v>0.4884</v>
      </c>
      <c r="F117" s="233">
        <v>3.08</v>
      </c>
      <c r="G117" s="233">
        <v>2.6760000000000002</v>
      </c>
      <c r="H117" s="233">
        <v>2.8323</v>
      </c>
      <c r="I117" s="233">
        <v>4.5308999999999999</v>
      </c>
      <c r="J117" s="233">
        <v>1.2808999999999999</v>
      </c>
      <c r="K117" s="233">
        <v>4.1505000000000001</v>
      </c>
      <c r="L117" s="233">
        <v>5.2999000000000001</v>
      </c>
      <c r="M117" s="233">
        <v>0.13969999999999999</v>
      </c>
      <c r="N117" s="233">
        <v>3.4274</v>
      </c>
      <c r="O117" s="233">
        <v>0.17780000000000001</v>
      </c>
      <c r="P117" s="233">
        <v>0.60919999999999996</v>
      </c>
      <c r="Q117" s="233">
        <v>3.0863999999999998</v>
      </c>
      <c r="R117" s="233">
        <v>0.44519999999999998</v>
      </c>
      <c r="S117" s="233">
        <v>0.44500000000000001</v>
      </c>
      <c r="T117" s="233">
        <v>0.60460000000000003</v>
      </c>
      <c r="U117" s="233">
        <v>0.92010000000000003</v>
      </c>
      <c r="V117" s="233">
        <v>2.3166000000000002</v>
      </c>
      <c r="W117" s="233">
        <v>0.43840000000000001</v>
      </c>
      <c r="X117" s="233">
        <v>1.1632</v>
      </c>
      <c r="Y117" s="233">
        <v>0.51939999999999997</v>
      </c>
      <c r="Z117" s="233">
        <v>7.8299999999999995E-2</v>
      </c>
      <c r="AA117" s="233">
        <v>0.18540000000000001</v>
      </c>
      <c r="AB117" s="233">
        <v>0.26950000000000002</v>
      </c>
      <c r="AC117" s="233">
        <v>0.75029999999999997</v>
      </c>
      <c r="AD117" s="233">
        <v>0.91669999999999996</v>
      </c>
      <c r="AE117" s="233">
        <v>5.2200000000000003E-2</v>
      </c>
      <c r="AF117" s="233">
        <v>2.6423999999999999</v>
      </c>
      <c r="AG117" s="233">
        <v>5.1231</v>
      </c>
      <c r="AH117" s="233">
        <v>0.3352</v>
      </c>
      <c r="AI117" s="233">
        <v>0.58950000000000002</v>
      </c>
      <c r="AJ117" s="233">
        <v>5.3803000000000001</v>
      </c>
      <c r="AK117" s="234">
        <v>115</v>
      </c>
      <c r="AL117" s="235" t="s">
        <v>448</v>
      </c>
    </row>
    <row r="118" spans="1:38" x14ac:dyDescent="0.2">
      <c r="A118" s="232">
        <v>44365</v>
      </c>
      <c r="B118" s="233">
        <v>0.1215</v>
      </c>
      <c r="C118" s="233">
        <v>3.8197999999999999</v>
      </c>
      <c r="D118" s="233">
        <v>2.88</v>
      </c>
      <c r="E118" s="233">
        <v>0.49199999999999999</v>
      </c>
      <c r="F118" s="233">
        <v>3.0880000000000001</v>
      </c>
      <c r="G118" s="233">
        <v>2.6697000000000002</v>
      </c>
      <c r="H118" s="233">
        <v>2.8469000000000002</v>
      </c>
      <c r="I118" s="233">
        <v>4.5503</v>
      </c>
      <c r="J118" s="233">
        <v>1.2805</v>
      </c>
      <c r="K118" s="233">
        <v>4.1580000000000004</v>
      </c>
      <c r="L118" s="233">
        <v>5.3014999999999999</v>
      </c>
      <c r="M118" s="233">
        <v>0.14050000000000001</v>
      </c>
      <c r="N118" s="233">
        <v>3.4678</v>
      </c>
      <c r="O118" s="233">
        <v>0.1784</v>
      </c>
      <c r="P118" s="233">
        <v>0.6119</v>
      </c>
      <c r="Q118" s="233">
        <v>3.0996999999999999</v>
      </c>
      <c r="R118" s="233">
        <v>0.44540000000000002</v>
      </c>
      <c r="S118" s="233">
        <v>0.44590000000000002</v>
      </c>
      <c r="T118" s="233">
        <v>0.60699999999999998</v>
      </c>
      <c r="U118" s="233">
        <v>0.92379999999999995</v>
      </c>
      <c r="V118" s="233">
        <v>2.3264999999999998</v>
      </c>
      <c r="W118" s="233">
        <v>0.44109999999999999</v>
      </c>
      <c r="X118" s="233">
        <v>1.1698</v>
      </c>
      <c r="Y118" s="233">
        <v>0.51719999999999999</v>
      </c>
      <c r="Z118" s="233">
        <v>7.8899999999999998E-2</v>
      </c>
      <c r="AA118" s="233">
        <v>0.187</v>
      </c>
      <c r="AB118" s="233">
        <v>0.27089999999999997</v>
      </c>
      <c r="AC118" s="233">
        <v>0.76270000000000004</v>
      </c>
      <c r="AD118" s="233">
        <v>0.92230000000000001</v>
      </c>
      <c r="AE118" s="233">
        <v>5.2900000000000003E-2</v>
      </c>
      <c r="AF118" s="233">
        <v>2.6572</v>
      </c>
      <c r="AG118" s="233">
        <v>5.1639999999999997</v>
      </c>
      <c r="AH118" s="233">
        <v>0.33800000000000002</v>
      </c>
      <c r="AI118" s="233">
        <v>0.59289999999999998</v>
      </c>
      <c r="AJ118" s="233">
        <v>5.4484000000000004</v>
      </c>
      <c r="AK118" s="234">
        <v>116</v>
      </c>
      <c r="AL118" s="235" t="s">
        <v>447</v>
      </c>
    </row>
    <row r="119" spans="1:38" x14ac:dyDescent="0.2">
      <c r="A119" s="232">
        <v>44368</v>
      </c>
      <c r="B119" s="233">
        <v>0.1208</v>
      </c>
      <c r="C119" s="233">
        <v>3.8214000000000001</v>
      </c>
      <c r="D119" s="233">
        <v>2.8651</v>
      </c>
      <c r="E119" s="233">
        <v>0.49220000000000003</v>
      </c>
      <c r="F119" s="233">
        <v>3.0676000000000001</v>
      </c>
      <c r="G119" s="233">
        <v>2.6606000000000001</v>
      </c>
      <c r="H119" s="233">
        <v>2.84</v>
      </c>
      <c r="I119" s="233">
        <v>4.5442</v>
      </c>
      <c r="J119" s="233">
        <v>1.2810999999999999</v>
      </c>
      <c r="K119" s="233">
        <v>4.1486000000000001</v>
      </c>
      <c r="L119" s="233">
        <v>5.2882999999999996</v>
      </c>
      <c r="M119" s="233">
        <v>0.1401</v>
      </c>
      <c r="N119" s="233">
        <v>3.4754</v>
      </c>
      <c r="O119" s="233">
        <v>0.1777</v>
      </c>
      <c r="P119" s="233">
        <v>0.61109999999999998</v>
      </c>
      <c r="Q119" s="233">
        <v>3.0996999999999999</v>
      </c>
      <c r="R119" s="233">
        <v>0.44119999999999998</v>
      </c>
      <c r="S119" s="233">
        <v>0.44440000000000002</v>
      </c>
      <c r="T119" s="233">
        <v>0.60599999999999998</v>
      </c>
      <c r="U119" s="233">
        <v>0.9224</v>
      </c>
      <c r="V119" s="233">
        <v>2.3233999999999999</v>
      </c>
      <c r="W119" s="233">
        <v>0.43669999999999998</v>
      </c>
      <c r="X119" s="233">
        <v>1.1701999999999999</v>
      </c>
      <c r="Y119" s="233">
        <v>0.51039999999999996</v>
      </c>
      <c r="Z119" s="233">
        <v>7.8399999999999997E-2</v>
      </c>
      <c r="AA119" s="233">
        <v>0.186</v>
      </c>
      <c r="AB119" s="233">
        <v>0.26750000000000002</v>
      </c>
      <c r="AC119" s="233">
        <v>0.75070000000000003</v>
      </c>
      <c r="AD119" s="233">
        <v>0.92090000000000005</v>
      </c>
      <c r="AE119" s="233">
        <v>5.2299999999999999E-2</v>
      </c>
      <c r="AF119" s="233">
        <v>2.6486999999999998</v>
      </c>
      <c r="AG119" s="233">
        <v>5.1551</v>
      </c>
      <c r="AH119" s="233">
        <v>0.3372</v>
      </c>
      <c r="AI119" s="233">
        <v>0.59060000000000001</v>
      </c>
      <c r="AJ119" s="233">
        <v>5.4568000000000003</v>
      </c>
      <c r="AK119" s="234">
        <v>117</v>
      </c>
      <c r="AL119" s="235" t="s">
        <v>446</v>
      </c>
    </row>
    <row r="120" spans="1:38" x14ac:dyDescent="0.2">
      <c r="A120" s="232">
        <v>44369</v>
      </c>
      <c r="B120" s="233">
        <v>0.1202</v>
      </c>
      <c r="C120" s="233">
        <v>3.8132000000000001</v>
      </c>
      <c r="D120" s="233">
        <v>2.86</v>
      </c>
      <c r="E120" s="233">
        <v>0.49109999999999998</v>
      </c>
      <c r="F120" s="233">
        <v>3.0783</v>
      </c>
      <c r="G120" s="233">
        <v>2.6597</v>
      </c>
      <c r="H120" s="233">
        <v>2.8311999999999999</v>
      </c>
      <c r="I120" s="233">
        <v>4.5366</v>
      </c>
      <c r="J120" s="233">
        <v>1.282</v>
      </c>
      <c r="K120" s="233">
        <v>4.1451000000000002</v>
      </c>
      <c r="L120" s="233">
        <v>5.2882999999999996</v>
      </c>
      <c r="M120" s="233">
        <v>0.1396</v>
      </c>
      <c r="N120" s="233">
        <v>3.4512999999999998</v>
      </c>
      <c r="O120" s="233">
        <v>0.17760000000000001</v>
      </c>
      <c r="P120" s="233">
        <v>0.61009999999999998</v>
      </c>
      <c r="Q120" s="233">
        <v>3.0945</v>
      </c>
      <c r="R120" s="233">
        <v>0.44309999999999999</v>
      </c>
      <c r="S120" s="233">
        <v>0.44619999999999999</v>
      </c>
      <c r="T120" s="233">
        <v>0.60499999999999998</v>
      </c>
      <c r="U120" s="233">
        <v>0.92100000000000004</v>
      </c>
      <c r="V120" s="233">
        <v>2.3195000000000001</v>
      </c>
      <c r="W120" s="233">
        <v>0.43509999999999999</v>
      </c>
      <c r="X120" s="233">
        <v>1.1687000000000001</v>
      </c>
      <c r="Y120" s="233">
        <v>0.5101</v>
      </c>
      <c r="Z120" s="233">
        <v>7.8299999999999995E-2</v>
      </c>
      <c r="AA120" s="233">
        <v>0.185</v>
      </c>
      <c r="AB120" s="233">
        <v>0.2661</v>
      </c>
      <c r="AC120" s="233">
        <v>0.76039999999999996</v>
      </c>
      <c r="AD120" s="233">
        <v>0.91769999999999996</v>
      </c>
      <c r="AE120" s="233">
        <v>5.21E-2</v>
      </c>
      <c r="AF120" s="233">
        <v>2.6476000000000002</v>
      </c>
      <c r="AG120" s="233">
        <v>5.1383000000000001</v>
      </c>
      <c r="AH120" s="233">
        <v>0.33600000000000002</v>
      </c>
      <c r="AI120" s="233">
        <v>0.58919999999999995</v>
      </c>
      <c r="AJ120" s="233">
        <v>5.4446000000000003</v>
      </c>
      <c r="AK120" s="234">
        <v>118</v>
      </c>
      <c r="AL120" s="235" t="s">
        <v>445</v>
      </c>
    </row>
    <row r="121" spans="1:38" x14ac:dyDescent="0.2">
      <c r="A121" s="232">
        <v>44370</v>
      </c>
      <c r="B121" s="233">
        <v>0.11890000000000001</v>
      </c>
      <c r="C121" s="233">
        <v>3.7877999999999998</v>
      </c>
      <c r="D121" s="233">
        <v>2.8650000000000002</v>
      </c>
      <c r="E121" s="233">
        <v>0.48780000000000001</v>
      </c>
      <c r="F121" s="233">
        <v>3.0806</v>
      </c>
      <c r="G121" s="233">
        <v>2.6663999999999999</v>
      </c>
      <c r="H121" s="233">
        <v>2.8144</v>
      </c>
      <c r="I121" s="233">
        <v>4.5199999999999996</v>
      </c>
      <c r="J121" s="233">
        <v>1.2941</v>
      </c>
      <c r="K121" s="233">
        <v>4.1231</v>
      </c>
      <c r="L121" s="233">
        <v>5.2915000000000001</v>
      </c>
      <c r="M121" s="233">
        <v>0.1389</v>
      </c>
      <c r="N121" s="233">
        <v>3.4154</v>
      </c>
      <c r="O121" s="233">
        <v>0.1777</v>
      </c>
      <c r="P121" s="233">
        <v>0.60780000000000001</v>
      </c>
      <c r="Q121" s="233">
        <v>3.0874000000000001</v>
      </c>
      <c r="R121" s="233">
        <v>0.4456</v>
      </c>
      <c r="S121" s="233">
        <v>0.44679999999999997</v>
      </c>
      <c r="T121" s="233">
        <v>0.6028</v>
      </c>
      <c r="U121" s="233">
        <v>0.91749999999999998</v>
      </c>
      <c r="V121" s="233">
        <v>2.3109999999999999</v>
      </c>
      <c r="W121" s="233">
        <v>0.4405</v>
      </c>
      <c r="X121" s="233">
        <v>1.1644000000000001</v>
      </c>
      <c r="Y121" s="233">
        <v>0.51090000000000002</v>
      </c>
      <c r="Z121" s="233">
        <v>7.7700000000000005E-2</v>
      </c>
      <c r="AA121" s="233">
        <v>0.1867</v>
      </c>
      <c r="AB121" s="233">
        <v>0.26700000000000002</v>
      </c>
      <c r="AC121" s="233">
        <v>0.76380000000000003</v>
      </c>
      <c r="AD121" s="233">
        <v>0.9093</v>
      </c>
      <c r="AE121" s="233">
        <v>5.2200000000000003E-2</v>
      </c>
      <c r="AF121" s="233">
        <v>2.6244999999999998</v>
      </c>
      <c r="AG121" s="233">
        <v>5.1016000000000004</v>
      </c>
      <c r="AH121" s="233">
        <v>0.33339999999999997</v>
      </c>
      <c r="AI121" s="233">
        <v>0.58440000000000003</v>
      </c>
      <c r="AJ121" s="233">
        <v>5.4208999999999996</v>
      </c>
      <c r="AK121" s="234">
        <v>119</v>
      </c>
      <c r="AL121" s="235" t="s">
        <v>444</v>
      </c>
    </row>
    <row r="122" spans="1:38" x14ac:dyDescent="0.2">
      <c r="A122" s="232">
        <v>44371</v>
      </c>
      <c r="B122" s="233">
        <v>0.1192</v>
      </c>
      <c r="C122" s="233">
        <v>3.7986</v>
      </c>
      <c r="D122" s="233">
        <v>2.8778999999999999</v>
      </c>
      <c r="E122" s="233">
        <v>0.48930000000000001</v>
      </c>
      <c r="F122" s="233">
        <v>3.0884</v>
      </c>
      <c r="G122" s="233">
        <v>2.68</v>
      </c>
      <c r="H122" s="233">
        <v>2.8250999999999999</v>
      </c>
      <c r="I122" s="233">
        <v>4.5301999999999998</v>
      </c>
      <c r="J122" s="233">
        <v>1.2961</v>
      </c>
      <c r="K122" s="233">
        <v>4.1295999999999999</v>
      </c>
      <c r="L122" s="233">
        <v>5.3071999999999999</v>
      </c>
      <c r="M122" s="233">
        <v>0.13850000000000001</v>
      </c>
      <c r="N122" s="233">
        <v>3.4262999999999999</v>
      </c>
      <c r="O122" s="233">
        <v>0.1787</v>
      </c>
      <c r="P122" s="233">
        <v>0.60919999999999996</v>
      </c>
      <c r="Q122" s="233">
        <v>3.0943999999999998</v>
      </c>
      <c r="R122" s="233">
        <v>0.44690000000000002</v>
      </c>
      <c r="S122" s="233">
        <v>0.44819999999999999</v>
      </c>
      <c r="T122" s="233">
        <v>0.60409999999999997</v>
      </c>
      <c r="U122" s="233">
        <v>0.91979999999999995</v>
      </c>
      <c r="V122" s="233">
        <v>2.3161999999999998</v>
      </c>
      <c r="W122" s="233">
        <v>0.43769999999999998</v>
      </c>
      <c r="X122" s="233">
        <v>1.1674</v>
      </c>
      <c r="Y122" s="233">
        <v>0.51600000000000001</v>
      </c>
      <c r="Z122" s="233">
        <v>7.8E-2</v>
      </c>
      <c r="AA122" s="233">
        <v>0.18840000000000001</v>
      </c>
      <c r="AB122" s="233">
        <v>0.26650000000000001</v>
      </c>
      <c r="AC122" s="233">
        <v>0.76480000000000004</v>
      </c>
      <c r="AD122" s="233">
        <v>0.91249999999999998</v>
      </c>
      <c r="AE122" s="233">
        <v>5.2600000000000001E-2</v>
      </c>
      <c r="AF122" s="233">
        <v>2.6305999999999998</v>
      </c>
      <c r="AG122" s="233">
        <v>5.1170999999999998</v>
      </c>
      <c r="AH122" s="233">
        <v>0.3352</v>
      </c>
      <c r="AI122" s="233">
        <v>0.58689999999999998</v>
      </c>
      <c r="AJ122" s="233">
        <v>5.4151999999999996</v>
      </c>
      <c r="AK122" s="234">
        <v>120</v>
      </c>
      <c r="AL122" s="235" t="s">
        <v>443</v>
      </c>
    </row>
    <row r="123" spans="1:38" x14ac:dyDescent="0.2">
      <c r="A123" s="232">
        <v>44372</v>
      </c>
      <c r="B123" s="233">
        <v>0.1188</v>
      </c>
      <c r="C123" s="233">
        <v>3.7749000000000001</v>
      </c>
      <c r="D123" s="233">
        <v>2.8679000000000001</v>
      </c>
      <c r="E123" s="233">
        <v>0.4864</v>
      </c>
      <c r="F123" s="233">
        <v>3.0682</v>
      </c>
      <c r="G123" s="233">
        <v>2.6711</v>
      </c>
      <c r="H123" s="233">
        <v>2.8136000000000001</v>
      </c>
      <c r="I123" s="233">
        <v>4.5084999999999997</v>
      </c>
      <c r="J123" s="233">
        <v>1.2833000000000001</v>
      </c>
      <c r="K123" s="233">
        <v>4.1174999999999997</v>
      </c>
      <c r="L123" s="233">
        <v>5.2515999999999998</v>
      </c>
      <c r="M123" s="233">
        <v>0.13789999999999999</v>
      </c>
      <c r="N123" s="233">
        <v>3.4091999999999998</v>
      </c>
      <c r="O123" s="233">
        <v>0.17710000000000001</v>
      </c>
      <c r="P123" s="233">
        <v>0.60629999999999995</v>
      </c>
      <c r="Q123" s="233">
        <v>3.0775000000000001</v>
      </c>
      <c r="R123" s="233">
        <v>0.44490000000000002</v>
      </c>
      <c r="S123" s="233">
        <v>0.44600000000000001</v>
      </c>
      <c r="T123" s="233">
        <v>0.60140000000000005</v>
      </c>
      <c r="U123" s="233">
        <v>0.91539999999999999</v>
      </c>
      <c r="V123" s="233">
        <v>2.3050999999999999</v>
      </c>
      <c r="W123" s="233">
        <v>0.434</v>
      </c>
      <c r="X123" s="233">
        <v>1.1635</v>
      </c>
      <c r="Y123" s="233">
        <v>0.51429999999999998</v>
      </c>
      <c r="Z123" s="233">
        <v>7.7799999999999994E-2</v>
      </c>
      <c r="AA123" s="233">
        <v>0.19040000000000001</v>
      </c>
      <c r="AB123" s="233">
        <v>0.26690000000000003</v>
      </c>
      <c r="AC123" s="233">
        <v>0.7681</v>
      </c>
      <c r="AD123" s="233">
        <v>0.90820000000000001</v>
      </c>
      <c r="AE123" s="233">
        <v>5.2299999999999999E-2</v>
      </c>
      <c r="AF123" s="233">
        <v>2.617</v>
      </c>
      <c r="AG123" s="233">
        <v>5.0869</v>
      </c>
      <c r="AH123" s="233">
        <v>0.3347</v>
      </c>
      <c r="AI123" s="233">
        <v>0.58479999999999999</v>
      </c>
      <c r="AJ123" s="233">
        <v>5.3971999999999998</v>
      </c>
      <c r="AK123" s="234">
        <v>121</v>
      </c>
      <c r="AL123" s="235" t="s">
        <v>442</v>
      </c>
    </row>
    <row r="124" spans="1:38" x14ac:dyDescent="0.2">
      <c r="A124" s="232">
        <v>44375</v>
      </c>
      <c r="B124" s="233">
        <v>0.1182</v>
      </c>
      <c r="C124" s="233">
        <v>3.7761999999999998</v>
      </c>
      <c r="D124" s="233">
        <v>2.8639999999999999</v>
      </c>
      <c r="E124" s="233">
        <v>0.48649999999999999</v>
      </c>
      <c r="F124" s="233">
        <v>3.0709</v>
      </c>
      <c r="G124" s="233">
        <v>2.6678000000000002</v>
      </c>
      <c r="H124" s="233">
        <v>2.8125</v>
      </c>
      <c r="I124" s="233">
        <v>4.5091999999999999</v>
      </c>
      <c r="J124" s="233">
        <v>1.2843</v>
      </c>
      <c r="K124" s="233">
        <v>4.1139000000000001</v>
      </c>
      <c r="L124" s="233">
        <v>5.2584999999999997</v>
      </c>
      <c r="M124" s="233">
        <v>0.13819999999999999</v>
      </c>
      <c r="N124" s="233">
        <v>3.4104000000000001</v>
      </c>
      <c r="O124" s="233">
        <v>0.1769</v>
      </c>
      <c r="P124" s="233">
        <v>0.60640000000000005</v>
      </c>
      <c r="Q124" s="233">
        <v>3.0611999999999999</v>
      </c>
      <c r="R124" s="233">
        <v>0.44379999999999997</v>
      </c>
      <c r="S124" s="233">
        <v>0.44619999999999999</v>
      </c>
      <c r="T124" s="233">
        <v>0.60150000000000003</v>
      </c>
      <c r="U124" s="233">
        <v>0.91520000000000001</v>
      </c>
      <c r="V124" s="233">
        <v>2.3056000000000001</v>
      </c>
      <c r="W124" s="233">
        <v>0.43380000000000002</v>
      </c>
      <c r="X124" s="233">
        <v>1.1595</v>
      </c>
      <c r="Y124" s="233">
        <v>0.51500000000000001</v>
      </c>
      <c r="Z124" s="233">
        <v>7.7600000000000002E-2</v>
      </c>
      <c r="AA124" s="233">
        <v>0.1903</v>
      </c>
      <c r="AB124" s="233">
        <v>0.26490000000000002</v>
      </c>
      <c r="AC124" s="233">
        <v>0.76519999999999999</v>
      </c>
      <c r="AD124" s="233">
        <v>0.91149999999999998</v>
      </c>
      <c r="AE124" s="233">
        <v>5.2299999999999999E-2</v>
      </c>
      <c r="AF124" s="233">
        <v>2.6141999999999999</v>
      </c>
      <c r="AG124" s="233">
        <v>5.0880000000000001</v>
      </c>
      <c r="AH124" s="233">
        <v>0.33410000000000001</v>
      </c>
      <c r="AI124" s="233">
        <v>0.58479999999999999</v>
      </c>
      <c r="AJ124" s="233">
        <v>5.3918999999999997</v>
      </c>
      <c r="AK124" s="234">
        <v>122</v>
      </c>
      <c r="AL124" s="235" t="s">
        <v>441</v>
      </c>
    </row>
    <row r="125" spans="1:38" x14ac:dyDescent="0.2">
      <c r="A125" s="232">
        <v>44376</v>
      </c>
      <c r="B125" s="233">
        <v>0.11840000000000001</v>
      </c>
      <c r="C125" s="233">
        <v>3.7913999999999999</v>
      </c>
      <c r="D125" s="233">
        <v>2.8549000000000002</v>
      </c>
      <c r="E125" s="233">
        <v>0.4884</v>
      </c>
      <c r="F125" s="233">
        <v>3.0630999999999999</v>
      </c>
      <c r="G125" s="233">
        <v>2.6541999999999999</v>
      </c>
      <c r="H125" s="233">
        <v>2.8197000000000001</v>
      </c>
      <c r="I125" s="233">
        <v>4.5122999999999998</v>
      </c>
      <c r="J125" s="233">
        <v>1.2851999999999999</v>
      </c>
      <c r="K125" s="233">
        <v>4.1161000000000003</v>
      </c>
      <c r="L125" s="233">
        <v>5.2458999999999998</v>
      </c>
      <c r="M125" s="233">
        <v>0.1396</v>
      </c>
      <c r="N125" s="233">
        <v>3.4278</v>
      </c>
      <c r="O125" s="233">
        <v>0.1772</v>
      </c>
      <c r="P125" s="233">
        <v>0.6069</v>
      </c>
      <c r="Q125" s="233">
        <v>3.0632999999999999</v>
      </c>
      <c r="R125" s="233">
        <v>0.44219999999999998</v>
      </c>
      <c r="S125" s="233">
        <v>0.44429999999999997</v>
      </c>
      <c r="T125" s="233">
        <v>0.60229999999999995</v>
      </c>
      <c r="U125" s="233">
        <v>0.91579999999999995</v>
      </c>
      <c r="V125" s="233">
        <v>2.3071000000000002</v>
      </c>
      <c r="W125" s="233">
        <v>0.43430000000000002</v>
      </c>
      <c r="X125" s="233">
        <v>1.1637</v>
      </c>
      <c r="Y125" s="233">
        <v>0.51580000000000004</v>
      </c>
      <c r="Z125" s="233">
        <v>7.7899999999999997E-2</v>
      </c>
      <c r="AA125" s="233">
        <v>0.191</v>
      </c>
      <c r="AB125" s="233">
        <v>0.26469999999999999</v>
      </c>
      <c r="AC125" s="233">
        <v>0.76959999999999995</v>
      </c>
      <c r="AD125" s="233">
        <v>0.91349999999999998</v>
      </c>
      <c r="AE125" s="233">
        <v>5.2299999999999999E-2</v>
      </c>
      <c r="AF125" s="233">
        <v>2.6173999999999999</v>
      </c>
      <c r="AG125" s="233">
        <v>5.1037999999999997</v>
      </c>
      <c r="AH125" s="233">
        <v>0.33510000000000001</v>
      </c>
      <c r="AI125" s="233">
        <v>0.58689999999999998</v>
      </c>
      <c r="AJ125" s="233">
        <v>5.4124999999999996</v>
      </c>
      <c r="AK125" s="234">
        <v>123</v>
      </c>
      <c r="AL125" s="235" t="s">
        <v>440</v>
      </c>
    </row>
    <row r="126" spans="1:38" x14ac:dyDescent="0.2">
      <c r="A126" s="232">
        <v>44377</v>
      </c>
      <c r="B126" s="233">
        <v>0.1186</v>
      </c>
      <c r="C126" s="233">
        <v>3.8035000000000001</v>
      </c>
      <c r="D126" s="233">
        <v>2.8523000000000001</v>
      </c>
      <c r="E126" s="233">
        <v>0.4899</v>
      </c>
      <c r="F126" s="233">
        <v>3.0621</v>
      </c>
      <c r="G126" s="233">
        <v>2.6541999999999999</v>
      </c>
      <c r="H126" s="233">
        <v>2.8277999999999999</v>
      </c>
      <c r="I126" s="233">
        <v>4.5208000000000004</v>
      </c>
      <c r="J126" s="233">
        <v>1.2849999999999999</v>
      </c>
      <c r="K126" s="233">
        <v>4.1212</v>
      </c>
      <c r="L126" s="233">
        <v>5.2615999999999996</v>
      </c>
      <c r="M126" s="233">
        <v>0.1396</v>
      </c>
      <c r="N126" s="233">
        <v>3.4428000000000001</v>
      </c>
      <c r="O126" s="233">
        <v>0.17730000000000001</v>
      </c>
      <c r="P126" s="233">
        <v>0.60799999999999998</v>
      </c>
      <c r="Q126" s="233">
        <v>3.0733000000000001</v>
      </c>
      <c r="R126" s="233">
        <v>0.44340000000000002</v>
      </c>
      <c r="S126" s="233">
        <v>0.4466</v>
      </c>
      <c r="T126" s="233">
        <v>0.60350000000000004</v>
      </c>
      <c r="U126" s="233">
        <v>0.91739999999999999</v>
      </c>
      <c r="V126" s="233">
        <v>2.3113999999999999</v>
      </c>
      <c r="W126" s="233">
        <v>0.437</v>
      </c>
      <c r="X126" s="233">
        <v>1.1691</v>
      </c>
      <c r="Y126" s="233">
        <v>0.52270000000000005</v>
      </c>
      <c r="Z126" s="233">
        <v>7.7799999999999994E-2</v>
      </c>
      <c r="AA126" s="233">
        <v>0.19170000000000001</v>
      </c>
      <c r="AB126" s="233">
        <v>0.26529999999999998</v>
      </c>
      <c r="AC126" s="233">
        <v>0.76729999999999998</v>
      </c>
      <c r="AD126" s="233">
        <v>0.91610000000000003</v>
      </c>
      <c r="AE126" s="233">
        <v>5.1999999999999998E-2</v>
      </c>
      <c r="AF126" s="233">
        <v>2.6231</v>
      </c>
      <c r="AG126" s="233">
        <v>5.1090999999999998</v>
      </c>
      <c r="AH126" s="233">
        <v>0.3367</v>
      </c>
      <c r="AI126" s="233">
        <v>0.58889999999999998</v>
      </c>
      <c r="AJ126" s="233">
        <v>5.4257999999999997</v>
      </c>
      <c r="AK126" s="234">
        <v>124</v>
      </c>
      <c r="AL126" s="235" t="s">
        <v>439</v>
      </c>
    </row>
    <row r="127" spans="1:38" x14ac:dyDescent="0.2">
      <c r="A127" s="232">
        <v>44378</v>
      </c>
      <c r="B127" s="233">
        <v>0.11899999999999999</v>
      </c>
      <c r="C127" s="233">
        <v>3.8149000000000002</v>
      </c>
      <c r="D127" s="233">
        <v>2.8565999999999998</v>
      </c>
      <c r="E127" s="233">
        <v>0.49130000000000001</v>
      </c>
      <c r="F127" s="233">
        <v>3.0733999999999999</v>
      </c>
      <c r="G127" s="233">
        <v>2.6644999999999999</v>
      </c>
      <c r="H127" s="233">
        <v>2.8338000000000001</v>
      </c>
      <c r="I127" s="233">
        <v>4.5186999999999999</v>
      </c>
      <c r="J127" s="233">
        <v>1.2866</v>
      </c>
      <c r="K127" s="233">
        <v>4.1166999999999998</v>
      </c>
      <c r="L127" s="233">
        <v>5.2573999999999996</v>
      </c>
      <c r="M127" s="233">
        <v>0.13919999999999999</v>
      </c>
      <c r="N127" s="233">
        <v>3.4243999999999999</v>
      </c>
      <c r="O127" s="233">
        <v>0.17730000000000001</v>
      </c>
      <c r="P127" s="233">
        <v>0.60770000000000002</v>
      </c>
      <c r="Q127" s="233">
        <v>3.0802</v>
      </c>
      <c r="R127" s="233">
        <v>0.44240000000000002</v>
      </c>
      <c r="S127" s="233">
        <v>0.44479999999999997</v>
      </c>
      <c r="T127" s="233">
        <v>0.60329999999999995</v>
      </c>
      <c r="U127" s="233">
        <v>0.91710000000000003</v>
      </c>
      <c r="V127" s="233">
        <v>2.3104</v>
      </c>
      <c r="W127" s="233">
        <v>0.43919999999999998</v>
      </c>
      <c r="X127" s="233">
        <v>1.1702999999999999</v>
      </c>
      <c r="Y127" s="233">
        <v>0.52090000000000003</v>
      </c>
      <c r="Z127" s="233">
        <v>7.7499999999999999E-2</v>
      </c>
      <c r="AA127" s="233">
        <v>0.19089999999999999</v>
      </c>
      <c r="AB127" s="233">
        <v>0.26650000000000001</v>
      </c>
      <c r="AC127" s="233">
        <v>0.76749999999999996</v>
      </c>
      <c r="AD127" s="233">
        <v>0.91769999999999996</v>
      </c>
      <c r="AE127" s="233">
        <v>5.2299999999999999E-2</v>
      </c>
      <c r="AF127" s="233">
        <v>2.6305000000000001</v>
      </c>
      <c r="AG127" s="233">
        <v>5.1205999999999996</v>
      </c>
      <c r="AH127" s="233">
        <v>0.3367</v>
      </c>
      <c r="AI127" s="233">
        <v>0.59009999999999996</v>
      </c>
      <c r="AJ127" s="233">
        <v>5.4237000000000002</v>
      </c>
      <c r="AK127" s="234">
        <v>125</v>
      </c>
      <c r="AL127" s="235" t="s">
        <v>438</v>
      </c>
    </row>
    <row r="128" spans="1:38" x14ac:dyDescent="0.2">
      <c r="A128" s="232">
        <v>44379</v>
      </c>
      <c r="B128" s="233">
        <v>0.1188</v>
      </c>
      <c r="C128" s="233">
        <v>3.8262999999999998</v>
      </c>
      <c r="D128" s="233">
        <v>2.8515999999999999</v>
      </c>
      <c r="E128" s="233">
        <v>0.49249999999999999</v>
      </c>
      <c r="F128" s="233">
        <v>3.0767000000000002</v>
      </c>
      <c r="G128" s="233">
        <v>2.6621000000000001</v>
      </c>
      <c r="H128" s="233">
        <v>2.8313000000000001</v>
      </c>
      <c r="I128" s="233">
        <v>4.5256999999999996</v>
      </c>
      <c r="J128" s="233">
        <v>1.2865</v>
      </c>
      <c r="K128" s="233">
        <v>4.1317000000000004</v>
      </c>
      <c r="L128" s="233">
        <v>5.2630999999999997</v>
      </c>
      <c r="M128" s="233">
        <v>0.13969999999999999</v>
      </c>
      <c r="N128" s="233">
        <v>3.4325000000000001</v>
      </c>
      <c r="O128" s="233">
        <v>0.1769</v>
      </c>
      <c r="P128" s="233">
        <v>0.60860000000000003</v>
      </c>
      <c r="Q128" s="233">
        <v>3.0766</v>
      </c>
      <c r="R128" s="233">
        <v>0.44190000000000002</v>
      </c>
      <c r="S128" s="233">
        <v>0.44500000000000001</v>
      </c>
      <c r="T128" s="233">
        <v>0.60440000000000005</v>
      </c>
      <c r="U128" s="233">
        <v>0.91849999999999998</v>
      </c>
      <c r="V128" s="233">
        <v>2.3138999999999998</v>
      </c>
      <c r="W128" s="233">
        <v>0.4405</v>
      </c>
      <c r="X128" s="233">
        <v>1.1697</v>
      </c>
      <c r="Y128" s="233">
        <v>0.51670000000000005</v>
      </c>
      <c r="Z128" s="233">
        <v>7.7600000000000002E-2</v>
      </c>
      <c r="AA128" s="233">
        <v>0.19139999999999999</v>
      </c>
      <c r="AB128" s="233">
        <v>0.26450000000000001</v>
      </c>
      <c r="AC128" s="233">
        <v>0.75790000000000002</v>
      </c>
      <c r="AD128" s="233">
        <v>0.91900000000000004</v>
      </c>
      <c r="AE128" s="233">
        <v>5.1999999999999998E-2</v>
      </c>
      <c r="AF128" s="233">
        <v>2.633</v>
      </c>
      <c r="AG128" s="233">
        <v>5.1112000000000002</v>
      </c>
      <c r="AH128" s="233">
        <v>0.33689999999999998</v>
      </c>
      <c r="AI128" s="233">
        <v>0.59040000000000004</v>
      </c>
      <c r="AJ128" s="233">
        <v>5.4321000000000002</v>
      </c>
      <c r="AK128" s="234">
        <v>126</v>
      </c>
      <c r="AL128" s="235" t="s">
        <v>437</v>
      </c>
    </row>
    <row r="129" spans="1:38" x14ac:dyDescent="0.2">
      <c r="A129" s="232">
        <v>44382</v>
      </c>
      <c r="B129" s="233">
        <v>0.1183</v>
      </c>
      <c r="C129" s="233">
        <v>3.7978999999999998</v>
      </c>
      <c r="D129" s="233">
        <v>2.8605</v>
      </c>
      <c r="E129" s="233">
        <v>0.4889</v>
      </c>
      <c r="F129" s="233">
        <v>3.0771999999999999</v>
      </c>
      <c r="G129" s="233">
        <v>2.6684999999999999</v>
      </c>
      <c r="H129" s="233">
        <v>2.8229000000000002</v>
      </c>
      <c r="I129" s="233">
        <v>4.5083000000000002</v>
      </c>
      <c r="J129" s="233">
        <v>1.2828999999999999</v>
      </c>
      <c r="K129" s="233">
        <v>4.1207000000000003</v>
      </c>
      <c r="L129" s="233">
        <v>5.2606000000000002</v>
      </c>
      <c r="M129" s="233">
        <v>0.13919999999999999</v>
      </c>
      <c r="N129" s="233">
        <v>3.4245999999999999</v>
      </c>
      <c r="O129" s="233">
        <v>0.17630000000000001</v>
      </c>
      <c r="P129" s="233">
        <v>0.60629999999999995</v>
      </c>
      <c r="Q129" s="233">
        <v>3.0648</v>
      </c>
      <c r="R129" s="233">
        <v>0.44269999999999998</v>
      </c>
      <c r="S129" s="233">
        <v>0.44429999999999997</v>
      </c>
      <c r="T129" s="233">
        <v>0.60199999999999998</v>
      </c>
      <c r="U129" s="233">
        <v>0.91500000000000004</v>
      </c>
      <c r="V129" s="233">
        <v>2.3050000000000002</v>
      </c>
      <c r="W129" s="233">
        <v>0.43830000000000002</v>
      </c>
      <c r="X129" s="233">
        <v>1.1639999999999999</v>
      </c>
      <c r="Y129" s="233">
        <v>0.5171</v>
      </c>
      <c r="Z129" s="233">
        <v>7.7100000000000002E-2</v>
      </c>
      <c r="AA129" s="233">
        <v>0.1918</v>
      </c>
      <c r="AB129" s="233">
        <v>0.26640000000000003</v>
      </c>
      <c r="AC129" s="233">
        <v>0.75070000000000003</v>
      </c>
      <c r="AD129" s="233">
        <v>0.91369999999999996</v>
      </c>
      <c r="AE129" s="233">
        <v>5.1799999999999999E-2</v>
      </c>
      <c r="AF129" s="233">
        <v>2.6234999999999999</v>
      </c>
      <c r="AG129" s="233">
        <v>5.1082999999999998</v>
      </c>
      <c r="AH129" s="233">
        <v>0.33600000000000002</v>
      </c>
      <c r="AI129" s="233">
        <v>0.5877</v>
      </c>
      <c r="AJ129" s="233">
        <v>5.4112999999999998</v>
      </c>
      <c r="AK129" s="234">
        <v>127</v>
      </c>
      <c r="AL129" s="235" t="s">
        <v>436</v>
      </c>
    </row>
    <row r="130" spans="1:38" x14ac:dyDescent="0.2">
      <c r="A130" s="232">
        <v>44383</v>
      </c>
      <c r="B130" s="233">
        <v>0.1183</v>
      </c>
      <c r="C130" s="233">
        <v>3.8020999999999998</v>
      </c>
      <c r="D130" s="233">
        <v>2.8816999999999999</v>
      </c>
      <c r="E130" s="233">
        <v>0.48949999999999999</v>
      </c>
      <c r="F130" s="233">
        <v>3.0804</v>
      </c>
      <c r="G130" s="233">
        <v>2.6930999999999998</v>
      </c>
      <c r="H130" s="233">
        <v>2.8283999999999998</v>
      </c>
      <c r="I130" s="233">
        <v>4.5035999999999996</v>
      </c>
      <c r="J130" s="233">
        <v>1.2738</v>
      </c>
      <c r="K130" s="233">
        <v>4.1172000000000004</v>
      </c>
      <c r="L130" s="233">
        <v>5.2683</v>
      </c>
      <c r="M130" s="233">
        <v>0.13950000000000001</v>
      </c>
      <c r="N130" s="233">
        <v>3.4312999999999998</v>
      </c>
      <c r="O130" s="233">
        <v>0.1759</v>
      </c>
      <c r="P130" s="233">
        <v>0.60570000000000002</v>
      </c>
      <c r="Q130" s="233">
        <v>3.0615999999999999</v>
      </c>
      <c r="R130" s="233">
        <v>0.44280000000000003</v>
      </c>
      <c r="S130" s="233">
        <v>0.4446</v>
      </c>
      <c r="T130" s="233">
        <v>0.60170000000000001</v>
      </c>
      <c r="U130" s="233">
        <v>0.91400000000000003</v>
      </c>
      <c r="V130" s="233">
        <v>2.3026</v>
      </c>
      <c r="W130" s="233">
        <v>0.44</v>
      </c>
      <c r="X130" s="233">
        <v>1.1655</v>
      </c>
      <c r="Y130" s="233">
        <v>0.51629999999999998</v>
      </c>
      <c r="Z130" s="233">
        <v>7.6499999999999999E-2</v>
      </c>
      <c r="AA130" s="233">
        <v>0.19170000000000001</v>
      </c>
      <c r="AB130" s="233">
        <v>0.26729999999999998</v>
      </c>
      <c r="AC130" s="233">
        <v>0.74670000000000003</v>
      </c>
      <c r="AD130" s="233">
        <v>0.91539999999999999</v>
      </c>
      <c r="AE130" s="233">
        <v>5.1900000000000002E-2</v>
      </c>
      <c r="AF130" s="233">
        <v>2.6276000000000002</v>
      </c>
      <c r="AG130" s="233">
        <v>5.1017999999999999</v>
      </c>
      <c r="AH130" s="233">
        <v>0.33579999999999999</v>
      </c>
      <c r="AI130" s="233">
        <v>0.58830000000000005</v>
      </c>
      <c r="AJ130" s="233">
        <v>5.4055999999999997</v>
      </c>
      <c r="AK130" s="234">
        <v>128</v>
      </c>
      <c r="AL130" s="235" t="s">
        <v>435</v>
      </c>
    </row>
    <row r="131" spans="1:38" x14ac:dyDescent="0.2">
      <c r="A131" s="232">
        <v>44384</v>
      </c>
      <c r="B131" s="233">
        <v>0.11840000000000001</v>
      </c>
      <c r="C131" s="233">
        <v>3.8224999999999998</v>
      </c>
      <c r="D131" s="233">
        <v>2.8690000000000002</v>
      </c>
      <c r="E131" s="233">
        <v>0.49209999999999998</v>
      </c>
      <c r="F131" s="233">
        <v>3.0714000000000001</v>
      </c>
      <c r="G131" s="233">
        <v>2.6852999999999998</v>
      </c>
      <c r="H131" s="233">
        <v>2.8361000000000001</v>
      </c>
      <c r="I131" s="233">
        <v>4.5197000000000003</v>
      </c>
      <c r="J131" s="233">
        <v>1.2757000000000001</v>
      </c>
      <c r="K131" s="233">
        <v>4.1402000000000001</v>
      </c>
      <c r="L131" s="233">
        <v>5.2671000000000001</v>
      </c>
      <c r="M131" s="233">
        <v>0.14019999999999999</v>
      </c>
      <c r="N131" s="233">
        <v>3.4512999999999998</v>
      </c>
      <c r="O131" s="233">
        <v>0.1762</v>
      </c>
      <c r="P131" s="233">
        <v>0.60780000000000001</v>
      </c>
      <c r="Q131" s="233">
        <v>3.0809000000000002</v>
      </c>
      <c r="R131" s="233">
        <v>0.44</v>
      </c>
      <c r="S131" s="233">
        <v>0.44569999999999999</v>
      </c>
      <c r="T131" s="233">
        <v>0.60360000000000003</v>
      </c>
      <c r="U131" s="233">
        <v>0.91710000000000003</v>
      </c>
      <c r="V131" s="233">
        <v>2.3109000000000002</v>
      </c>
      <c r="W131" s="233">
        <v>0.43990000000000001</v>
      </c>
      <c r="X131" s="233">
        <v>1.1696</v>
      </c>
      <c r="Y131" s="233">
        <v>0.5111</v>
      </c>
      <c r="Z131" s="233">
        <v>7.6799999999999993E-2</v>
      </c>
      <c r="AA131" s="233">
        <v>0.191</v>
      </c>
      <c r="AB131" s="233">
        <v>0.2661</v>
      </c>
      <c r="AC131" s="233">
        <v>0.73550000000000004</v>
      </c>
      <c r="AD131" s="233">
        <v>0.91839999999999999</v>
      </c>
      <c r="AE131" s="233">
        <v>5.1400000000000001E-2</v>
      </c>
      <c r="AF131" s="233">
        <v>2.6394000000000002</v>
      </c>
      <c r="AG131" s="233">
        <v>5.1189</v>
      </c>
      <c r="AH131" s="233">
        <v>0.33600000000000002</v>
      </c>
      <c r="AI131" s="233">
        <v>0.59140000000000004</v>
      </c>
      <c r="AJ131" s="233">
        <v>5.4375999999999998</v>
      </c>
      <c r="AK131" s="234">
        <v>129</v>
      </c>
      <c r="AL131" s="235" t="s">
        <v>434</v>
      </c>
    </row>
    <row r="132" spans="1:38" x14ac:dyDescent="0.2">
      <c r="A132" s="232">
        <v>44385</v>
      </c>
      <c r="B132" s="233">
        <v>0.1183</v>
      </c>
      <c r="C132" s="233">
        <v>3.8408000000000002</v>
      </c>
      <c r="D132" s="233">
        <v>2.8570000000000002</v>
      </c>
      <c r="E132" s="233">
        <v>0.49440000000000001</v>
      </c>
      <c r="F132" s="233">
        <v>3.0569999999999999</v>
      </c>
      <c r="G132" s="233">
        <v>2.677</v>
      </c>
      <c r="H132" s="233">
        <v>2.8411</v>
      </c>
      <c r="I132" s="233">
        <v>4.5414000000000003</v>
      </c>
      <c r="J132" s="233">
        <v>1.2682</v>
      </c>
      <c r="K132" s="233">
        <v>4.1858000000000004</v>
      </c>
      <c r="L132" s="233">
        <v>5.2954999999999997</v>
      </c>
      <c r="M132" s="233">
        <v>0.14069999999999999</v>
      </c>
      <c r="N132" s="233">
        <v>3.4967000000000001</v>
      </c>
      <c r="O132" s="233">
        <v>0.17580000000000001</v>
      </c>
      <c r="P132" s="233">
        <v>0.61070000000000002</v>
      </c>
      <c r="Q132" s="233">
        <v>3.1042000000000001</v>
      </c>
      <c r="R132" s="233">
        <v>0.43719999999999998</v>
      </c>
      <c r="S132" s="233">
        <v>0.44590000000000002</v>
      </c>
      <c r="T132" s="233">
        <v>0.60650000000000004</v>
      </c>
      <c r="U132" s="233">
        <v>0.92169999999999996</v>
      </c>
      <c r="V132" s="233">
        <v>2.3220000000000001</v>
      </c>
      <c r="W132" s="233">
        <v>0.4405</v>
      </c>
      <c r="X132" s="233">
        <v>1.1718999999999999</v>
      </c>
      <c r="Y132" s="233">
        <v>0.51270000000000004</v>
      </c>
      <c r="Z132" s="233">
        <v>7.6899999999999996E-2</v>
      </c>
      <c r="AA132" s="233">
        <v>0.191</v>
      </c>
      <c r="AB132" s="233">
        <v>0.2671</v>
      </c>
      <c r="AC132" s="233">
        <v>0.73399999999999999</v>
      </c>
      <c r="AD132" s="233">
        <v>0.91849999999999998</v>
      </c>
      <c r="AE132" s="233">
        <v>5.11E-2</v>
      </c>
      <c r="AF132" s="233">
        <v>2.6442999999999999</v>
      </c>
      <c r="AG132" s="233">
        <v>5.1387999999999998</v>
      </c>
      <c r="AH132" s="233">
        <v>0.33450000000000002</v>
      </c>
      <c r="AI132" s="233">
        <v>0.5927</v>
      </c>
      <c r="AJ132" s="233">
        <v>5.4631999999999996</v>
      </c>
      <c r="AK132" s="234">
        <v>130</v>
      </c>
      <c r="AL132" s="235" t="s">
        <v>433</v>
      </c>
    </row>
    <row r="133" spans="1:38" x14ac:dyDescent="0.2">
      <c r="A133" s="232">
        <v>44386</v>
      </c>
      <c r="B133" s="233">
        <v>0.11799999999999999</v>
      </c>
      <c r="C133" s="233">
        <v>3.8426999999999998</v>
      </c>
      <c r="D133" s="233">
        <v>2.8584000000000001</v>
      </c>
      <c r="E133" s="233">
        <v>0.49469999999999997</v>
      </c>
      <c r="F133" s="233">
        <v>3.0687000000000002</v>
      </c>
      <c r="G133" s="233">
        <v>2.6707999999999998</v>
      </c>
      <c r="H133" s="233">
        <v>2.8370000000000002</v>
      </c>
      <c r="I133" s="233">
        <v>4.5467000000000004</v>
      </c>
      <c r="J133" s="233">
        <v>1.2773000000000001</v>
      </c>
      <c r="K133" s="233">
        <v>4.1965000000000003</v>
      </c>
      <c r="L133" s="233">
        <v>5.2942</v>
      </c>
      <c r="M133" s="233">
        <v>0.1406</v>
      </c>
      <c r="N133" s="233">
        <v>3.4902000000000002</v>
      </c>
      <c r="O133" s="233">
        <v>0.1764</v>
      </c>
      <c r="P133" s="233">
        <v>0.61140000000000005</v>
      </c>
      <c r="Q133" s="233">
        <v>3.1078000000000001</v>
      </c>
      <c r="R133" s="233">
        <v>0.43830000000000002</v>
      </c>
      <c r="S133" s="233">
        <v>0.44629999999999997</v>
      </c>
      <c r="T133" s="233">
        <v>0.6069</v>
      </c>
      <c r="U133" s="233">
        <v>0.92249999999999999</v>
      </c>
      <c r="V133" s="233">
        <v>2.3247</v>
      </c>
      <c r="W133" s="233">
        <v>0.44230000000000003</v>
      </c>
      <c r="X133" s="233">
        <v>1.1731</v>
      </c>
      <c r="Y133" s="233">
        <v>0.51</v>
      </c>
      <c r="Z133" s="233">
        <v>7.6799999999999993E-2</v>
      </c>
      <c r="AA133" s="233">
        <v>0.1928</v>
      </c>
      <c r="AB133" s="233">
        <v>0.26900000000000002</v>
      </c>
      <c r="AC133" s="233">
        <v>0.73060000000000003</v>
      </c>
      <c r="AD133" s="233">
        <v>0.91710000000000003</v>
      </c>
      <c r="AE133" s="233">
        <v>5.16E-2</v>
      </c>
      <c r="AF133" s="233">
        <v>2.645</v>
      </c>
      <c r="AG133" s="233">
        <v>5.1477000000000004</v>
      </c>
      <c r="AH133" s="233">
        <v>0.3347</v>
      </c>
      <c r="AI133" s="233">
        <v>0.59250000000000003</v>
      </c>
      <c r="AJ133" s="233">
        <v>5.468</v>
      </c>
      <c r="AK133" s="234">
        <v>131</v>
      </c>
      <c r="AL133" s="235" t="s">
        <v>432</v>
      </c>
    </row>
    <row r="134" spans="1:38" x14ac:dyDescent="0.2">
      <c r="A134" s="232">
        <v>44389</v>
      </c>
      <c r="B134" s="233">
        <v>0.1177</v>
      </c>
      <c r="C134" s="233">
        <v>3.8378000000000001</v>
      </c>
      <c r="D134" s="233">
        <v>2.8671000000000002</v>
      </c>
      <c r="E134" s="233">
        <v>0.49409999999999998</v>
      </c>
      <c r="F134" s="233">
        <v>3.0735999999999999</v>
      </c>
      <c r="G134" s="233">
        <v>2.6758999999999999</v>
      </c>
      <c r="H134" s="233">
        <v>2.8405999999999998</v>
      </c>
      <c r="I134" s="233">
        <v>4.5559000000000003</v>
      </c>
      <c r="J134" s="233">
        <v>1.2821</v>
      </c>
      <c r="K134" s="233">
        <v>4.1965000000000003</v>
      </c>
      <c r="L134" s="233">
        <v>5.3192000000000004</v>
      </c>
      <c r="M134" s="233">
        <v>0.1406</v>
      </c>
      <c r="N134" s="233">
        <v>3.4860000000000002</v>
      </c>
      <c r="O134" s="233">
        <v>0.17680000000000001</v>
      </c>
      <c r="P134" s="233">
        <v>0.61260000000000003</v>
      </c>
      <c r="Q134" s="233">
        <v>3.1141000000000001</v>
      </c>
      <c r="R134" s="233">
        <v>0.44130000000000003</v>
      </c>
      <c r="S134" s="233">
        <v>0.44700000000000001</v>
      </c>
      <c r="T134" s="233">
        <v>0.60799999999999998</v>
      </c>
      <c r="U134" s="233">
        <v>0.92459999999999998</v>
      </c>
      <c r="V134" s="233">
        <v>2.3294000000000001</v>
      </c>
      <c r="W134" s="233">
        <v>0.44409999999999999</v>
      </c>
      <c r="X134" s="233">
        <v>1.1696</v>
      </c>
      <c r="Y134" s="233">
        <v>0.51259999999999994</v>
      </c>
      <c r="Z134" s="233">
        <v>7.6499999999999999E-2</v>
      </c>
      <c r="AA134" s="233">
        <v>0.1925</v>
      </c>
      <c r="AB134" s="233">
        <v>0.26750000000000002</v>
      </c>
      <c r="AC134" s="233">
        <v>0.72970000000000002</v>
      </c>
      <c r="AD134" s="233">
        <v>0.91569999999999996</v>
      </c>
      <c r="AE134" s="233">
        <v>5.1499999999999997E-2</v>
      </c>
      <c r="AF134" s="233">
        <v>2.6482999999999999</v>
      </c>
      <c r="AG134" s="233">
        <v>5.1470000000000002</v>
      </c>
      <c r="AH134" s="233">
        <v>0.33460000000000001</v>
      </c>
      <c r="AI134" s="233">
        <v>0.59289999999999998</v>
      </c>
      <c r="AJ134" s="233">
        <v>5.4736000000000002</v>
      </c>
      <c r="AK134" s="234">
        <v>132</v>
      </c>
      <c r="AL134" s="235" t="s">
        <v>431</v>
      </c>
    </row>
    <row r="135" spans="1:38" x14ac:dyDescent="0.2">
      <c r="A135" s="232">
        <v>44390</v>
      </c>
      <c r="B135" s="233">
        <v>0.1181</v>
      </c>
      <c r="C135" s="233">
        <v>3.8532999999999999</v>
      </c>
      <c r="D135" s="233">
        <v>2.8843999999999999</v>
      </c>
      <c r="E135" s="233">
        <v>0.49619999999999997</v>
      </c>
      <c r="F135" s="233">
        <v>3.0914000000000001</v>
      </c>
      <c r="G135" s="233">
        <v>2.6926999999999999</v>
      </c>
      <c r="H135" s="233">
        <v>2.8502000000000001</v>
      </c>
      <c r="I135" s="233">
        <v>4.5662000000000003</v>
      </c>
      <c r="J135" s="233">
        <v>1.2817000000000001</v>
      </c>
      <c r="K135" s="233">
        <v>4.2087000000000003</v>
      </c>
      <c r="L135" s="233">
        <v>5.3411999999999997</v>
      </c>
      <c r="M135" s="233">
        <v>0.14099999999999999</v>
      </c>
      <c r="N135" s="233">
        <v>3.4918</v>
      </c>
      <c r="O135" s="233">
        <v>0.1779</v>
      </c>
      <c r="P135" s="233">
        <v>0.6139</v>
      </c>
      <c r="Q135" s="233">
        <v>3.1211000000000002</v>
      </c>
      <c r="R135" s="233">
        <v>0.44359999999999999</v>
      </c>
      <c r="S135" s="233">
        <v>0.4486</v>
      </c>
      <c r="T135" s="233">
        <v>0.60950000000000004</v>
      </c>
      <c r="U135" s="233">
        <v>0.92669999999999997</v>
      </c>
      <c r="V135" s="233">
        <v>2.3346</v>
      </c>
      <c r="W135" s="233">
        <v>0.44590000000000002</v>
      </c>
      <c r="X135" s="233">
        <v>1.1748000000000001</v>
      </c>
      <c r="Y135" s="233">
        <v>0.5181</v>
      </c>
      <c r="Z135" s="233">
        <v>7.7200000000000005E-2</v>
      </c>
      <c r="AA135" s="233">
        <v>0.19389999999999999</v>
      </c>
      <c r="AB135" s="233">
        <v>0.2651</v>
      </c>
      <c r="AC135" s="233">
        <v>0.74470000000000003</v>
      </c>
      <c r="AD135" s="233">
        <v>0.91949999999999998</v>
      </c>
      <c r="AE135" s="233">
        <v>5.21E-2</v>
      </c>
      <c r="AF135" s="233">
        <v>2.6642000000000001</v>
      </c>
      <c r="AG135" s="233">
        <v>5.1745000000000001</v>
      </c>
      <c r="AH135" s="233">
        <v>0.33679999999999999</v>
      </c>
      <c r="AI135" s="233">
        <v>0.59599999999999997</v>
      </c>
      <c r="AJ135" s="233">
        <v>5.4889000000000001</v>
      </c>
      <c r="AK135" s="234">
        <v>133</v>
      </c>
      <c r="AL135" s="235" t="s">
        <v>430</v>
      </c>
    </row>
    <row r="136" spans="1:38" x14ac:dyDescent="0.2">
      <c r="A136" s="232">
        <v>44391</v>
      </c>
      <c r="B136" s="233">
        <v>0.1192</v>
      </c>
      <c r="C136" s="233">
        <v>3.8955000000000002</v>
      </c>
      <c r="D136" s="233">
        <v>2.8980999999999999</v>
      </c>
      <c r="E136" s="233">
        <v>0.50149999999999995</v>
      </c>
      <c r="F136" s="233">
        <v>3.1120000000000001</v>
      </c>
      <c r="G136" s="233">
        <v>2.7286000000000001</v>
      </c>
      <c r="H136" s="233">
        <v>2.8733</v>
      </c>
      <c r="I136" s="233">
        <v>4.5903999999999998</v>
      </c>
      <c r="J136" s="233">
        <v>1.2799</v>
      </c>
      <c r="K136" s="233">
        <v>4.2384000000000004</v>
      </c>
      <c r="L136" s="233">
        <v>5.3940999999999999</v>
      </c>
      <c r="M136" s="233">
        <v>0.1426</v>
      </c>
      <c r="N136" s="233">
        <v>3.5251000000000001</v>
      </c>
      <c r="O136" s="233">
        <v>0.17860000000000001</v>
      </c>
      <c r="P136" s="233">
        <v>0.61719999999999997</v>
      </c>
      <c r="Q136" s="233">
        <v>3.1334</v>
      </c>
      <c r="R136" s="233">
        <v>0.44319999999999998</v>
      </c>
      <c r="S136" s="233">
        <v>0.4496</v>
      </c>
      <c r="T136" s="233">
        <v>0.6129</v>
      </c>
      <c r="U136" s="233">
        <v>0.93140000000000001</v>
      </c>
      <c r="V136" s="233">
        <v>2.347</v>
      </c>
      <c r="W136" s="233">
        <v>0.45119999999999999</v>
      </c>
      <c r="X136" s="233">
        <v>1.1861999999999999</v>
      </c>
      <c r="Y136" s="233">
        <v>0.51959999999999995</v>
      </c>
      <c r="Z136" s="233">
        <v>7.7399999999999997E-2</v>
      </c>
      <c r="AA136" s="233">
        <v>0.1948</v>
      </c>
      <c r="AB136" s="233">
        <v>0.26419999999999999</v>
      </c>
      <c r="AC136" s="233">
        <v>0.75439999999999996</v>
      </c>
      <c r="AD136" s="233">
        <v>0.9274</v>
      </c>
      <c r="AE136" s="233">
        <v>5.2499999999999998E-2</v>
      </c>
      <c r="AF136" s="233">
        <v>2.6901999999999999</v>
      </c>
      <c r="AG136" s="233">
        <v>5.2202000000000002</v>
      </c>
      <c r="AH136" s="233">
        <v>0.33879999999999999</v>
      </c>
      <c r="AI136" s="233">
        <v>0.60189999999999999</v>
      </c>
      <c r="AJ136" s="233">
        <v>5.5224000000000002</v>
      </c>
      <c r="AK136" s="234">
        <v>134</v>
      </c>
      <c r="AL136" s="235" t="s">
        <v>429</v>
      </c>
    </row>
    <row r="137" spans="1:38" x14ac:dyDescent="0.2">
      <c r="A137" s="232">
        <v>44392</v>
      </c>
      <c r="B137" s="233">
        <v>0.1182</v>
      </c>
      <c r="C137" s="233">
        <v>3.8628999999999998</v>
      </c>
      <c r="D137" s="233">
        <v>2.8866000000000001</v>
      </c>
      <c r="E137" s="233">
        <v>0.49730000000000002</v>
      </c>
      <c r="F137" s="233">
        <v>3.0888</v>
      </c>
      <c r="G137" s="233">
        <v>2.7139000000000002</v>
      </c>
      <c r="H137" s="233">
        <v>2.8561999999999999</v>
      </c>
      <c r="I137" s="233">
        <v>4.5777000000000001</v>
      </c>
      <c r="J137" s="233">
        <v>1.2753000000000001</v>
      </c>
      <c r="K137" s="233">
        <v>4.2348999999999997</v>
      </c>
      <c r="L137" s="233">
        <v>5.3490000000000002</v>
      </c>
      <c r="M137" s="233">
        <v>0.14149999999999999</v>
      </c>
      <c r="N137" s="233">
        <v>3.5198</v>
      </c>
      <c r="O137" s="233">
        <v>0.17910000000000001</v>
      </c>
      <c r="P137" s="233">
        <v>0.61550000000000005</v>
      </c>
      <c r="Q137" s="233">
        <v>3.1333000000000002</v>
      </c>
      <c r="R137" s="233">
        <v>0.44219999999999998</v>
      </c>
      <c r="S137" s="233">
        <v>0.44790000000000002</v>
      </c>
      <c r="T137" s="233">
        <v>0.61119999999999997</v>
      </c>
      <c r="U137" s="233">
        <v>0.92859999999999998</v>
      </c>
      <c r="V137" s="233">
        <v>2.3405</v>
      </c>
      <c r="W137" s="233">
        <v>0.45019999999999999</v>
      </c>
      <c r="X137" s="233">
        <v>1.1846000000000001</v>
      </c>
      <c r="Y137" s="233">
        <v>0.51839999999999997</v>
      </c>
      <c r="Z137" s="233">
        <v>7.6999999999999999E-2</v>
      </c>
      <c r="AA137" s="233">
        <v>0.1943</v>
      </c>
      <c r="AB137" s="233">
        <v>0.26629999999999998</v>
      </c>
      <c r="AC137" s="233">
        <v>0.76170000000000004</v>
      </c>
      <c r="AD137" s="233">
        <v>0.91969999999999996</v>
      </c>
      <c r="AE137" s="233">
        <v>5.21E-2</v>
      </c>
      <c r="AF137" s="233">
        <v>2.6673</v>
      </c>
      <c r="AG137" s="233">
        <v>5.1830999999999996</v>
      </c>
      <c r="AH137" s="233">
        <v>0.33839999999999998</v>
      </c>
      <c r="AI137" s="233">
        <v>0.59799999999999998</v>
      </c>
      <c r="AJ137" s="233">
        <v>5.5138999999999996</v>
      </c>
      <c r="AK137" s="234">
        <v>135</v>
      </c>
      <c r="AL137" s="235" t="s">
        <v>428</v>
      </c>
    </row>
    <row r="138" spans="1:38" x14ac:dyDescent="0.2">
      <c r="A138" s="232">
        <v>44393</v>
      </c>
      <c r="B138" s="233">
        <v>0.11849999999999999</v>
      </c>
      <c r="C138" s="233">
        <v>3.8807999999999998</v>
      </c>
      <c r="D138" s="233">
        <v>2.8881999999999999</v>
      </c>
      <c r="E138" s="233">
        <v>0.4995</v>
      </c>
      <c r="F138" s="233">
        <v>3.0886999999999998</v>
      </c>
      <c r="G138" s="233">
        <v>2.7273999999999998</v>
      </c>
      <c r="H138" s="233">
        <v>2.8672</v>
      </c>
      <c r="I138" s="233">
        <v>4.5865</v>
      </c>
      <c r="J138" s="233">
        <v>1.2764</v>
      </c>
      <c r="K138" s="233">
        <v>4.2218999999999998</v>
      </c>
      <c r="L138" s="233">
        <v>5.3788</v>
      </c>
      <c r="M138" s="233">
        <v>0.14249999999999999</v>
      </c>
      <c r="N138" s="233">
        <v>3.5253999999999999</v>
      </c>
      <c r="O138" s="233">
        <v>0.1797</v>
      </c>
      <c r="P138" s="233">
        <v>0.61670000000000003</v>
      </c>
      <c r="Q138" s="233">
        <v>3.1436000000000002</v>
      </c>
      <c r="R138" s="233">
        <v>0.44090000000000001</v>
      </c>
      <c r="S138" s="233">
        <v>0.4481</v>
      </c>
      <c r="T138" s="233">
        <v>0.6119</v>
      </c>
      <c r="U138" s="233">
        <v>0.93049999999999999</v>
      </c>
      <c r="V138" s="233">
        <v>2.3450000000000002</v>
      </c>
      <c r="W138" s="233">
        <v>0.45429999999999998</v>
      </c>
      <c r="X138" s="233">
        <v>1.1838</v>
      </c>
      <c r="Y138" s="233">
        <v>0.51270000000000004</v>
      </c>
      <c r="Z138" s="233">
        <v>7.7200000000000005E-2</v>
      </c>
      <c r="AA138" s="233">
        <v>0.19539999999999999</v>
      </c>
      <c r="AB138" s="233">
        <v>0.26989999999999997</v>
      </c>
      <c r="AC138" s="233">
        <v>0.75919999999999999</v>
      </c>
      <c r="AD138" s="233">
        <v>0.92190000000000005</v>
      </c>
      <c r="AE138" s="233">
        <v>5.2400000000000002E-2</v>
      </c>
      <c r="AF138" s="233">
        <v>2.6768999999999998</v>
      </c>
      <c r="AG138" s="233">
        <v>5.2039</v>
      </c>
      <c r="AH138" s="233">
        <v>0.34029999999999999</v>
      </c>
      <c r="AI138" s="233">
        <v>0.60019999999999996</v>
      </c>
      <c r="AJ138" s="233">
        <v>5.5328999999999997</v>
      </c>
      <c r="AK138" s="234">
        <v>136</v>
      </c>
      <c r="AL138" s="235" t="s">
        <v>427</v>
      </c>
    </row>
    <row r="139" spans="1:38" x14ac:dyDescent="0.2">
      <c r="A139" s="232">
        <v>44396</v>
      </c>
      <c r="B139" s="233">
        <v>0.1186</v>
      </c>
      <c r="C139" s="233">
        <v>3.8967999999999998</v>
      </c>
      <c r="D139" s="233">
        <v>2.8668</v>
      </c>
      <c r="E139" s="233">
        <v>0.50149999999999995</v>
      </c>
      <c r="F139" s="233">
        <v>3.0602</v>
      </c>
      <c r="G139" s="233">
        <v>2.7147000000000001</v>
      </c>
      <c r="H139" s="233">
        <v>2.8639000000000001</v>
      </c>
      <c r="I139" s="233">
        <v>4.5876999999999999</v>
      </c>
      <c r="J139" s="233">
        <v>1.2738</v>
      </c>
      <c r="K139" s="233">
        <v>4.2297000000000002</v>
      </c>
      <c r="L139" s="233">
        <v>5.3432000000000004</v>
      </c>
      <c r="M139" s="233">
        <v>0.14319999999999999</v>
      </c>
      <c r="N139" s="233">
        <v>3.5510000000000002</v>
      </c>
      <c r="O139" s="233">
        <v>0.17910000000000001</v>
      </c>
      <c r="P139" s="233">
        <v>0.61680000000000001</v>
      </c>
      <c r="Q139" s="233">
        <v>3.1400999999999999</v>
      </c>
      <c r="R139" s="233">
        <v>0.437</v>
      </c>
      <c r="S139" s="233">
        <v>0.44690000000000002</v>
      </c>
      <c r="T139" s="233">
        <v>0.61180000000000001</v>
      </c>
      <c r="U139" s="233">
        <v>0.93110000000000004</v>
      </c>
      <c r="V139" s="233">
        <v>2.3456000000000001</v>
      </c>
      <c r="W139" s="233">
        <v>0.45279999999999998</v>
      </c>
      <c r="X139" s="233">
        <v>1.1819999999999999</v>
      </c>
      <c r="Y139" s="233">
        <v>0.51539999999999997</v>
      </c>
      <c r="Z139" s="233">
        <v>7.6999999999999999E-2</v>
      </c>
      <c r="AA139" s="233">
        <v>0.19489999999999999</v>
      </c>
      <c r="AB139" s="233">
        <v>0.26900000000000002</v>
      </c>
      <c r="AC139" s="233">
        <v>0.76180000000000003</v>
      </c>
      <c r="AD139" s="233">
        <v>0.92269999999999996</v>
      </c>
      <c r="AE139" s="233">
        <v>5.2299999999999999E-2</v>
      </c>
      <c r="AF139" s="233">
        <v>2.6842000000000001</v>
      </c>
      <c r="AG139" s="233">
        <v>5.2041000000000004</v>
      </c>
      <c r="AH139" s="233">
        <v>0.33860000000000001</v>
      </c>
      <c r="AI139" s="233">
        <v>0.60060000000000002</v>
      </c>
      <c r="AJ139" s="233">
        <v>5.5301999999999998</v>
      </c>
      <c r="AK139" s="234">
        <v>137</v>
      </c>
      <c r="AL139" s="235" t="s">
        <v>426</v>
      </c>
    </row>
    <row r="140" spans="1:38" x14ac:dyDescent="0.2">
      <c r="A140" s="232">
        <v>44397</v>
      </c>
      <c r="B140" s="233">
        <v>0.1188</v>
      </c>
      <c r="C140" s="233">
        <v>3.9011999999999998</v>
      </c>
      <c r="D140" s="233">
        <v>2.8580999999999999</v>
      </c>
      <c r="E140" s="233">
        <v>0.50190000000000001</v>
      </c>
      <c r="F140" s="233">
        <v>3.0587</v>
      </c>
      <c r="G140" s="233">
        <v>2.6962000000000002</v>
      </c>
      <c r="H140" s="233">
        <v>2.8525</v>
      </c>
      <c r="I140" s="233">
        <v>4.5983000000000001</v>
      </c>
      <c r="J140" s="233">
        <v>1.2789999999999999</v>
      </c>
      <c r="K140" s="233">
        <v>4.2477</v>
      </c>
      <c r="L140" s="233">
        <v>5.3307000000000002</v>
      </c>
      <c r="M140" s="233">
        <v>0.14330000000000001</v>
      </c>
      <c r="N140" s="233">
        <v>3.5581999999999998</v>
      </c>
      <c r="O140" s="233">
        <v>0.17929999999999999</v>
      </c>
      <c r="P140" s="233">
        <v>0.61819999999999997</v>
      </c>
      <c r="Q140" s="233">
        <v>3.1431</v>
      </c>
      <c r="R140" s="233">
        <v>0.43430000000000002</v>
      </c>
      <c r="S140" s="233">
        <v>0.4486</v>
      </c>
      <c r="T140" s="233">
        <v>0.61260000000000003</v>
      </c>
      <c r="U140" s="233">
        <v>0.93340000000000001</v>
      </c>
      <c r="V140" s="233">
        <v>2.351</v>
      </c>
      <c r="W140" s="233">
        <v>0.4556</v>
      </c>
      <c r="X140" s="233">
        <v>1.1833</v>
      </c>
      <c r="Y140" s="233">
        <v>0.5131</v>
      </c>
      <c r="Z140" s="233">
        <v>7.6899999999999996E-2</v>
      </c>
      <c r="AA140" s="233">
        <v>0.19450000000000001</v>
      </c>
      <c r="AB140" s="233">
        <v>0.26800000000000002</v>
      </c>
      <c r="AC140" s="233">
        <v>0.74270000000000003</v>
      </c>
      <c r="AD140" s="233">
        <v>0.92349999999999999</v>
      </c>
      <c r="AE140" s="233">
        <v>5.2400000000000002E-2</v>
      </c>
      <c r="AF140" s="233">
        <v>2.6871999999999998</v>
      </c>
      <c r="AG140" s="233">
        <v>5.2274000000000003</v>
      </c>
      <c r="AH140" s="233">
        <v>0.3397</v>
      </c>
      <c r="AI140" s="233">
        <v>0.60209999999999997</v>
      </c>
      <c r="AJ140" s="233">
        <v>5.5521000000000003</v>
      </c>
      <c r="AK140" s="234">
        <v>138</v>
      </c>
      <c r="AL140" s="235" t="s">
        <v>425</v>
      </c>
    </row>
    <row r="141" spans="1:38" x14ac:dyDescent="0.2">
      <c r="A141" s="232">
        <v>44398</v>
      </c>
      <c r="B141" s="233">
        <v>0.1188</v>
      </c>
      <c r="C141" s="233">
        <v>3.9035000000000002</v>
      </c>
      <c r="D141" s="233">
        <v>2.8572000000000002</v>
      </c>
      <c r="E141" s="233">
        <v>0.50209999999999999</v>
      </c>
      <c r="F141" s="233">
        <v>3.08</v>
      </c>
      <c r="G141" s="233">
        <v>2.7042000000000002</v>
      </c>
      <c r="H141" s="233">
        <v>2.8559000000000001</v>
      </c>
      <c r="I141" s="233">
        <v>4.5983000000000001</v>
      </c>
      <c r="J141" s="233">
        <v>1.2782</v>
      </c>
      <c r="K141" s="233">
        <v>4.2378999999999998</v>
      </c>
      <c r="L141" s="233">
        <v>5.3202999999999996</v>
      </c>
      <c r="M141" s="233">
        <v>0.14330000000000001</v>
      </c>
      <c r="N141" s="233">
        <v>3.5453000000000001</v>
      </c>
      <c r="O141" s="233">
        <v>0.1789</v>
      </c>
      <c r="P141" s="233">
        <v>0.61819999999999997</v>
      </c>
      <c r="Q141" s="233">
        <v>3.1238000000000001</v>
      </c>
      <c r="R141" s="233">
        <v>0.4355</v>
      </c>
      <c r="S141" s="233">
        <v>0.4491</v>
      </c>
      <c r="T141" s="233">
        <v>0.61099999999999999</v>
      </c>
      <c r="U141" s="233">
        <v>0.9335</v>
      </c>
      <c r="V141" s="233">
        <v>2.351</v>
      </c>
      <c r="W141" s="233">
        <v>0.45450000000000002</v>
      </c>
      <c r="X141" s="233">
        <v>1.1862999999999999</v>
      </c>
      <c r="Y141" s="233">
        <v>0.51480000000000004</v>
      </c>
      <c r="Z141" s="233">
        <v>7.7700000000000005E-2</v>
      </c>
      <c r="AA141" s="233">
        <v>0.19400000000000001</v>
      </c>
      <c r="AB141" s="233">
        <v>0.26590000000000003</v>
      </c>
      <c r="AC141" s="233">
        <v>0.74760000000000004</v>
      </c>
      <c r="AD141" s="233">
        <v>0.92230000000000001</v>
      </c>
      <c r="AE141" s="233">
        <v>5.2499999999999998E-2</v>
      </c>
      <c r="AF141" s="233">
        <v>2.6842000000000001</v>
      </c>
      <c r="AG141" s="233">
        <v>5.2411000000000003</v>
      </c>
      <c r="AH141" s="233">
        <v>0.3382</v>
      </c>
      <c r="AI141" s="233">
        <v>0.60329999999999995</v>
      </c>
      <c r="AJ141" s="233">
        <v>5.5486000000000004</v>
      </c>
      <c r="AK141" s="234">
        <v>139</v>
      </c>
      <c r="AL141" s="235" t="s">
        <v>424</v>
      </c>
    </row>
    <row r="142" spans="1:38" x14ac:dyDescent="0.2">
      <c r="A142" s="232">
        <v>44399</v>
      </c>
      <c r="B142" s="233">
        <v>0.11799999999999999</v>
      </c>
      <c r="C142" s="233">
        <v>3.8801000000000001</v>
      </c>
      <c r="D142" s="233">
        <v>2.8614000000000002</v>
      </c>
      <c r="E142" s="233">
        <v>0.49919999999999998</v>
      </c>
      <c r="F142" s="233">
        <v>3.0868000000000002</v>
      </c>
      <c r="G142" s="233">
        <v>2.7010000000000001</v>
      </c>
      <c r="H142" s="233">
        <v>2.8515000000000001</v>
      </c>
      <c r="I142" s="233">
        <v>4.5773000000000001</v>
      </c>
      <c r="J142" s="233">
        <v>1.2749999999999999</v>
      </c>
      <c r="K142" s="233">
        <v>4.2279</v>
      </c>
      <c r="L142" s="233">
        <v>5.3285999999999998</v>
      </c>
      <c r="M142" s="233">
        <v>0.14280000000000001</v>
      </c>
      <c r="N142" s="233">
        <v>3.5194999999999999</v>
      </c>
      <c r="O142" s="233">
        <v>0.17860000000000001</v>
      </c>
      <c r="P142" s="233">
        <v>0.61539999999999995</v>
      </c>
      <c r="Q142" s="233">
        <v>3.0928</v>
      </c>
      <c r="R142" s="233">
        <v>0.43819999999999998</v>
      </c>
      <c r="S142" s="233">
        <v>0.44719999999999999</v>
      </c>
      <c r="T142" s="233">
        <v>0.60829999999999995</v>
      </c>
      <c r="U142" s="233">
        <v>0.92930000000000001</v>
      </c>
      <c r="V142" s="233">
        <v>2.3403</v>
      </c>
      <c r="W142" s="233">
        <v>0.45350000000000001</v>
      </c>
      <c r="X142" s="233">
        <v>1.1858</v>
      </c>
      <c r="Y142" s="233">
        <v>0.51549999999999996</v>
      </c>
      <c r="Z142" s="233">
        <v>7.7399999999999997E-2</v>
      </c>
      <c r="AA142" s="233">
        <v>0.19259999999999999</v>
      </c>
      <c r="AB142" s="233">
        <v>0.26690000000000003</v>
      </c>
      <c r="AC142" s="233">
        <v>0.74780000000000002</v>
      </c>
      <c r="AD142" s="233">
        <v>0.91849999999999998</v>
      </c>
      <c r="AE142" s="233">
        <v>5.2600000000000001E-2</v>
      </c>
      <c r="AF142" s="233">
        <v>2.6791</v>
      </c>
      <c r="AG142" s="233">
        <v>5.2153999999999998</v>
      </c>
      <c r="AH142" s="233">
        <v>0.33760000000000001</v>
      </c>
      <c r="AI142" s="233">
        <v>0.60009999999999997</v>
      </c>
      <c r="AJ142" s="233">
        <v>5.5208000000000004</v>
      </c>
      <c r="AK142" s="234">
        <v>140</v>
      </c>
      <c r="AL142" s="235" t="s">
        <v>423</v>
      </c>
    </row>
    <row r="143" spans="1:38" x14ac:dyDescent="0.2">
      <c r="A143" s="232">
        <v>44400</v>
      </c>
      <c r="B143" s="233">
        <v>0.11799999999999999</v>
      </c>
      <c r="C143" s="233">
        <v>3.8851</v>
      </c>
      <c r="D143" s="233">
        <v>2.8637999999999999</v>
      </c>
      <c r="E143" s="233">
        <v>0.5</v>
      </c>
      <c r="F143" s="233">
        <v>3.0916999999999999</v>
      </c>
      <c r="G143" s="233">
        <v>2.7107000000000001</v>
      </c>
      <c r="H143" s="233">
        <v>2.8576999999999999</v>
      </c>
      <c r="I143" s="233">
        <v>4.5747</v>
      </c>
      <c r="J143" s="233">
        <v>1.2750999999999999</v>
      </c>
      <c r="K143" s="233">
        <v>4.2207999999999997</v>
      </c>
      <c r="L143" s="233">
        <v>5.3349000000000002</v>
      </c>
      <c r="M143" s="233">
        <v>0.14369999999999999</v>
      </c>
      <c r="N143" s="233">
        <v>3.5165999999999999</v>
      </c>
      <c r="O143" s="233">
        <v>0.17810000000000001</v>
      </c>
      <c r="P143" s="233">
        <v>0.61499999999999999</v>
      </c>
      <c r="Q143" s="233">
        <v>3.0827</v>
      </c>
      <c r="R143" s="233">
        <v>0.439</v>
      </c>
      <c r="S143" s="233">
        <v>0.4476</v>
      </c>
      <c r="T143" s="233">
        <v>0.60719999999999996</v>
      </c>
      <c r="U143" s="233">
        <v>0.92930000000000001</v>
      </c>
      <c r="V143" s="233">
        <v>2.339</v>
      </c>
      <c r="W143" s="233">
        <v>0.45390000000000003</v>
      </c>
      <c r="X143" s="233">
        <v>1.1887000000000001</v>
      </c>
      <c r="Y143" s="233">
        <v>0.51529999999999998</v>
      </c>
      <c r="Z143" s="233">
        <v>7.7299999999999994E-2</v>
      </c>
      <c r="AA143" s="233">
        <v>0.19339999999999999</v>
      </c>
      <c r="AB143" s="233">
        <v>0.2631</v>
      </c>
      <c r="AC143" s="233">
        <v>0.747</v>
      </c>
      <c r="AD143" s="233">
        <v>0.91930000000000001</v>
      </c>
      <c r="AE143" s="233">
        <v>5.2699999999999997E-2</v>
      </c>
      <c r="AF143" s="233">
        <v>2.6808000000000001</v>
      </c>
      <c r="AG143" s="233">
        <v>5.2207999999999997</v>
      </c>
      <c r="AH143" s="233">
        <v>0.33779999999999999</v>
      </c>
      <c r="AI143" s="233">
        <v>0.60009999999999997</v>
      </c>
      <c r="AJ143" s="233">
        <v>5.5246000000000004</v>
      </c>
      <c r="AK143" s="234">
        <v>141</v>
      </c>
      <c r="AL143" s="235" t="s">
        <v>422</v>
      </c>
    </row>
    <row r="144" spans="1:38" x14ac:dyDescent="0.2">
      <c r="A144" s="232">
        <v>44403</v>
      </c>
      <c r="B144" s="233">
        <v>0.1181</v>
      </c>
      <c r="C144" s="233">
        <v>3.8915000000000002</v>
      </c>
      <c r="D144" s="233">
        <v>2.8586999999999998</v>
      </c>
      <c r="E144" s="233">
        <v>0.50049999999999994</v>
      </c>
      <c r="F144" s="233">
        <v>3.0972</v>
      </c>
      <c r="G144" s="233">
        <v>2.71</v>
      </c>
      <c r="H144" s="233">
        <v>2.8611</v>
      </c>
      <c r="I144" s="233">
        <v>4.5857999999999999</v>
      </c>
      <c r="J144" s="233">
        <v>1.2686999999999999</v>
      </c>
      <c r="K144" s="233">
        <v>4.2381000000000002</v>
      </c>
      <c r="L144" s="233">
        <v>5.3582000000000001</v>
      </c>
      <c r="M144" s="233">
        <v>0.14419999999999999</v>
      </c>
      <c r="N144" s="233">
        <v>3.5305</v>
      </c>
      <c r="O144" s="233">
        <v>0.1782</v>
      </c>
      <c r="P144" s="233">
        <v>0.61660000000000004</v>
      </c>
      <c r="Q144" s="233">
        <v>3.0859999999999999</v>
      </c>
      <c r="R144" s="233">
        <v>0.43590000000000001</v>
      </c>
      <c r="S144" s="233">
        <v>0.4481</v>
      </c>
      <c r="T144" s="233">
        <v>0.60899999999999999</v>
      </c>
      <c r="U144" s="233">
        <v>0.93189999999999995</v>
      </c>
      <c r="V144" s="233">
        <v>2.3447</v>
      </c>
      <c r="W144" s="233">
        <v>0.45450000000000002</v>
      </c>
      <c r="X144" s="233">
        <v>1.1919</v>
      </c>
      <c r="Y144" s="233">
        <v>0.51060000000000005</v>
      </c>
      <c r="Z144" s="233">
        <v>7.7299999999999994E-2</v>
      </c>
      <c r="AA144" s="233">
        <v>0.19359999999999999</v>
      </c>
      <c r="AB144" s="233">
        <v>0.26100000000000001</v>
      </c>
      <c r="AC144" s="233">
        <v>0.74809999999999999</v>
      </c>
      <c r="AD144" s="233">
        <v>0.92</v>
      </c>
      <c r="AE144" s="233">
        <v>5.2499999999999998E-2</v>
      </c>
      <c r="AF144" s="233">
        <v>2.6871</v>
      </c>
      <c r="AG144" s="233">
        <v>5.226</v>
      </c>
      <c r="AH144" s="233">
        <v>0.33689999999999998</v>
      </c>
      <c r="AI144" s="233">
        <v>0.60029999999999994</v>
      </c>
      <c r="AJ144" s="233">
        <v>5.5347</v>
      </c>
      <c r="AK144" s="234">
        <v>142</v>
      </c>
      <c r="AL144" s="235" t="s">
        <v>421</v>
      </c>
    </row>
    <row r="145" spans="1:38" x14ac:dyDescent="0.2">
      <c r="A145" s="232">
        <v>44404</v>
      </c>
      <c r="B145" s="233">
        <v>0.11840000000000001</v>
      </c>
      <c r="C145" s="233">
        <v>3.9016999999999999</v>
      </c>
      <c r="D145" s="233">
        <v>2.8677000000000001</v>
      </c>
      <c r="E145" s="233">
        <v>0.50139999999999996</v>
      </c>
      <c r="F145" s="233">
        <v>3.0996999999999999</v>
      </c>
      <c r="G145" s="233">
        <v>2.7128000000000001</v>
      </c>
      <c r="H145" s="233">
        <v>2.8693</v>
      </c>
      <c r="I145" s="233">
        <v>4.5953999999999997</v>
      </c>
      <c r="J145" s="233">
        <v>1.2702</v>
      </c>
      <c r="K145" s="233">
        <v>4.2539999999999996</v>
      </c>
      <c r="L145" s="233">
        <v>5.3765999999999998</v>
      </c>
      <c r="M145" s="233">
        <v>0.14499999999999999</v>
      </c>
      <c r="N145" s="233">
        <v>3.5447000000000002</v>
      </c>
      <c r="O145" s="233">
        <v>0.17860000000000001</v>
      </c>
      <c r="P145" s="233">
        <v>0.6179</v>
      </c>
      <c r="Q145" s="233">
        <v>3.0924999999999998</v>
      </c>
      <c r="R145" s="233">
        <v>0.43909999999999999</v>
      </c>
      <c r="S145" s="233">
        <v>0.45129999999999998</v>
      </c>
      <c r="T145" s="233">
        <v>0.61229999999999996</v>
      </c>
      <c r="U145" s="233">
        <v>0.93420000000000003</v>
      </c>
      <c r="V145" s="233">
        <v>2.3496000000000001</v>
      </c>
      <c r="W145" s="233">
        <v>0.45619999999999999</v>
      </c>
      <c r="X145" s="233">
        <v>1.1988000000000001</v>
      </c>
      <c r="Y145" s="233">
        <v>0.51329999999999998</v>
      </c>
      <c r="Z145" s="233">
        <v>7.7399999999999997E-2</v>
      </c>
      <c r="AA145" s="233">
        <v>0.19389999999999999</v>
      </c>
      <c r="AB145" s="233">
        <v>0.26200000000000001</v>
      </c>
      <c r="AC145" s="233">
        <v>0.75370000000000004</v>
      </c>
      <c r="AD145" s="233">
        <v>0.92210000000000003</v>
      </c>
      <c r="AE145" s="233">
        <v>5.28E-2</v>
      </c>
      <c r="AF145" s="233">
        <v>2.6922000000000001</v>
      </c>
      <c r="AG145" s="233">
        <v>5.2408000000000001</v>
      </c>
      <c r="AH145" s="233">
        <v>0.3382</v>
      </c>
      <c r="AI145" s="233">
        <v>0.60029999999999994</v>
      </c>
      <c r="AJ145" s="233">
        <v>5.5425000000000004</v>
      </c>
      <c r="AK145" s="234">
        <v>143</v>
      </c>
      <c r="AL145" s="235" t="s">
        <v>420</v>
      </c>
    </row>
    <row r="146" spans="1:38" x14ac:dyDescent="0.2">
      <c r="A146" s="232">
        <v>44405</v>
      </c>
      <c r="B146" s="233">
        <v>0.1182</v>
      </c>
      <c r="C146" s="233">
        <v>3.8849</v>
      </c>
      <c r="D146" s="233">
        <v>2.8571</v>
      </c>
      <c r="E146" s="233">
        <v>0.49919999999999998</v>
      </c>
      <c r="F146" s="233">
        <v>3.0910000000000002</v>
      </c>
      <c r="G146" s="233">
        <v>2.7004999999999999</v>
      </c>
      <c r="H146" s="233">
        <v>2.859</v>
      </c>
      <c r="I146" s="233">
        <v>4.5955000000000004</v>
      </c>
      <c r="J146" s="233">
        <v>1.2799</v>
      </c>
      <c r="K146" s="233">
        <v>4.2533000000000003</v>
      </c>
      <c r="L146" s="233">
        <v>5.3978999999999999</v>
      </c>
      <c r="M146" s="233">
        <v>0.14480000000000001</v>
      </c>
      <c r="N146" s="233">
        <v>3.5335999999999999</v>
      </c>
      <c r="O146" s="233">
        <v>0.1789</v>
      </c>
      <c r="P146" s="233">
        <v>0.61780000000000002</v>
      </c>
      <c r="Q146" s="233">
        <v>3.0842000000000001</v>
      </c>
      <c r="R146" s="233">
        <v>0.438</v>
      </c>
      <c r="S146" s="233">
        <v>0.45069999999999999</v>
      </c>
      <c r="T146" s="233">
        <v>0.61240000000000006</v>
      </c>
      <c r="U146" s="233">
        <v>0.93430000000000002</v>
      </c>
      <c r="V146" s="233">
        <v>2.3496000000000001</v>
      </c>
      <c r="W146" s="233">
        <v>0.45369999999999999</v>
      </c>
      <c r="X146" s="233">
        <v>1.1956</v>
      </c>
      <c r="Y146" s="233">
        <v>0.50590000000000002</v>
      </c>
      <c r="Z146" s="233">
        <v>7.7100000000000002E-2</v>
      </c>
      <c r="AA146" s="233">
        <v>0.19489999999999999</v>
      </c>
      <c r="AB146" s="233">
        <v>0.2631</v>
      </c>
      <c r="AC146" s="233">
        <v>0.75149999999999995</v>
      </c>
      <c r="AD146" s="233">
        <v>0.9173</v>
      </c>
      <c r="AE146" s="233">
        <v>5.2900000000000003E-2</v>
      </c>
      <c r="AF146" s="233">
        <v>2.6816</v>
      </c>
      <c r="AG146" s="233">
        <v>5.2248000000000001</v>
      </c>
      <c r="AH146" s="233">
        <v>0.33679999999999999</v>
      </c>
      <c r="AI146" s="233">
        <v>0.59789999999999999</v>
      </c>
      <c r="AJ146" s="233">
        <v>5.5301999999999998</v>
      </c>
      <c r="AK146" s="234">
        <v>144</v>
      </c>
      <c r="AL146" s="235" t="s">
        <v>419</v>
      </c>
    </row>
    <row r="147" spans="1:38" x14ac:dyDescent="0.2">
      <c r="A147" s="232">
        <v>44406</v>
      </c>
      <c r="B147" s="233">
        <v>0.11749999999999999</v>
      </c>
      <c r="C147" s="233">
        <v>3.8616999999999999</v>
      </c>
      <c r="D147" s="233">
        <v>2.8589000000000002</v>
      </c>
      <c r="E147" s="233">
        <v>0.49669999999999997</v>
      </c>
      <c r="F147" s="233">
        <v>3.0992000000000002</v>
      </c>
      <c r="G147" s="233">
        <v>2.7008999999999999</v>
      </c>
      <c r="H147" s="233">
        <v>2.8525</v>
      </c>
      <c r="I147" s="233">
        <v>4.5865999999999998</v>
      </c>
      <c r="J147" s="233">
        <v>1.2781</v>
      </c>
      <c r="K147" s="233">
        <v>4.2526000000000002</v>
      </c>
      <c r="L147" s="233">
        <v>5.3909000000000002</v>
      </c>
      <c r="M147" s="233">
        <v>0.14360000000000001</v>
      </c>
      <c r="N147" s="233">
        <v>3.5167999999999999</v>
      </c>
      <c r="O147" s="233">
        <v>0.17960000000000001</v>
      </c>
      <c r="P147" s="233">
        <v>0.61670000000000003</v>
      </c>
      <c r="Q147" s="233">
        <v>3.0991</v>
      </c>
      <c r="R147" s="233">
        <v>0.44159999999999999</v>
      </c>
      <c r="S147" s="233">
        <v>0.45029999999999998</v>
      </c>
      <c r="T147" s="233">
        <v>0.6109</v>
      </c>
      <c r="U147" s="233">
        <v>0.93200000000000005</v>
      </c>
      <c r="V147" s="233">
        <v>2.3451</v>
      </c>
      <c r="W147" s="233">
        <v>0.45300000000000001</v>
      </c>
      <c r="X147" s="233">
        <v>1.1891</v>
      </c>
      <c r="Y147" s="233">
        <v>0.50690000000000002</v>
      </c>
      <c r="Z147" s="233">
        <v>7.6799999999999993E-2</v>
      </c>
      <c r="AA147" s="233">
        <v>0.19450000000000001</v>
      </c>
      <c r="AB147" s="233">
        <v>0.2636</v>
      </c>
      <c r="AC147" s="233">
        <v>0.75480000000000003</v>
      </c>
      <c r="AD147" s="233">
        <v>0.9123</v>
      </c>
      <c r="AE147" s="233">
        <v>5.28E-2</v>
      </c>
      <c r="AF147" s="233">
        <v>2.6665000000000001</v>
      </c>
      <c r="AG147" s="233">
        <v>5.2011000000000003</v>
      </c>
      <c r="AH147" s="233">
        <v>0.33700000000000002</v>
      </c>
      <c r="AI147" s="233">
        <v>0.59789999999999999</v>
      </c>
      <c r="AJ147" s="233">
        <v>5.5271999999999997</v>
      </c>
      <c r="AK147" s="234">
        <v>145</v>
      </c>
      <c r="AL147" s="235" t="s">
        <v>418</v>
      </c>
    </row>
    <row r="148" spans="1:38" x14ac:dyDescent="0.2">
      <c r="A148" s="232">
        <v>44407</v>
      </c>
      <c r="B148" s="233">
        <v>0.1169</v>
      </c>
      <c r="C148" s="233">
        <v>3.8410000000000002</v>
      </c>
      <c r="D148" s="233">
        <v>2.8422999999999998</v>
      </c>
      <c r="E148" s="233">
        <v>0.49409999999999998</v>
      </c>
      <c r="F148" s="233">
        <v>3.0901999999999998</v>
      </c>
      <c r="G148" s="233">
        <v>2.6947000000000001</v>
      </c>
      <c r="H148" s="233">
        <v>2.8416000000000001</v>
      </c>
      <c r="I148" s="233">
        <v>4.5731000000000002</v>
      </c>
      <c r="J148" s="233">
        <v>1.2782</v>
      </c>
      <c r="K148" s="233">
        <v>4.2443999999999997</v>
      </c>
      <c r="L148" s="233">
        <v>5.3681000000000001</v>
      </c>
      <c r="M148" s="233">
        <v>0.14319999999999999</v>
      </c>
      <c r="N148" s="233">
        <v>3.5076999999999998</v>
      </c>
      <c r="O148" s="233">
        <v>0.17949999999999999</v>
      </c>
      <c r="P148" s="233">
        <v>0.61480000000000001</v>
      </c>
      <c r="Q148" s="233">
        <v>3.1067</v>
      </c>
      <c r="R148" s="233">
        <v>0.43840000000000001</v>
      </c>
      <c r="S148" s="233">
        <v>0.44950000000000001</v>
      </c>
      <c r="T148" s="233">
        <v>0.60950000000000004</v>
      </c>
      <c r="U148" s="233">
        <v>0.92920000000000003</v>
      </c>
      <c r="V148" s="233">
        <v>2.3382000000000001</v>
      </c>
      <c r="W148" s="233">
        <v>0.45579999999999998</v>
      </c>
      <c r="X148" s="233">
        <v>1.1879999999999999</v>
      </c>
      <c r="Y148" s="233">
        <v>0.50519999999999998</v>
      </c>
      <c r="Z148" s="233">
        <v>7.6799999999999993E-2</v>
      </c>
      <c r="AA148" s="233">
        <v>0.1933</v>
      </c>
      <c r="AB148" s="233">
        <v>0.26390000000000002</v>
      </c>
      <c r="AC148" s="233">
        <v>0.75580000000000003</v>
      </c>
      <c r="AD148" s="233">
        <v>0.90969999999999995</v>
      </c>
      <c r="AE148" s="233">
        <v>5.2600000000000001E-2</v>
      </c>
      <c r="AF148" s="233">
        <v>2.6558000000000002</v>
      </c>
      <c r="AG148" s="233">
        <v>5.1635999999999997</v>
      </c>
      <c r="AH148" s="233">
        <v>0.33479999999999999</v>
      </c>
      <c r="AI148" s="233">
        <v>0.59489999999999998</v>
      </c>
      <c r="AJ148" s="233">
        <v>5.4981999999999998</v>
      </c>
      <c r="AK148" s="234">
        <v>146</v>
      </c>
      <c r="AL148" s="235" t="s">
        <v>417</v>
      </c>
    </row>
    <row r="149" spans="1:38" x14ac:dyDescent="0.2">
      <c r="A149" s="232">
        <v>44410</v>
      </c>
      <c r="B149" s="233">
        <v>0.1164</v>
      </c>
      <c r="C149" s="233">
        <v>3.8376999999999999</v>
      </c>
      <c r="D149" s="233">
        <v>2.8226</v>
      </c>
      <c r="E149" s="233">
        <v>0.49349999999999999</v>
      </c>
      <c r="F149" s="233">
        <v>3.0783999999999998</v>
      </c>
      <c r="G149" s="233">
        <v>2.6779000000000002</v>
      </c>
      <c r="H149" s="233">
        <v>2.8386999999999998</v>
      </c>
      <c r="I149" s="233">
        <v>4.5610999999999997</v>
      </c>
      <c r="J149" s="233">
        <v>1.2786999999999999</v>
      </c>
      <c r="K149" s="233">
        <v>4.2382999999999997</v>
      </c>
      <c r="L149" s="233">
        <v>5.3423999999999996</v>
      </c>
      <c r="M149" s="233">
        <v>0.1429</v>
      </c>
      <c r="N149" s="233">
        <v>3.4998999999999998</v>
      </c>
      <c r="O149" s="233">
        <v>0.1789</v>
      </c>
      <c r="P149" s="233">
        <v>0.61319999999999997</v>
      </c>
      <c r="Q149" s="233">
        <v>3.1070000000000002</v>
      </c>
      <c r="R149" s="233">
        <v>0.43509999999999999</v>
      </c>
      <c r="S149" s="233">
        <v>0.44650000000000001</v>
      </c>
      <c r="T149" s="233">
        <v>0.60829999999999995</v>
      </c>
      <c r="U149" s="233">
        <v>0.92749999999999999</v>
      </c>
      <c r="V149" s="233">
        <v>2.3319999999999999</v>
      </c>
      <c r="W149" s="233">
        <v>0.45600000000000002</v>
      </c>
      <c r="X149" s="233">
        <v>1.1896</v>
      </c>
      <c r="Y149" s="233">
        <v>0.50719999999999998</v>
      </c>
      <c r="Z149" s="233">
        <v>7.6899999999999996E-2</v>
      </c>
      <c r="AA149" s="233">
        <v>0.19320000000000001</v>
      </c>
      <c r="AB149" s="233">
        <v>0.26440000000000002</v>
      </c>
      <c r="AC149" s="233">
        <v>0.73619999999999997</v>
      </c>
      <c r="AD149" s="233">
        <v>0.9083</v>
      </c>
      <c r="AE149" s="233">
        <v>5.2600000000000001E-2</v>
      </c>
      <c r="AF149" s="233">
        <v>2.6608999999999998</v>
      </c>
      <c r="AG149" s="233">
        <v>5.1611000000000002</v>
      </c>
      <c r="AH149" s="233">
        <v>0.33360000000000001</v>
      </c>
      <c r="AI149" s="233">
        <v>0.59389999999999998</v>
      </c>
      <c r="AJ149" s="233">
        <v>5.4804000000000004</v>
      </c>
      <c r="AK149" s="234">
        <v>147</v>
      </c>
      <c r="AL149" s="235" t="s">
        <v>416</v>
      </c>
    </row>
    <row r="150" spans="1:38" x14ac:dyDescent="0.2">
      <c r="A150" s="232">
        <v>44411</v>
      </c>
      <c r="B150" s="233">
        <v>0.11600000000000001</v>
      </c>
      <c r="C150" s="233">
        <v>3.8315000000000001</v>
      </c>
      <c r="D150" s="233">
        <v>2.8313999999999999</v>
      </c>
      <c r="E150" s="233">
        <v>0.49270000000000003</v>
      </c>
      <c r="F150" s="233">
        <v>3.0615999999999999</v>
      </c>
      <c r="G150" s="233">
        <v>2.6840999999999999</v>
      </c>
      <c r="H150" s="233">
        <v>2.8363</v>
      </c>
      <c r="I150" s="233">
        <v>4.5533000000000001</v>
      </c>
      <c r="J150" s="233">
        <v>1.2822</v>
      </c>
      <c r="K150" s="233">
        <v>4.2366000000000001</v>
      </c>
      <c r="L150" s="233">
        <v>5.3304999999999998</v>
      </c>
      <c r="M150" s="233">
        <v>0.14280000000000001</v>
      </c>
      <c r="N150" s="233">
        <v>3.5104000000000002</v>
      </c>
      <c r="O150" s="233">
        <v>0.17860000000000001</v>
      </c>
      <c r="P150" s="233">
        <v>0.61209999999999998</v>
      </c>
      <c r="Q150" s="233">
        <v>3.1017000000000001</v>
      </c>
      <c r="R150" s="233">
        <v>0.4365</v>
      </c>
      <c r="S150" s="233">
        <v>0.44690000000000002</v>
      </c>
      <c r="T150" s="233">
        <v>0.60709999999999997</v>
      </c>
      <c r="U150" s="233">
        <v>0.92559999999999998</v>
      </c>
      <c r="V150" s="233">
        <v>2.3279999999999998</v>
      </c>
      <c r="W150" s="233">
        <v>0.46010000000000001</v>
      </c>
      <c r="X150" s="233">
        <v>1.1893</v>
      </c>
      <c r="Y150" s="233">
        <v>0.49859999999999999</v>
      </c>
      <c r="Z150" s="233">
        <v>7.7100000000000002E-2</v>
      </c>
      <c r="AA150" s="233">
        <v>0.19320000000000001</v>
      </c>
      <c r="AB150" s="233">
        <v>0.26700000000000002</v>
      </c>
      <c r="AC150" s="233">
        <v>0.74019999999999997</v>
      </c>
      <c r="AD150" s="233">
        <v>0.90769999999999995</v>
      </c>
      <c r="AE150" s="233">
        <v>5.2600000000000001E-2</v>
      </c>
      <c r="AF150" s="233">
        <v>2.6715</v>
      </c>
      <c r="AG150" s="233">
        <v>5.1600999999999999</v>
      </c>
      <c r="AH150" s="233">
        <v>0.3337</v>
      </c>
      <c r="AI150" s="233">
        <v>0.5927</v>
      </c>
      <c r="AJ150" s="233">
        <v>5.4699</v>
      </c>
      <c r="AK150" s="234">
        <v>148</v>
      </c>
      <c r="AL150" s="235" t="s">
        <v>415</v>
      </c>
    </row>
    <row r="151" spans="1:38" x14ac:dyDescent="0.2">
      <c r="A151" s="232">
        <v>44412</v>
      </c>
      <c r="B151" s="233">
        <v>0.1159</v>
      </c>
      <c r="C151" s="233">
        <v>3.8365999999999998</v>
      </c>
      <c r="D151" s="233">
        <v>2.8451</v>
      </c>
      <c r="E151" s="233">
        <v>0.49349999999999999</v>
      </c>
      <c r="F151" s="233">
        <v>3.0600999999999998</v>
      </c>
      <c r="G151" s="233">
        <v>2.7111999999999998</v>
      </c>
      <c r="H151" s="233">
        <v>2.8437999999999999</v>
      </c>
      <c r="I151" s="233">
        <v>4.5468000000000002</v>
      </c>
      <c r="J151" s="233">
        <v>1.2815000000000001</v>
      </c>
      <c r="K151" s="233">
        <v>4.2361000000000004</v>
      </c>
      <c r="L151" s="233">
        <v>5.3448000000000002</v>
      </c>
      <c r="M151" s="233">
        <v>0.1426</v>
      </c>
      <c r="N151" s="233">
        <v>3.5135999999999998</v>
      </c>
      <c r="O151" s="233">
        <v>0.1787</v>
      </c>
      <c r="P151" s="233">
        <v>0.61140000000000005</v>
      </c>
      <c r="Q151" s="233">
        <v>3.0931000000000002</v>
      </c>
      <c r="R151" s="233">
        <v>0.43509999999999999</v>
      </c>
      <c r="S151" s="233">
        <v>0.44590000000000002</v>
      </c>
      <c r="T151" s="233">
        <v>0.60619999999999996</v>
      </c>
      <c r="U151" s="233">
        <v>0.9244</v>
      </c>
      <c r="V151" s="233">
        <v>2.3247</v>
      </c>
      <c r="W151" s="233">
        <v>0.45419999999999999</v>
      </c>
      <c r="X151" s="233">
        <v>1.1931</v>
      </c>
      <c r="Y151" s="233">
        <v>0.4945</v>
      </c>
      <c r="Z151" s="233">
        <v>7.7100000000000002E-2</v>
      </c>
      <c r="AA151" s="233">
        <v>0.193</v>
      </c>
      <c r="AB151" s="233">
        <v>0.26910000000000001</v>
      </c>
      <c r="AC151" s="233">
        <v>0.73819999999999997</v>
      </c>
      <c r="AD151" s="233">
        <v>0.90859999999999996</v>
      </c>
      <c r="AE151" s="233">
        <v>5.2699999999999997E-2</v>
      </c>
      <c r="AF151" s="233">
        <v>2.6806000000000001</v>
      </c>
      <c r="AG151" s="233">
        <v>5.1692</v>
      </c>
      <c r="AH151" s="233">
        <v>0.33560000000000001</v>
      </c>
      <c r="AI151" s="233">
        <v>0.59370000000000001</v>
      </c>
      <c r="AJ151" s="233">
        <v>5.4645999999999999</v>
      </c>
      <c r="AK151" s="234">
        <v>149</v>
      </c>
      <c r="AL151" s="235" t="s">
        <v>414</v>
      </c>
    </row>
    <row r="152" spans="1:38" x14ac:dyDescent="0.2">
      <c r="A152" s="232">
        <v>44413</v>
      </c>
      <c r="B152" s="233">
        <v>0.1159</v>
      </c>
      <c r="C152" s="233">
        <v>3.8485</v>
      </c>
      <c r="D152" s="233">
        <v>2.8492000000000002</v>
      </c>
      <c r="E152" s="233">
        <v>0.49490000000000001</v>
      </c>
      <c r="F152" s="233">
        <v>3.0737999999999999</v>
      </c>
      <c r="G152" s="233">
        <v>2.7174999999999998</v>
      </c>
      <c r="H152" s="233">
        <v>2.8489</v>
      </c>
      <c r="I152" s="233">
        <v>4.5555000000000003</v>
      </c>
      <c r="J152" s="233">
        <v>1.2866</v>
      </c>
      <c r="K152" s="233">
        <v>4.2454000000000001</v>
      </c>
      <c r="L152" s="233">
        <v>5.3552999999999997</v>
      </c>
      <c r="M152" s="233">
        <v>0.14280000000000001</v>
      </c>
      <c r="N152" s="233">
        <v>3.5110000000000001</v>
      </c>
      <c r="O152" s="233">
        <v>0.17929999999999999</v>
      </c>
      <c r="P152" s="233">
        <v>0.61260000000000003</v>
      </c>
      <c r="Q152" s="233">
        <v>3.0779999999999998</v>
      </c>
      <c r="R152" s="233">
        <v>0.43569999999999998</v>
      </c>
      <c r="S152" s="233">
        <v>0.44700000000000001</v>
      </c>
      <c r="T152" s="233">
        <v>0.60719999999999996</v>
      </c>
      <c r="U152" s="233">
        <v>0.92630000000000001</v>
      </c>
      <c r="V152" s="233">
        <v>2.3292000000000002</v>
      </c>
      <c r="W152" s="233">
        <v>0.44969999999999999</v>
      </c>
      <c r="X152" s="233">
        <v>1.1974</v>
      </c>
      <c r="Y152" s="233">
        <v>0.497</v>
      </c>
      <c r="Z152" s="233">
        <v>7.6499999999999999E-2</v>
      </c>
      <c r="AA152" s="233">
        <v>0.1928</v>
      </c>
      <c r="AB152" s="233">
        <v>0.26769999999999999</v>
      </c>
      <c r="AC152" s="233">
        <v>0.74439999999999995</v>
      </c>
      <c r="AD152" s="233">
        <v>0.91269999999999996</v>
      </c>
      <c r="AE152" s="233">
        <v>5.2600000000000001E-2</v>
      </c>
      <c r="AF152" s="233">
        <v>2.6833</v>
      </c>
      <c r="AG152" s="233">
        <v>5.1875999999999998</v>
      </c>
      <c r="AH152" s="233">
        <v>0.33679999999999999</v>
      </c>
      <c r="AI152" s="233">
        <v>0.59560000000000002</v>
      </c>
      <c r="AJ152" s="233">
        <v>5.4817999999999998</v>
      </c>
      <c r="AK152" s="234">
        <v>150</v>
      </c>
      <c r="AL152" s="235" t="s">
        <v>413</v>
      </c>
    </row>
    <row r="153" spans="1:38" x14ac:dyDescent="0.2">
      <c r="A153" s="232">
        <v>44414</v>
      </c>
      <c r="B153" s="233">
        <v>0.1154</v>
      </c>
      <c r="C153" s="233">
        <v>3.8519000000000001</v>
      </c>
      <c r="D153" s="233">
        <v>2.8475999999999999</v>
      </c>
      <c r="E153" s="233">
        <v>0.49540000000000001</v>
      </c>
      <c r="F153" s="233">
        <v>3.0789</v>
      </c>
      <c r="G153" s="233">
        <v>2.7164000000000001</v>
      </c>
      <c r="H153" s="233">
        <v>2.8506</v>
      </c>
      <c r="I153" s="233">
        <v>4.5495000000000001</v>
      </c>
      <c r="J153" s="233">
        <v>1.2884</v>
      </c>
      <c r="K153" s="233">
        <v>4.2422000000000004</v>
      </c>
      <c r="L153" s="233">
        <v>5.3612000000000002</v>
      </c>
      <c r="M153" s="233">
        <v>0.14360000000000001</v>
      </c>
      <c r="N153" s="233">
        <v>3.5085000000000002</v>
      </c>
      <c r="O153" s="233">
        <v>0.1792</v>
      </c>
      <c r="P153" s="233">
        <v>0.61170000000000002</v>
      </c>
      <c r="Q153" s="233">
        <v>3.0781000000000001</v>
      </c>
      <c r="R153" s="233">
        <v>0.43580000000000002</v>
      </c>
      <c r="S153" s="233">
        <v>0.44669999999999999</v>
      </c>
      <c r="T153" s="233">
        <v>0.60650000000000004</v>
      </c>
      <c r="U153" s="233">
        <v>0.92559999999999998</v>
      </c>
      <c r="V153" s="233">
        <v>2.3260999999999998</v>
      </c>
      <c r="W153" s="233">
        <v>0.44900000000000001</v>
      </c>
      <c r="X153" s="233">
        <v>1.1964999999999999</v>
      </c>
      <c r="Y153" s="233">
        <v>0.49509999999999998</v>
      </c>
      <c r="Z153" s="233">
        <v>7.6300000000000007E-2</v>
      </c>
      <c r="AA153" s="233">
        <v>0.19320000000000001</v>
      </c>
      <c r="AB153" s="233">
        <v>0.26500000000000001</v>
      </c>
      <c r="AC153" s="233">
        <v>0.73419999999999996</v>
      </c>
      <c r="AD153" s="233">
        <v>0.9133</v>
      </c>
      <c r="AE153" s="233">
        <v>5.2699999999999997E-2</v>
      </c>
      <c r="AF153" s="233">
        <v>2.6838000000000002</v>
      </c>
      <c r="AG153" s="233">
        <v>5.1959</v>
      </c>
      <c r="AH153" s="233">
        <v>0.33689999999999998</v>
      </c>
      <c r="AI153" s="233">
        <v>0.59560000000000002</v>
      </c>
      <c r="AJ153" s="233">
        <v>5.4768999999999997</v>
      </c>
      <c r="AK153" s="234">
        <v>151</v>
      </c>
      <c r="AL153" s="235" t="s">
        <v>412</v>
      </c>
    </row>
    <row r="154" spans="1:38" x14ac:dyDescent="0.2">
      <c r="A154" s="232">
        <v>44417</v>
      </c>
      <c r="B154" s="233">
        <v>0.1162</v>
      </c>
      <c r="C154" s="233">
        <v>3.8885000000000001</v>
      </c>
      <c r="D154" s="233">
        <v>2.8553000000000002</v>
      </c>
      <c r="E154" s="233">
        <v>0.49959999999999999</v>
      </c>
      <c r="F154" s="233">
        <v>3.0969000000000002</v>
      </c>
      <c r="G154" s="233">
        <v>2.7254</v>
      </c>
      <c r="H154" s="233">
        <v>2.8666</v>
      </c>
      <c r="I154" s="233">
        <v>4.5709</v>
      </c>
      <c r="J154" s="233">
        <v>1.2896000000000001</v>
      </c>
      <c r="K154" s="233">
        <v>4.2420999999999998</v>
      </c>
      <c r="L154" s="233">
        <v>5.3883000000000001</v>
      </c>
      <c r="M154" s="233">
        <v>0.1449</v>
      </c>
      <c r="N154" s="233">
        <v>3.5291000000000001</v>
      </c>
      <c r="O154" s="233">
        <v>0.17979999999999999</v>
      </c>
      <c r="P154" s="233">
        <v>0.61460000000000004</v>
      </c>
      <c r="Q154" s="233">
        <v>3.0926</v>
      </c>
      <c r="R154" s="233">
        <v>0.43619999999999998</v>
      </c>
      <c r="S154" s="233">
        <v>0.44779999999999998</v>
      </c>
      <c r="T154" s="233">
        <v>0.60940000000000005</v>
      </c>
      <c r="U154" s="233">
        <v>0.93020000000000003</v>
      </c>
      <c r="V154" s="233">
        <v>2.3370000000000002</v>
      </c>
      <c r="W154" s="233">
        <v>0.44869999999999999</v>
      </c>
      <c r="X154" s="233">
        <v>1.2055</v>
      </c>
      <c r="Y154" s="233">
        <v>0.49330000000000002</v>
      </c>
      <c r="Z154" s="233">
        <v>7.7100000000000002E-2</v>
      </c>
      <c r="AA154" s="233">
        <v>0.19409999999999999</v>
      </c>
      <c r="AB154" s="233">
        <v>0.26600000000000001</v>
      </c>
      <c r="AC154" s="233">
        <v>0.74329999999999996</v>
      </c>
      <c r="AD154" s="233">
        <v>0.9194</v>
      </c>
      <c r="AE154" s="233">
        <v>5.2900000000000003E-2</v>
      </c>
      <c r="AF154" s="233">
        <v>2.7073999999999998</v>
      </c>
      <c r="AG154" s="233">
        <v>5.2359</v>
      </c>
      <c r="AH154" s="233">
        <v>0.33929999999999999</v>
      </c>
      <c r="AI154" s="233">
        <v>0.60029999999999994</v>
      </c>
      <c r="AJ154" s="233">
        <v>5.5137999999999998</v>
      </c>
      <c r="AK154" s="234">
        <v>152</v>
      </c>
      <c r="AL154" s="235" t="s">
        <v>411</v>
      </c>
    </row>
    <row r="155" spans="1:38" x14ac:dyDescent="0.2">
      <c r="A155" s="232">
        <v>44418</v>
      </c>
      <c r="B155" s="233">
        <v>0.1163</v>
      </c>
      <c r="C155" s="233">
        <v>3.8936999999999999</v>
      </c>
      <c r="D155" s="233">
        <v>2.8567999999999998</v>
      </c>
      <c r="E155" s="233">
        <v>0.50029999999999997</v>
      </c>
      <c r="F155" s="233">
        <v>3.0973999999999999</v>
      </c>
      <c r="G155" s="233">
        <v>2.7208000000000001</v>
      </c>
      <c r="H155" s="233">
        <v>2.8662000000000001</v>
      </c>
      <c r="I155" s="233">
        <v>4.5681000000000003</v>
      </c>
      <c r="J155" s="233">
        <v>1.2954000000000001</v>
      </c>
      <c r="K155" s="233">
        <v>4.2271999999999998</v>
      </c>
      <c r="L155" s="233">
        <v>5.3977000000000004</v>
      </c>
      <c r="M155" s="233">
        <v>0.14560000000000001</v>
      </c>
      <c r="N155" s="233">
        <v>3.524</v>
      </c>
      <c r="O155" s="233">
        <v>0.1799</v>
      </c>
      <c r="P155" s="233">
        <v>0.61419999999999997</v>
      </c>
      <c r="Q155" s="233">
        <v>3.0865999999999998</v>
      </c>
      <c r="R155" s="233">
        <v>0.43580000000000002</v>
      </c>
      <c r="S155" s="233">
        <v>0.4471</v>
      </c>
      <c r="T155" s="233">
        <v>0.60899999999999999</v>
      </c>
      <c r="U155" s="233">
        <v>0.92920000000000003</v>
      </c>
      <c r="V155" s="233">
        <v>2.3355999999999999</v>
      </c>
      <c r="W155" s="233">
        <v>0.45019999999999999</v>
      </c>
      <c r="X155" s="233">
        <v>1.2075</v>
      </c>
      <c r="Y155" s="233">
        <v>0.49559999999999998</v>
      </c>
      <c r="Z155" s="233">
        <v>7.7200000000000005E-2</v>
      </c>
      <c r="AA155" s="233">
        <v>0.1938</v>
      </c>
      <c r="AB155" s="233">
        <v>0.26279999999999998</v>
      </c>
      <c r="AC155" s="233">
        <v>0.74399999999999999</v>
      </c>
      <c r="AD155" s="233">
        <v>0.92079999999999995</v>
      </c>
      <c r="AE155" s="233">
        <v>5.2900000000000003E-2</v>
      </c>
      <c r="AF155" s="233">
        <v>2.7073</v>
      </c>
      <c r="AG155" s="233">
        <v>5.2328999999999999</v>
      </c>
      <c r="AH155" s="233">
        <v>0.33829999999999999</v>
      </c>
      <c r="AI155" s="233">
        <v>0.60070000000000001</v>
      </c>
      <c r="AJ155" s="233">
        <v>5.5210999999999997</v>
      </c>
      <c r="AK155" s="234">
        <v>153</v>
      </c>
      <c r="AL155" s="235" t="s">
        <v>410</v>
      </c>
    </row>
    <row r="156" spans="1:38" x14ac:dyDescent="0.2">
      <c r="A156" s="232">
        <v>44419</v>
      </c>
      <c r="B156" s="233">
        <v>0.1173</v>
      </c>
      <c r="C156" s="233">
        <v>3.9148000000000001</v>
      </c>
      <c r="D156" s="233">
        <v>2.8683000000000001</v>
      </c>
      <c r="E156" s="233">
        <v>0.50309999999999999</v>
      </c>
      <c r="F156" s="233">
        <v>3.1233</v>
      </c>
      <c r="G156" s="233">
        <v>2.7397999999999998</v>
      </c>
      <c r="H156" s="233">
        <v>2.8780999999999999</v>
      </c>
      <c r="I156" s="233">
        <v>4.5853999999999999</v>
      </c>
      <c r="J156" s="233">
        <v>1.2926</v>
      </c>
      <c r="K156" s="233">
        <v>4.2385000000000002</v>
      </c>
      <c r="L156" s="233">
        <v>5.4059999999999997</v>
      </c>
      <c r="M156" s="233">
        <v>0.14599999999999999</v>
      </c>
      <c r="N156" s="233">
        <v>3.5335000000000001</v>
      </c>
      <c r="O156" s="233">
        <v>0.18060000000000001</v>
      </c>
      <c r="P156" s="233">
        <v>0.61650000000000005</v>
      </c>
      <c r="Q156" s="233">
        <v>3.0981999999999998</v>
      </c>
      <c r="R156" s="233">
        <v>0.43830000000000002</v>
      </c>
      <c r="S156" s="233">
        <v>0.44879999999999998</v>
      </c>
      <c r="T156" s="233">
        <v>0.61170000000000002</v>
      </c>
      <c r="U156" s="233">
        <v>0.93279999999999996</v>
      </c>
      <c r="V156" s="233">
        <v>2.3445</v>
      </c>
      <c r="W156" s="233">
        <v>0.45290000000000002</v>
      </c>
      <c r="X156" s="233">
        <v>1.2149000000000001</v>
      </c>
      <c r="Y156" s="233">
        <v>0.50249999999999995</v>
      </c>
      <c r="Z156" s="233">
        <v>7.7600000000000002E-2</v>
      </c>
      <c r="AA156" s="233">
        <v>0.1951</v>
      </c>
      <c r="AB156" s="233">
        <v>0.26379999999999998</v>
      </c>
      <c r="AC156" s="233">
        <v>0.75429999999999997</v>
      </c>
      <c r="AD156" s="233">
        <v>0.92330000000000001</v>
      </c>
      <c r="AE156" s="233">
        <v>5.2900000000000003E-2</v>
      </c>
      <c r="AF156" s="233">
        <v>2.7219000000000002</v>
      </c>
      <c r="AG156" s="233">
        <v>5.2596999999999996</v>
      </c>
      <c r="AH156" s="233">
        <v>0.33800000000000002</v>
      </c>
      <c r="AI156" s="233">
        <v>0.60360000000000003</v>
      </c>
      <c r="AJ156" s="233">
        <v>5.5537999999999998</v>
      </c>
      <c r="AK156" s="234">
        <v>154</v>
      </c>
      <c r="AL156" s="235" t="s">
        <v>409</v>
      </c>
    </row>
    <row r="157" spans="1:38" x14ac:dyDescent="0.2">
      <c r="A157" s="232">
        <v>44420</v>
      </c>
      <c r="B157" s="233">
        <v>0.11840000000000001</v>
      </c>
      <c r="C157" s="233">
        <v>3.9074</v>
      </c>
      <c r="D157" s="233">
        <v>2.8786</v>
      </c>
      <c r="E157" s="233">
        <v>0.50219999999999998</v>
      </c>
      <c r="F157" s="233">
        <v>3.1234000000000002</v>
      </c>
      <c r="G157" s="233">
        <v>2.7496999999999998</v>
      </c>
      <c r="H157" s="233">
        <v>2.8809</v>
      </c>
      <c r="I157" s="233">
        <v>4.59</v>
      </c>
      <c r="J157" s="233">
        <v>1.2989999999999999</v>
      </c>
      <c r="K157" s="233">
        <v>4.2404000000000002</v>
      </c>
      <c r="L157" s="233">
        <v>5.4165999999999999</v>
      </c>
      <c r="M157" s="233">
        <v>0.14599999999999999</v>
      </c>
      <c r="N157" s="233">
        <v>3.5407000000000002</v>
      </c>
      <c r="O157" s="233">
        <v>0.18060000000000001</v>
      </c>
      <c r="P157" s="233">
        <v>0.61719999999999997</v>
      </c>
      <c r="Q157" s="233">
        <v>3.1013999999999999</v>
      </c>
      <c r="R157" s="233">
        <v>0.44269999999999998</v>
      </c>
      <c r="S157" s="233">
        <v>0.4511</v>
      </c>
      <c r="T157" s="233">
        <v>0.61199999999999999</v>
      </c>
      <c r="U157" s="233">
        <v>0.93400000000000005</v>
      </c>
      <c r="V157" s="233">
        <v>2.3468</v>
      </c>
      <c r="W157" s="233">
        <v>0.45529999999999998</v>
      </c>
      <c r="X157" s="233">
        <v>1.2126999999999999</v>
      </c>
      <c r="Y157" s="233">
        <v>0.50649999999999995</v>
      </c>
      <c r="Z157" s="233">
        <v>7.7499999999999999E-2</v>
      </c>
      <c r="AA157" s="233">
        <v>0.19650000000000001</v>
      </c>
      <c r="AB157" s="233">
        <v>0.26669999999999999</v>
      </c>
      <c r="AC157" s="233">
        <v>0.74860000000000004</v>
      </c>
      <c r="AD157" s="233">
        <v>0.92320000000000002</v>
      </c>
      <c r="AE157" s="233">
        <v>5.3199999999999997E-2</v>
      </c>
      <c r="AF157" s="233">
        <v>2.7168000000000001</v>
      </c>
      <c r="AG157" s="233">
        <v>5.2625999999999999</v>
      </c>
      <c r="AH157" s="233">
        <v>0.33610000000000001</v>
      </c>
      <c r="AI157" s="233">
        <v>0.60350000000000004</v>
      </c>
      <c r="AJ157" s="233">
        <v>5.5561999999999996</v>
      </c>
      <c r="AK157" s="234">
        <v>155</v>
      </c>
      <c r="AL157" s="235" t="s">
        <v>408</v>
      </c>
    </row>
    <row r="158" spans="1:38" x14ac:dyDescent="0.2">
      <c r="A158" s="232">
        <v>44421</v>
      </c>
      <c r="B158" s="233">
        <v>0.1167</v>
      </c>
      <c r="C158" s="233">
        <v>3.8934000000000002</v>
      </c>
      <c r="D158" s="233">
        <v>2.8582000000000001</v>
      </c>
      <c r="E158" s="233">
        <v>0.50019999999999998</v>
      </c>
      <c r="F158" s="233">
        <v>3.1105999999999998</v>
      </c>
      <c r="G158" s="233">
        <v>2.7281</v>
      </c>
      <c r="H158" s="233">
        <v>2.8668</v>
      </c>
      <c r="I158" s="233">
        <v>4.5717999999999996</v>
      </c>
      <c r="J158" s="233">
        <v>1.2963</v>
      </c>
      <c r="K158" s="233">
        <v>4.2203999999999997</v>
      </c>
      <c r="L158" s="233">
        <v>5.3726000000000003</v>
      </c>
      <c r="M158" s="233">
        <v>0.1459</v>
      </c>
      <c r="N158" s="233">
        <v>3.5306000000000002</v>
      </c>
      <c r="O158" s="233">
        <v>0.18010000000000001</v>
      </c>
      <c r="P158" s="233">
        <v>0.61470000000000002</v>
      </c>
      <c r="Q158" s="233">
        <v>3.0891000000000002</v>
      </c>
      <c r="R158" s="233">
        <v>0.44030000000000002</v>
      </c>
      <c r="S158" s="233">
        <v>0.44840000000000002</v>
      </c>
      <c r="T158" s="233">
        <v>0.60980000000000001</v>
      </c>
      <c r="U158" s="233">
        <v>0.93059999999999998</v>
      </c>
      <c r="V158" s="233">
        <v>2.3374999999999999</v>
      </c>
      <c r="W158" s="233">
        <v>0.45579999999999998</v>
      </c>
      <c r="X158" s="233">
        <v>1.2081</v>
      </c>
      <c r="Y158" s="233">
        <v>0.50249999999999995</v>
      </c>
      <c r="Z158" s="233">
        <v>7.6999999999999999E-2</v>
      </c>
      <c r="AA158" s="233">
        <v>0.19550000000000001</v>
      </c>
      <c r="AB158" s="233">
        <v>0.26219999999999999</v>
      </c>
      <c r="AC158" s="233">
        <v>0.74099999999999999</v>
      </c>
      <c r="AD158" s="233">
        <v>0.91879999999999995</v>
      </c>
      <c r="AE158" s="233">
        <v>5.2999999999999999E-2</v>
      </c>
      <c r="AF158" s="233">
        <v>2.7061000000000002</v>
      </c>
      <c r="AG158" s="233">
        <v>5.2426000000000004</v>
      </c>
      <c r="AH158" s="233">
        <v>0.33310000000000001</v>
      </c>
      <c r="AI158" s="233">
        <v>0.60070000000000001</v>
      </c>
      <c r="AJ158" s="233">
        <v>5.5308999999999999</v>
      </c>
      <c r="AK158" s="234">
        <v>156</v>
      </c>
      <c r="AL158" s="235" t="s">
        <v>407</v>
      </c>
    </row>
    <row r="159" spans="1:38" x14ac:dyDescent="0.2">
      <c r="A159" s="232">
        <v>44424</v>
      </c>
      <c r="B159" s="233">
        <v>0.1158</v>
      </c>
      <c r="C159" s="233">
        <v>3.8730000000000002</v>
      </c>
      <c r="D159" s="233">
        <v>2.843</v>
      </c>
      <c r="E159" s="233">
        <v>0.49759999999999999</v>
      </c>
      <c r="F159" s="233">
        <v>3.0888</v>
      </c>
      <c r="G159" s="233">
        <v>2.7241</v>
      </c>
      <c r="H159" s="233">
        <v>2.8569</v>
      </c>
      <c r="I159" s="233">
        <v>4.5651000000000002</v>
      </c>
      <c r="J159" s="233">
        <v>1.2972999999999999</v>
      </c>
      <c r="K159" s="233">
        <v>4.2424999999999997</v>
      </c>
      <c r="L159" s="233">
        <v>5.3681999999999999</v>
      </c>
      <c r="M159" s="233">
        <v>0.14549999999999999</v>
      </c>
      <c r="N159" s="233">
        <v>3.5428000000000002</v>
      </c>
      <c r="O159" s="233">
        <v>0.17979999999999999</v>
      </c>
      <c r="P159" s="233">
        <v>0.6139</v>
      </c>
      <c r="Q159" s="233">
        <v>3.0844999999999998</v>
      </c>
      <c r="R159" s="233">
        <v>0.43840000000000001</v>
      </c>
      <c r="S159" s="233">
        <v>0.44719999999999999</v>
      </c>
      <c r="T159" s="233">
        <v>0.6089</v>
      </c>
      <c r="U159" s="233">
        <v>0.9294</v>
      </c>
      <c r="V159" s="233">
        <v>2.3340999999999998</v>
      </c>
      <c r="W159" s="233">
        <v>0.45660000000000001</v>
      </c>
      <c r="X159" s="233">
        <v>1.2034</v>
      </c>
      <c r="Y159" s="233">
        <v>0.49909999999999999</v>
      </c>
      <c r="Z159" s="233">
        <v>7.6499999999999999E-2</v>
      </c>
      <c r="AA159" s="233">
        <v>0.1948</v>
      </c>
      <c r="AB159" s="233">
        <v>0.26329999999999998</v>
      </c>
      <c r="AC159" s="233">
        <v>0.73860000000000003</v>
      </c>
      <c r="AD159" s="233">
        <v>0.9143</v>
      </c>
      <c r="AE159" s="233">
        <v>5.28E-2</v>
      </c>
      <c r="AF159" s="233">
        <v>2.6947999999999999</v>
      </c>
      <c r="AG159" s="233">
        <v>5.2247000000000003</v>
      </c>
      <c r="AH159" s="233">
        <v>0.3327</v>
      </c>
      <c r="AI159" s="233">
        <v>0.59819999999999995</v>
      </c>
      <c r="AJ159" s="233">
        <v>5.5113000000000003</v>
      </c>
      <c r="AK159" s="234">
        <v>157</v>
      </c>
      <c r="AL159" s="235" t="s">
        <v>406</v>
      </c>
    </row>
    <row r="160" spans="1:38" x14ac:dyDescent="0.2">
      <c r="A160" s="232">
        <v>44425</v>
      </c>
      <c r="B160" s="233">
        <v>0.1166</v>
      </c>
      <c r="C160" s="233">
        <v>3.8797000000000001</v>
      </c>
      <c r="D160" s="233">
        <v>2.8307000000000002</v>
      </c>
      <c r="E160" s="233">
        <v>0.49809999999999999</v>
      </c>
      <c r="F160" s="233">
        <v>3.0758999999999999</v>
      </c>
      <c r="G160" s="233">
        <v>2.6884000000000001</v>
      </c>
      <c r="H160" s="233">
        <v>2.8552</v>
      </c>
      <c r="I160" s="233">
        <v>4.5690999999999997</v>
      </c>
      <c r="J160" s="233">
        <v>1.2982</v>
      </c>
      <c r="K160" s="233">
        <v>4.2602000000000002</v>
      </c>
      <c r="L160" s="233">
        <v>5.3571</v>
      </c>
      <c r="M160" s="233">
        <v>0.1454</v>
      </c>
      <c r="N160" s="233">
        <v>3.5493999999999999</v>
      </c>
      <c r="O160" s="233">
        <v>0.17949999999999999</v>
      </c>
      <c r="P160" s="233">
        <v>0.61439999999999995</v>
      </c>
      <c r="Q160" s="233">
        <v>3.0789</v>
      </c>
      <c r="R160" s="233">
        <v>0.43880000000000002</v>
      </c>
      <c r="S160" s="233">
        <v>0.44829999999999998</v>
      </c>
      <c r="T160" s="233">
        <v>0.60980000000000001</v>
      </c>
      <c r="U160" s="233">
        <v>0.92830000000000001</v>
      </c>
      <c r="V160" s="233">
        <v>2.3361000000000001</v>
      </c>
      <c r="W160" s="233">
        <v>0.4607</v>
      </c>
      <c r="X160" s="233">
        <v>1.2024999999999999</v>
      </c>
      <c r="Y160" s="233">
        <v>0.49309999999999998</v>
      </c>
      <c r="Z160" s="233">
        <v>7.6899999999999996E-2</v>
      </c>
      <c r="AA160" s="233">
        <v>0.1951</v>
      </c>
      <c r="AB160" s="233">
        <v>0.26090000000000002</v>
      </c>
      <c r="AC160" s="233">
        <v>0.73740000000000006</v>
      </c>
      <c r="AD160" s="233">
        <v>0.91510000000000002</v>
      </c>
      <c r="AE160" s="233">
        <v>5.28E-2</v>
      </c>
      <c r="AF160" s="233">
        <v>2.6993999999999998</v>
      </c>
      <c r="AG160" s="233">
        <v>5.2218</v>
      </c>
      <c r="AH160" s="233">
        <v>0.33029999999999998</v>
      </c>
      <c r="AI160" s="233">
        <v>0.59870000000000001</v>
      </c>
      <c r="AJ160" s="233">
        <v>5.5236000000000001</v>
      </c>
      <c r="AK160" s="234">
        <v>158</v>
      </c>
      <c r="AL160" s="235" t="s">
        <v>405</v>
      </c>
    </row>
    <row r="161" spans="1:38" x14ac:dyDescent="0.2">
      <c r="A161" s="232">
        <v>44426</v>
      </c>
      <c r="B161" s="233">
        <v>0.1167</v>
      </c>
      <c r="C161" s="233">
        <v>3.8860999999999999</v>
      </c>
      <c r="D161" s="233">
        <v>2.8207</v>
      </c>
      <c r="E161" s="233">
        <v>0.49909999999999999</v>
      </c>
      <c r="F161" s="233">
        <v>3.0796999999999999</v>
      </c>
      <c r="G161" s="233">
        <v>2.6873999999999998</v>
      </c>
      <c r="H161" s="233">
        <v>2.8570000000000002</v>
      </c>
      <c r="I161" s="233">
        <v>4.5547000000000004</v>
      </c>
      <c r="J161" s="233">
        <v>1.2970999999999999</v>
      </c>
      <c r="K161" s="233">
        <v>4.2553000000000001</v>
      </c>
      <c r="L161" s="233">
        <v>5.3464999999999998</v>
      </c>
      <c r="M161" s="233">
        <v>0.14580000000000001</v>
      </c>
      <c r="N161" s="233">
        <v>3.5447000000000002</v>
      </c>
      <c r="O161" s="233">
        <v>0.1787</v>
      </c>
      <c r="P161" s="233">
        <v>0.61250000000000004</v>
      </c>
      <c r="Q161" s="233">
        <v>3.0691999999999999</v>
      </c>
      <c r="R161" s="233">
        <v>0.43640000000000001</v>
      </c>
      <c r="S161" s="233">
        <v>0.44469999999999998</v>
      </c>
      <c r="T161" s="233">
        <v>0.60809999999999997</v>
      </c>
      <c r="U161" s="233">
        <v>0.92449999999999999</v>
      </c>
      <c r="V161" s="233">
        <v>2.3288000000000002</v>
      </c>
      <c r="W161" s="233">
        <v>0.4577</v>
      </c>
      <c r="X161" s="233">
        <v>1.1999</v>
      </c>
      <c r="Y161" s="233">
        <v>0.4919</v>
      </c>
      <c r="Z161" s="233">
        <v>7.6999999999999999E-2</v>
      </c>
      <c r="AA161" s="233">
        <v>0.19470000000000001</v>
      </c>
      <c r="AB161" s="233">
        <v>0.26100000000000001</v>
      </c>
      <c r="AC161" s="233">
        <v>0.73380000000000001</v>
      </c>
      <c r="AD161" s="233">
        <v>0.91769999999999996</v>
      </c>
      <c r="AE161" s="233">
        <v>5.2900000000000003E-2</v>
      </c>
      <c r="AF161" s="233">
        <v>2.7038000000000002</v>
      </c>
      <c r="AG161" s="233">
        <v>5.2308000000000003</v>
      </c>
      <c r="AH161" s="233">
        <v>0.33200000000000002</v>
      </c>
      <c r="AI161" s="233">
        <v>0.59950000000000003</v>
      </c>
      <c r="AJ161" s="233">
        <v>5.5038</v>
      </c>
      <c r="AK161" s="234">
        <v>159</v>
      </c>
      <c r="AL161" s="235" t="s">
        <v>404</v>
      </c>
    </row>
    <row r="162" spans="1:38" x14ac:dyDescent="0.2">
      <c r="A162" s="232">
        <v>44427</v>
      </c>
      <c r="B162" s="233">
        <v>0.1174</v>
      </c>
      <c r="C162" s="233">
        <v>3.9226000000000001</v>
      </c>
      <c r="D162" s="233">
        <v>2.8073999999999999</v>
      </c>
      <c r="E162" s="233">
        <v>0.50339999999999996</v>
      </c>
      <c r="F162" s="233">
        <v>3.0766</v>
      </c>
      <c r="G162" s="233">
        <v>2.6755</v>
      </c>
      <c r="H162" s="233">
        <v>2.8752</v>
      </c>
      <c r="I162" s="233">
        <v>4.5842999999999998</v>
      </c>
      <c r="J162" s="233">
        <v>1.3044</v>
      </c>
      <c r="K162" s="233">
        <v>4.2817999999999996</v>
      </c>
      <c r="L162" s="233">
        <v>5.3648999999999996</v>
      </c>
      <c r="M162" s="233">
        <v>0.1472</v>
      </c>
      <c r="N162" s="233">
        <v>3.5787</v>
      </c>
      <c r="O162" s="233">
        <v>0.17979999999999999</v>
      </c>
      <c r="P162" s="233">
        <v>0.61639999999999995</v>
      </c>
      <c r="Q162" s="233">
        <v>3.0891999999999999</v>
      </c>
      <c r="R162" s="233">
        <v>0.43559999999999999</v>
      </c>
      <c r="S162" s="233">
        <v>0.44669999999999999</v>
      </c>
      <c r="T162" s="233">
        <v>0.61099999999999999</v>
      </c>
      <c r="U162" s="233">
        <v>0.93020000000000003</v>
      </c>
      <c r="V162" s="233">
        <v>2.3439000000000001</v>
      </c>
      <c r="W162" s="233">
        <v>0.45900000000000002</v>
      </c>
      <c r="X162" s="233">
        <v>1.2085999999999999</v>
      </c>
      <c r="Y162" s="233">
        <v>0.498</v>
      </c>
      <c r="Z162" s="233">
        <v>7.7600000000000002E-2</v>
      </c>
      <c r="AA162" s="233">
        <v>0.1946</v>
      </c>
      <c r="AB162" s="233">
        <v>0.25850000000000001</v>
      </c>
      <c r="AC162" s="233">
        <v>0.72899999999999998</v>
      </c>
      <c r="AD162" s="233">
        <v>0.92490000000000006</v>
      </c>
      <c r="AE162" s="233">
        <v>5.2900000000000003E-2</v>
      </c>
      <c r="AF162" s="233">
        <v>2.7235</v>
      </c>
      <c r="AG162" s="233">
        <v>5.2690000000000001</v>
      </c>
      <c r="AH162" s="233">
        <v>0.33329999999999999</v>
      </c>
      <c r="AI162" s="233">
        <v>0.60389999999999999</v>
      </c>
      <c r="AJ162" s="233">
        <v>5.5488</v>
      </c>
      <c r="AK162" s="234">
        <v>160</v>
      </c>
      <c r="AL162" s="235" t="s">
        <v>403</v>
      </c>
    </row>
    <row r="163" spans="1:38" x14ac:dyDescent="0.2">
      <c r="A163" s="232">
        <v>44428</v>
      </c>
      <c r="B163" s="233">
        <v>0.1178</v>
      </c>
      <c r="C163" s="233">
        <v>3.9300999999999999</v>
      </c>
      <c r="D163" s="233">
        <v>2.798</v>
      </c>
      <c r="E163" s="233">
        <v>0.50439999999999996</v>
      </c>
      <c r="F163" s="233">
        <v>3.044</v>
      </c>
      <c r="G163" s="233">
        <v>2.6808000000000001</v>
      </c>
      <c r="H163" s="233">
        <v>2.8818000000000001</v>
      </c>
      <c r="I163" s="233">
        <v>4.5880000000000001</v>
      </c>
      <c r="J163" s="233">
        <v>1.3089</v>
      </c>
      <c r="K163" s="233">
        <v>4.2816000000000001</v>
      </c>
      <c r="L163" s="233">
        <v>5.3536000000000001</v>
      </c>
      <c r="M163" s="233">
        <v>0.14729999999999999</v>
      </c>
      <c r="N163" s="233">
        <v>3.5830000000000002</v>
      </c>
      <c r="O163" s="233">
        <v>0.1799</v>
      </c>
      <c r="P163" s="233">
        <v>0.6169</v>
      </c>
      <c r="Q163" s="233">
        <v>3.0792000000000002</v>
      </c>
      <c r="R163" s="233">
        <v>0.43240000000000001</v>
      </c>
      <c r="S163" s="233">
        <v>0.44469999999999998</v>
      </c>
      <c r="T163" s="233">
        <v>0.61150000000000004</v>
      </c>
      <c r="U163" s="233">
        <v>0.92969999999999997</v>
      </c>
      <c r="V163" s="233">
        <v>2.3458000000000001</v>
      </c>
      <c r="W163" s="233">
        <v>0.45989999999999998</v>
      </c>
      <c r="X163" s="233">
        <v>1.2124999999999999</v>
      </c>
      <c r="Y163" s="233">
        <v>0.49969999999999998</v>
      </c>
      <c r="Z163" s="233">
        <v>7.8E-2</v>
      </c>
      <c r="AA163" s="233">
        <v>0.19420000000000001</v>
      </c>
      <c r="AB163" s="233">
        <v>0.25619999999999998</v>
      </c>
      <c r="AC163" s="233">
        <v>0.72570000000000001</v>
      </c>
      <c r="AD163" s="233">
        <v>0.92720000000000002</v>
      </c>
      <c r="AE163" s="233">
        <v>5.28E-2</v>
      </c>
      <c r="AF163" s="233">
        <v>2.7193000000000001</v>
      </c>
      <c r="AG163" s="233">
        <v>5.2798999999999996</v>
      </c>
      <c r="AH163" s="233">
        <v>0.3322</v>
      </c>
      <c r="AI163" s="233">
        <v>0.6048</v>
      </c>
      <c r="AJ163" s="233">
        <v>5.5606999999999998</v>
      </c>
      <c r="AK163" s="234">
        <v>161</v>
      </c>
      <c r="AL163" s="235" t="s">
        <v>402</v>
      </c>
    </row>
    <row r="164" spans="1:38" x14ac:dyDescent="0.2">
      <c r="A164" s="232">
        <v>44431</v>
      </c>
      <c r="B164" s="233">
        <v>0.1171</v>
      </c>
      <c r="C164" s="233">
        <v>3.9106999999999998</v>
      </c>
      <c r="D164" s="233">
        <v>2.8041999999999998</v>
      </c>
      <c r="E164" s="233">
        <v>0.502</v>
      </c>
      <c r="F164" s="233">
        <v>3.0691000000000002</v>
      </c>
      <c r="G164" s="233">
        <v>2.6802000000000001</v>
      </c>
      <c r="H164" s="233">
        <v>2.8774999999999999</v>
      </c>
      <c r="I164" s="233">
        <v>4.5876000000000001</v>
      </c>
      <c r="J164" s="233">
        <v>1.3106</v>
      </c>
      <c r="K164" s="233">
        <v>4.2781000000000002</v>
      </c>
      <c r="L164" s="233">
        <v>5.3394000000000004</v>
      </c>
      <c r="M164" s="233">
        <v>0.14649999999999999</v>
      </c>
      <c r="N164" s="233">
        <v>3.5571000000000002</v>
      </c>
      <c r="O164" s="233">
        <v>0.17949999999999999</v>
      </c>
      <c r="P164" s="233">
        <v>0.61680000000000001</v>
      </c>
      <c r="Q164" s="233">
        <v>3.0666000000000002</v>
      </c>
      <c r="R164" s="233">
        <v>0.43690000000000001</v>
      </c>
      <c r="S164" s="233">
        <v>0.44690000000000002</v>
      </c>
      <c r="T164" s="233">
        <v>0.6119</v>
      </c>
      <c r="U164" s="233">
        <v>0.92979999999999996</v>
      </c>
      <c r="V164" s="233">
        <v>2.3456000000000001</v>
      </c>
      <c r="W164" s="233">
        <v>0.46139999999999998</v>
      </c>
      <c r="X164" s="233">
        <v>1.2109000000000001</v>
      </c>
      <c r="Y164" s="233">
        <v>0.49709999999999999</v>
      </c>
      <c r="Z164" s="233">
        <v>7.7899999999999997E-2</v>
      </c>
      <c r="AA164" s="233">
        <v>0.19239999999999999</v>
      </c>
      <c r="AB164" s="233">
        <v>0.25629999999999997</v>
      </c>
      <c r="AC164" s="233">
        <v>0.72719999999999996</v>
      </c>
      <c r="AD164" s="233">
        <v>0.92490000000000006</v>
      </c>
      <c r="AE164" s="233">
        <v>5.28E-2</v>
      </c>
      <c r="AF164" s="233">
        <v>2.7134</v>
      </c>
      <c r="AG164" s="233">
        <v>5.2667000000000002</v>
      </c>
      <c r="AH164" s="233">
        <v>0.3337</v>
      </c>
      <c r="AI164" s="233">
        <v>0.60270000000000001</v>
      </c>
      <c r="AJ164" s="233">
        <v>5.5667999999999997</v>
      </c>
      <c r="AK164" s="234">
        <v>162</v>
      </c>
      <c r="AL164" s="235" t="s">
        <v>401</v>
      </c>
    </row>
    <row r="165" spans="1:38" x14ac:dyDescent="0.2">
      <c r="A165" s="232">
        <v>44432</v>
      </c>
      <c r="B165" s="233">
        <v>0.11849999999999999</v>
      </c>
      <c r="C165" s="233">
        <v>3.9085999999999999</v>
      </c>
      <c r="D165" s="233">
        <v>2.8233999999999999</v>
      </c>
      <c r="E165" s="233">
        <v>0.50180000000000002</v>
      </c>
      <c r="F165" s="233">
        <v>3.0941000000000001</v>
      </c>
      <c r="G165" s="233">
        <v>2.7111000000000001</v>
      </c>
      <c r="H165" s="233">
        <v>2.8803000000000001</v>
      </c>
      <c r="I165" s="233">
        <v>4.5848000000000004</v>
      </c>
      <c r="J165" s="233">
        <v>1.3131999999999999</v>
      </c>
      <c r="K165" s="233">
        <v>4.2811000000000003</v>
      </c>
      <c r="L165" s="233">
        <v>5.3589000000000002</v>
      </c>
      <c r="M165" s="233">
        <v>0.14649999999999999</v>
      </c>
      <c r="N165" s="233">
        <v>3.5602</v>
      </c>
      <c r="O165" s="233">
        <v>0.1794</v>
      </c>
      <c r="P165" s="233">
        <v>0.61650000000000005</v>
      </c>
      <c r="Q165" s="233">
        <v>3.0525000000000002</v>
      </c>
      <c r="R165" s="233">
        <v>0.4395</v>
      </c>
      <c r="S165" s="233">
        <v>0.44879999999999998</v>
      </c>
      <c r="T165" s="233">
        <v>0.61160000000000003</v>
      </c>
      <c r="U165" s="233">
        <v>0.93020000000000003</v>
      </c>
      <c r="V165" s="233">
        <v>2.3441000000000001</v>
      </c>
      <c r="W165" s="233">
        <v>0.4632</v>
      </c>
      <c r="X165" s="233">
        <v>1.2132000000000001</v>
      </c>
      <c r="Y165" s="233">
        <v>0.49830000000000002</v>
      </c>
      <c r="Z165" s="233">
        <v>7.7899999999999997E-2</v>
      </c>
      <c r="AA165" s="233">
        <v>0.19209999999999999</v>
      </c>
      <c r="AB165" s="233">
        <v>0.2581</v>
      </c>
      <c r="AC165" s="233">
        <v>0.72629999999999995</v>
      </c>
      <c r="AD165" s="233">
        <v>0.92700000000000005</v>
      </c>
      <c r="AE165" s="233">
        <v>5.28E-2</v>
      </c>
      <c r="AF165" s="233">
        <v>2.7157</v>
      </c>
      <c r="AG165" s="233">
        <v>5.2675000000000001</v>
      </c>
      <c r="AH165" s="233">
        <v>0.33479999999999999</v>
      </c>
      <c r="AI165" s="233">
        <v>0.60340000000000005</v>
      </c>
      <c r="AJ165" s="233">
        <v>5.5499000000000001</v>
      </c>
      <c r="AK165" s="234">
        <v>163</v>
      </c>
      <c r="AL165" s="235" t="s">
        <v>400</v>
      </c>
    </row>
    <row r="166" spans="1:38" x14ac:dyDescent="0.2">
      <c r="A166" s="232">
        <v>44433</v>
      </c>
      <c r="B166" s="233">
        <v>0.11890000000000001</v>
      </c>
      <c r="C166" s="233">
        <v>3.8868999999999998</v>
      </c>
      <c r="D166" s="233">
        <v>2.8210999999999999</v>
      </c>
      <c r="E166" s="233">
        <v>0.49930000000000002</v>
      </c>
      <c r="F166" s="233">
        <v>3.0821000000000001</v>
      </c>
      <c r="G166" s="233">
        <v>2.7042999999999999</v>
      </c>
      <c r="H166" s="233">
        <v>2.8725999999999998</v>
      </c>
      <c r="I166" s="233">
        <v>4.5678999999999998</v>
      </c>
      <c r="J166" s="233">
        <v>1.3150999999999999</v>
      </c>
      <c r="K166" s="233">
        <v>4.2572999999999999</v>
      </c>
      <c r="L166" s="233">
        <v>5.3369999999999997</v>
      </c>
      <c r="M166" s="233">
        <v>0.14549999999999999</v>
      </c>
      <c r="N166" s="233">
        <v>3.5417999999999998</v>
      </c>
      <c r="O166" s="233">
        <v>0.1789</v>
      </c>
      <c r="P166" s="233">
        <v>0.61419999999999997</v>
      </c>
      <c r="Q166" s="233">
        <v>3.0575000000000001</v>
      </c>
      <c r="R166" s="233">
        <v>0.44030000000000002</v>
      </c>
      <c r="S166" s="233">
        <v>0.44719999999999999</v>
      </c>
      <c r="T166" s="233">
        <v>0.6099</v>
      </c>
      <c r="U166" s="233">
        <v>0.92669999999999997</v>
      </c>
      <c r="V166" s="233">
        <v>2.3355000000000001</v>
      </c>
      <c r="W166" s="233">
        <v>0.46289999999999998</v>
      </c>
      <c r="X166" s="233">
        <v>1.2050000000000001</v>
      </c>
      <c r="Y166" s="233">
        <v>0.49640000000000001</v>
      </c>
      <c r="Z166" s="233">
        <v>7.8E-2</v>
      </c>
      <c r="AA166" s="233">
        <v>0.19239999999999999</v>
      </c>
      <c r="AB166" s="233">
        <v>0.25990000000000002</v>
      </c>
      <c r="AC166" s="233">
        <v>0.74080000000000001</v>
      </c>
      <c r="AD166" s="233">
        <v>0.92359999999999998</v>
      </c>
      <c r="AE166" s="233">
        <v>5.2699999999999997E-2</v>
      </c>
      <c r="AF166" s="233">
        <v>2.6997</v>
      </c>
      <c r="AG166" s="233">
        <v>5.2371999999999996</v>
      </c>
      <c r="AH166" s="233">
        <v>0.33310000000000001</v>
      </c>
      <c r="AI166" s="233">
        <v>0.60040000000000004</v>
      </c>
      <c r="AJ166" s="233">
        <v>5.524</v>
      </c>
      <c r="AK166" s="234">
        <v>164</v>
      </c>
      <c r="AL166" s="235" t="s">
        <v>399</v>
      </c>
    </row>
    <row r="167" spans="1:38" x14ac:dyDescent="0.2">
      <c r="A167" s="232">
        <v>44434</v>
      </c>
      <c r="B167" s="233">
        <v>0.11890000000000001</v>
      </c>
      <c r="C167" s="233">
        <v>3.8912</v>
      </c>
      <c r="D167" s="233">
        <v>2.8233999999999999</v>
      </c>
      <c r="E167" s="233">
        <v>0.49969999999999998</v>
      </c>
      <c r="F167" s="233">
        <v>3.0847000000000002</v>
      </c>
      <c r="G167" s="233">
        <v>2.7048000000000001</v>
      </c>
      <c r="H167" s="233">
        <v>2.8751000000000002</v>
      </c>
      <c r="I167" s="233">
        <v>4.5758000000000001</v>
      </c>
      <c r="J167" s="233">
        <v>1.3117000000000001</v>
      </c>
      <c r="K167" s="233">
        <v>4.2422000000000004</v>
      </c>
      <c r="L167" s="233">
        <v>5.3445999999999998</v>
      </c>
      <c r="M167" s="233">
        <v>0.1454</v>
      </c>
      <c r="N167" s="233">
        <v>3.5316999999999998</v>
      </c>
      <c r="O167" s="233">
        <v>0.17899999999999999</v>
      </c>
      <c r="P167" s="233">
        <v>0.61529999999999996</v>
      </c>
      <c r="Q167" s="233">
        <v>3.0792999999999999</v>
      </c>
      <c r="R167" s="233">
        <v>0.4415</v>
      </c>
      <c r="S167" s="233">
        <v>0.44690000000000002</v>
      </c>
      <c r="T167" s="233">
        <v>0.61099999999999999</v>
      </c>
      <c r="U167" s="233">
        <v>0.92779999999999996</v>
      </c>
      <c r="V167" s="233">
        <v>2.3395000000000001</v>
      </c>
      <c r="W167" s="233">
        <v>0.46429999999999999</v>
      </c>
      <c r="X167" s="233">
        <v>1.2074</v>
      </c>
      <c r="Y167" s="233">
        <v>0.49630000000000002</v>
      </c>
      <c r="Z167" s="233">
        <v>7.7799999999999994E-2</v>
      </c>
      <c r="AA167" s="233">
        <v>0.1915</v>
      </c>
      <c r="AB167" s="233">
        <v>0.26</v>
      </c>
      <c r="AC167" s="233">
        <v>0.74639999999999995</v>
      </c>
      <c r="AD167" s="233">
        <v>0.92759999999999998</v>
      </c>
      <c r="AE167" s="233">
        <v>5.2600000000000001E-2</v>
      </c>
      <c r="AF167" s="233">
        <v>2.6989000000000001</v>
      </c>
      <c r="AG167" s="233">
        <v>5.2430000000000003</v>
      </c>
      <c r="AH167" s="233">
        <v>0.33229999999999998</v>
      </c>
      <c r="AI167" s="233">
        <v>0.60009999999999997</v>
      </c>
      <c r="AJ167" s="233">
        <v>5.5370999999999997</v>
      </c>
      <c r="AK167" s="234">
        <v>165</v>
      </c>
      <c r="AL167" s="235" t="s">
        <v>398</v>
      </c>
    </row>
    <row r="168" spans="1:38" x14ac:dyDescent="0.2">
      <c r="A168" s="232">
        <v>44435</v>
      </c>
      <c r="B168" s="233">
        <v>0.11940000000000001</v>
      </c>
      <c r="C168" s="233">
        <v>3.8978000000000002</v>
      </c>
      <c r="D168" s="233">
        <v>2.8273000000000001</v>
      </c>
      <c r="E168" s="233">
        <v>0.50039999999999996</v>
      </c>
      <c r="F168" s="233">
        <v>3.0760000000000001</v>
      </c>
      <c r="G168" s="233">
        <v>2.7109999999999999</v>
      </c>
      <c r="H168" s="233">
        <v>2.8841000000000001</v>
      </c>
      <c r="I168" s="233">
        <v>4.5803000000000003</v>
      </c>
      <c r="J168" s="233">
        <v>1.3059000000000001</v>
      </c>
      <c r="K168" s="233">
        <v>4.2442000000000002</v>
      </c>
      <c r="L168" s="233">
        <v>5.3404999999999996</v>
      </c>
      <c r="M168" s="233">
        <v>0.1447</v>
      </c>
      <c r="N168" s="233">
        <v>3.5396000000000001</v>
      </c>
      <c r="O168" s="233">
        <v>0.17929999999999999</v>
      </c>
      <c r="P168" s="233">
        <v>0.6159</v>
      </c>
      <c r="Q168" s="233">
        <v>3.0781999999999998</v>
      </c>
      <c r="R168" s="233">
        <v>0.44140000000000001</v>
      </c>
      <c r="S168" s="233">
        <v>0.44700000000000001</v>
      </c>
      <c r="T168" s="233">
        <v>0.61160000000000003</v>
      </c>
      <c r="U168" s="233">
        <v>0.92800000000000005</v>
      </c>
      <c r="V168" s="233">
        <v>2.3418000000000001</v>
      </c>
      <c r="W168" s="233">
        <v>0.46460000000000001</v>
      </c>
      <c r="X168" s="233">
        <v>1.2069000000000001</v>
      </c>
      <c r="Y168" s="233">
        <v>0.49530000000000002</v>
      </c>
      <c r="Z168" s="233">
        <v>7.8E-2</v>
      </c>
      <c r="AA168" s="233">
        <v>0.19109999999999999</v>
      </c>
      <c r="AB168" s="233">
        <v>0.26140000000000002</v>
      </c>
      <c r="AC168" s="233">
        <v>0.74199999999999999</v>
      </c>
      <c r="AD168" s="233">
        <v>0.93030000000000002</v>
      </c>
      <c r="AE168" s="233">
        <v>5.2699999999999997E-2</v>
      </c>
      <c r="AF168" s="233">
        <v>2.7035</v>
      </c>
      <c r="AG168" s="233">
        <v>5.2762000000000002</v>
      </c>
      <c r="AH168" s="233">
        <v>0.3332</v>
      </c>
      <c r="AI168" s="233">
        <v>0.60160000000000002</v>
      </c>
      <c r="AJ168" s="233">
        <v>5.5316000000000001</v>
      </c>
      <c r="AK168" s="234">
        <v>166</v>
      </c>
      <c r="AL168" s="235" t="s">
        <v>397</v>
      </c>
    </row>
    <row r="169" spans="1:38" x14ac:dyDescent="0.2">
      <c r="A169" s="232">
        <v>44438</v>
      </c>
      <c r="B169" s="233">
        <v>0.1193</v>
      </c>
      <c r="C169" s="233">
        <v>3.8723999999999998</v>
      </c>
      <c r="D169" s="233">
        <v>2.8254999999999999</v>
      </c>
      <c r="E169" s="233">
        <v>0.49730000000000002</v>
      </c>
      <c r="F169" s="233">
        <v>3.0707</v>
      </c>
      <c r="G169" s="233">
        <v>2.7115999999999998</v>
      </c>
      <c r="H169" s="233">
        <v>2.8773</v>
      </c>
      <c r="I169" s="233">
        <v>4.5690999999999997</v>
      </c>
      <c r="J169" s="233">
        <v>1.3121</v>
      </c>
      <c r="K169" s="233">
        <v>4.2289000000000003</v>
      </c>
      <c r="L169" s="233">
        <v>5.3296000000000001</v>
      </c>
      <c r="M169" s="233">
        <v>0.14410000000000001</v>
      </c>
      <c r="N169" s="233">
        <v>3.5249999999999999</v>
      </c>
      <c r="O169" s="233">
        <v>0.1787</v>
      </c>
      <c r="P169" s="233">
        <v>0.61450000000000005</v>
      </c>
      <c r="Q169" s="233">
        <v>3.0583</v>
      </c>
      <c r="R169" s="233">
        <v>0.44569999999999999</v>
      </c>
      <c r="S169" s="233">
        <v>0.44779999999999998</v>
      </c>
      <c r="T169" s="233">
        <v>0.60970000000000002</v>
      </c>
      <c r="U169" s="233">
        <v>0.92589999999999995</v>
      </c>
      <c r="V169" s="233">
        <v>2.3361000000000001</v>
      </c>
      <c r="W169" s="233">
        <v>0.46400000000000002</v>
      </c>
      <c r="X169" s="233">
        <v>1.2017</v>
      </c>
      <c r="Y169" s="233">
        <v>0.49459999999999998</v>
      </c>
      <c r="Z169" s="233">
        <v>7.7799999999999994E-2</v>
      </c>
      <c r="AA169" s="233">
        <v>0.1918</v>
      </c>
      <c r="AB169" s="233">
        <v>0.26400000000000001</v>
      </c>
      <c r="AC169" s="233">
        <v>0.74460000000000004</v>
      </c>
      <c r="AD169" s="233">
        <v>0.93100000000000005</v>
      </c>
      <c r="AE169" s="233">
        <v>5.2600000000000001E-2</v>
      </c>
      <c r="AF169" s="233">
        <v>2.6947999999999999</v>
      </c>
      <c r="AG169" s="233">
        <v>5.2827999999999999</v>
      </c>
      <c r="AH169" s="233">
        <v>0.3327</v>
      </c>
      <c r="AI169" s="233">
        <v>0.59870000000000001</v>
      </c>
      <c r="AJ169" s="233">
        <v>5.5170000000000003</v>
      </c>
      <c r="AK169" s="234">
        <v>167</v>
      </c>
      <c r="AL169" s="235" t="s">
        <v>396</v>
      </c>
    </row>
    <row r="170" spans="1:38" x14ac:dyDescent="0.2">
      <c r="A170" s="232">
        <v>44439</v>
      </c>
      <c r="B170" s="233">
        <v>0.11899999999999999</v>
      </c>
      <c r="C170" s="233">
        <v>3.8386</v>
      </c>
      <c r="D170" s="233">
        <v>2.8128000000000002</v>
      </c>
      <c r="E170" s="233">
        <v>0.49330000000000002</v>
      </c>
      <c r="F170" s="233">
        <v>3.0488</v>
      </c>
      <c r="G170" s="233">
        <v>2.7075</v>
      </c>
      <c r="H170" s="233">
        <v>2.8557999999999999</v>
      </c>
      <c r="I170" s="233">
        <v>4.5373999999999999</v>
      </c>
      <c r="J170" s="233">
        <v>1.3023</v>
      </c>
      <c r="K170" s="233">
        <v>4.1984000000000004</v>
      </c>
      <c r="L170" s="233">
        <v>5.2858999999999998</v>
      </c>
      <c r="M170" s="233">
        <v>0.14280000000000001</v>
      </c>
      <c r="N170" s="233">
        <v>3.4929000000000001</v>
      </c>
      <c r="O170" s="233">
        <v>0.1777</v>
      </c>
      <c r="P170" s="233">
        <v>0.61019999999999996</v>
      </c>
      <c r="Q170" s="233">
        <v>3.0289999999999999</v>
      </c>
      <c r="R170" s="233">
        <v>0.44330000000000003</v>
      </c>
      <c r="S170" s="233">
        <v>0.44629999999999997</v>
      </c>
      <c r="T170" s="233">
        <v>0.60580000000000001</v>
      </c>
      <c r="U170" s="233">
        <v>0.91930000000000001</v>
      </c>
      <c r="V170" s="233">
        <v>2.3199000000000001</v>
      </c>
      <c r="W170" s="233">
        <v>0.46189999999999998</v>
      </c>
      <c r="X170" s="233">
        <v>1.1960999999999999</v>
      </c>
      <c r="Y170" s="233">
        <v>0.49049999999999999</v>
      </c>
      <c r="Z170" s="233">
        <v>7.7200000000000005E-2</v>
      </c>
      <c r="AA170" s="233">
        <v>0.191</v>
      </c>
      <c r="AB170" s="233">
        <v>0.26400000000000001</v>
      </c>
      <c r="AC170" s="233">
        <v>0.74039999999999995</v>
      </c>
      <c r="AD170" s="233">
        <v>0.9234</v>
      </c>
      <c r="AE170" s="233">
        <v>5.2400000000000002E-2</v>
      </c>
      <c r="AF170" s="233">
        <v>2.6903999999999999</v>
      </c>
      <c r="AG170" s="233">
        <v>5.2522000000000002</v>
      </c>
      <c r="AH170" s="233">
        <v>0.33169999999999999</v>
      </c>
      <c r="AI170" s="233">
        <v>0.59389999999999998</v>
      </c>
      <c r="AJ170" s="233">
        <v>5.4698000000000002</v>
      </c>
      <c r="AK170" s="234">
        <v>168</v>
      </c>
      <c r="AL170" s="235" t="s">
        <v>395</v>
      </c>
    </row>
    <row r="171" spans="1:38" x14ac:dyDescent="0.2">
      <c r="A171" s="232">
        <v>44440</v>
      </c>
      <c r="B171" s="233">
        <v>0.1182</v>
      </c>
      <c r="C171" s="233">
        <v>3.8237999999999999</v>
      </c>
      <c r="D171" s="233">
        <v>2.8098999999999998</v>
      </c>
      <c r="E171" s="233">
        <v>0.49159999999999998</v>
      </c>
      <c r="F171" s="233">
        <v>3.0375000000000001</v>
      </c>
      <c r="G171" s="233">
        <v>2.7004999999999999</v>
      </c>
      <c r="H171" s="233">
        <v>2.8401000000000001</v>
      </c>
      <c r="I171" s="233">
        <v>4.5183999999999997</v>
      </c>
      <c r="J171" s="233">
        <v>1.2968</v>
      </c>
      <c r="K171" s="233">
        <v>4.1688000000000001</v>
      </c>
      <c r="L171" s="233">
        <v>5.2610000000000001</v>
      </c>
      <c r="M171" s="233">
        <v>0.1416</v>
      </c>
      <c r="N171" s="233">
        <v>3.4651999999999998</v>
      </c>
      <c r="O171" s="233">
        <v>0.17749999999999999</v>
      </c>
      <c r="P171" s="233">
        <v>0.60760000000000003</v>
      </c>
      <c r="Q171" s="233">
        <v>3.0366</v>
      </c>
      <c r="R171" s="233">
        <v>0.44059999999999999</v>
      </c>
      <c r="S171" s="233">
        <v>0.44319999999999998</v>
      </c>
      <c r="T171" s="233">
        <v>0.60350000000000004</v>
      </c>
      <c r="U171" s="233">
        <v>0.91549999999999998</v>
      </c>
      <c r="V171" s="233">
        <v>2.3102</v>
      </c>
      <c r="W171" s="233">
        <v>0.46050000000000002</v>
      </c>
      <c r="X171" s="233">
        <v>1.1939</v>
      </c>
      <c r="Y171" s="233">
        <v>0.4945</v>
      </c>
      <c r="Z171" s="233">
        <v>7.6399999999999996E-2</v>
      </c>
      <c r="AA171" s="233">
        <v>0.1908</v>
      </c>
      <c r="AB171" s="233">
        <v>0.26500000000000001</v>
      </c>
      <c r="AC171" s="233">
        <v>0.74239999999999995</v>
      </c>
      <c r="AD171" s="233">
        <v>0.92100000000000004</v>
      </c>
      <c r="AE171" s="233">
        <v>5.2299999999999999E-2</v>
      </c>
      <c r="AF171" s="233">
        <v>2.6774</v>
      </c>
      <c r="AG171" s="233">
        <v>5.2302</v>
      </c>
      <c r="AH171" s="233">
        <v>0.33</v>
      </c>
      <c r="AI171" s="233">
        <v>0.59160000000000001</v>
      </c>
      <c r="AJ171" s="233">
        <v>5.4379999999999997</v>
      </c>
      <c r="AK171" s="234">
        <v>169</v>
      </c>
      <c r="AL171" s="235" t="s">
        <v>394</v>
      </c>
    </row>
    <row r="172" spans="1:38" x14ac:dyDescent="0.2">
      <c r="A172" s="232">
        <v>44441</v>
      </c>
      <c r="B172" s="233">
        <v>0.1172</v>
      </c>
      <c r="C172" s="233">
        <v>3.8043999999999998</v>
      </c>
      <c r="D172" s="233">
        <v>2.8109999999999999</v>
      </c>
      <c r="E172" s="233">
        <v>0.4894</v>
      </c>
      <c r="F172" s="233">
        <v>3.0200999999999998</v>
      </c>
      <c r="G172" s="233">
        <v>2.6966999999999999</v>
      </c>
      <c r="H172" s="233">
        <v>2.8308</v>
      </c>
      <c r="I172" s="233">
        <v>4.5067000000000004</v>
      </c>
      <c r="J172" s="233">
        <v>1.2982</v>
      </c>
      <c r="K172" s="233">
        <v>4.1554000000000002</v>
      </c>
      <c r="L172" s="233">
        <v>5.2451999999999996</v>
      </c>
      <c r="M172" s="233">
        <v>0.1409</v>
      </c>
      <c r="N172" s="233">
        <v>3.4586999999999999</v>
      </c>
      <c r="O172" s="233">
        <v>0.17799999999999999</v>
      </c>
      <c r="P172" s="233">
        <v>0.60609999999999997</v>
      </c>
      <c r="Q172" s="233">
        <v>3.0045000000000002</v>
      </c>
      <c r="R172" s="233">
        <v>0.43759999999999999</v>
      </c>
      <c r="S172" s="233">
        <v>0.44219999999999998</v>
      </c>
      <c r="T172" s="233">
        <v>0.60089999999999999</v>
      </c>
      <c r="U172" s="233">
        <v>0.91249999999999998</v>
      </c>
      <c r="V172" s="233">
        <v>2.3041999999999998</v>
      </c>
      <c r="W172" s="233">
        <v>0.45879999999999999</v>
      </c>
      <c r="X172" s="233">
        <v>1.1862999999999999</v>
      </c>
      <c r="Y172" s="233">
        <v>0.49330000000000002</v>
      </c>
      <c r="Z172" s="233">
        <v>7.6300000000000007E-2</v>
      </c>
      <c r="AA172" s="233">
        <v>0.19070000000000001</v>
      </c>
      <c r="AB172" s="233">
        <v>0.26529999999999998</v>
      </c>
      <c r="AC172" s="233">
        <v>0.73360000000000003</v>
      </c>
      <c r="AD172" s="233">
        <v>0.91459999999999997</v>
      </c>
      <c r="AE172" s="233">
        <v>5.2299999999999999E-2</v>
      </c>
      <c r="AF172" s="233">
        <v>2.6657000000000002</v>
      </c>
      <c r="AG172" s="233">
        <v>5.2083000000000004</v>
      </c>
      <c r="AH172" s="233">
        <v>0.32840000000000003</v>
      </c>
      <c r="AI172" s="233">
        <v>0.58889999999999998</v>
      </c>
      <c r="AJ172" s="233">
        <v>5.4279000000000002</v>
      </c>
      <c r="AK172" s="234">
        <v>170</v>
      </c>
      <c r="AL172" s="235" t="s">
        <v>393</v>
      </c>
    </row>
    <row r="173" spans="1:38" x14ac:dyDescent="0.2">
      <c r="A173" s="232">
        <v>44442</v>
      </c>
      <c r="B173" s="233">
        <v>0.1164</v>
      </c>
      <c r="C173" s="233">
        <v>3.7997999999999998</v>
      </c>
      <c r="D173" s="233">
        <v>2.8248000000000002</v>
      </c>
      <c r="E173" s="233">
        <v>0.48899999999999999</v>
      </c>
      <c r="F173" s="233">
        <v>3.03</v>
      </c>
      <c r="G173" s="233">
        <v>2.7088999999999999</v>
      </c>
      <c r="H173" s="233">
        <v>2.8311999999999999</v>
      </c>
      <c r="I173" s="233">
        <v>4.5124000000000004</v>
      </c>
      <c r="J173" s="233">
        <v>1.2948</v>
      </c>
      <c r="K173" s="233">
        <v>4.1567999999999996</v>
      </c>
      <c r="L173" s="233">
        <v>5.2576999999999998</v>
      </c>
      <c r="M173" s="233">
        <v>0.1411</v>
      </c>
      <c r="N173" s="233">
        <v>3.4554</v>
      </c>
      <c r="O173" s="233">
        <v>0.1777</v>
      </c>
      <c r="P173" s="233">
        <v>0.60680000000000001</v>
      </c>
      <c r="Q173" s="233">
        <v>3.0003000000000002</v>
      </c>
      <c r="R173" s="233">
        <v>0.4395</v>
      </c>
      <c r="S173" s="233">
        <v>0.44319999999999998</v>
      </c>
      <c r="T173" s="233">
        <v>0.6018</v>
      </c>
      <c r="U173" s="233">
        <v>0.91320000000000001</v>
      </c>
      <c r="V173" s="233">
        <v>2.3071000000000002</v>
      </c>
      <c r="W173" s="233">
        <v>0.45660000000000001</v>
      </c>
      <c r="X173" s="233">
        <v>1.1859</v>
      </c>
      <c r="Y173" s="233">
        <v>0.49459999999999998</v>
      </c>
      <c r="Z173" s="233">
        <v>7.6200000000000004E-2</v>
      </c>
      <c r="AA173" s="233">
        <v>0.1903</v>
      </c>
      <c r="AB173" s="233">
        <v>0.2636</v>
      </c>
      <c r="AC173" s="233">
        <v>0.73309999999999997</v>
      </c>
      <c r="AD173" s="233">
        <v>0.91610000000000003</v>
      </c>
      <c r="AE173" s="233">
        <v>5.2200000000000003E-2</v>
      </c>
      <c r="AF173" s="233">
        <v>2.6642000000000001</v>
      </c>
      <c r="AG173" s="233">
        <v>5.1992000000000003</v>
      </c>
      <c r="AH173" s="233">
        <v>0.32840000000000003</v>
      </c>
      <c r="AI173" s="233">
        <v>0.58860000000000001</v>
      </c>
      <c r="AJ173" s="233">
        <v>5.4347000000000003</v>
      </c>
      <c r="AK173" s="234">
        <v>171</v>
      </c>
      <c r="AL173" s="235" t="s">
        <v>392</v>
      </c>
    </row>
    <row r="174" spans="1:38" x14ac:dyDescent="0.2">
      <c r="A174" s="232">
        <v>44445</v>
      </c>
      <c r="B174" s="233">
        <v>0.1173</v>
      </c>
      <c r="C174" s="233">
        <v>3.8041</v>
      </c>
      <c r="D174" s="233">
        <v>2.8279000000000001</v>
      </c>
      <c r="E174" s="233">
        <v>0.4894</v>
      </c>
      <c r="F174" s="233">
        <v>3.0329000000000002</v>
      </c>
      <c r="G174" s="233">
        <v>2.7162000000000002</v>
      </c>
      <c r="H174" s="233">
        <v>2.8349000000000002</v>
      </c>
      <c r="I174" s="233">
        <v>4.5133999999999999</v>
      </c>
      <c r="J174" s="233">
        <v>1.2990999999999999</v>
      </c>
      <c r="K174" s="233">
        <v>4.1546000000000003</v>
      </c>
      <c r="L174" s="233">
        <v>5.2659000000000002</v>
      </c>
      <c r="M174" s="233">
        <v>0.1419</v>
      </c>
      <c r="N174" s="233">
        <v>3.4617</v>
      </c>
      <c r="O174" s="233">
        <v>0.1779</v>
      </c>
      <c r="P174" s="233">
        <v>0.60699999999999998</v>
      </c>
      <c r="Q174" s="233">
        <v>3.0049000000000001</v>
      </c>
      <c r="R174" s="233">
        <v>0.4395</v>
      </c>
      <c r="S174" s="233">
        <v>0.44400000000000001</v>
      </c>
      <c r="T174" s="233">
        <v>0.60270000000000001</v>
      </c>
      <c r="U174" s="233">
        <v>0.91259999999999997</v>
      </c>
      <c r="V174" s="233">
        <v>2.3075999999999999</v>
      </c>
      <c r="W174" s="233">
        <v>0.4587</v>
      </c>
      <c r="X174" s="233">
        <v>1.1874</v>
      </c>
      <c r="Y174" s="233">
        <v>0.49630000000000002</v>
      </c>
      <c r="Z174" s="233">
        <v>7.6200000000000004E-2</v>
      </c>
      <c r="AA174" s="233">
        <v>0.191</v>
      </c>
      <c r="AB174" s="233">
        <v>0.26679999999999998</v>
      </c>
      <c r="AC174" s="233">
        <v>0.73260000000000003</v>
      </c>
      <c r="AD174" s="233">
        <v>0.9173</v>
      </c>
      <c r="AE174" s="233">
        <v>5.2200000000000003E-2</v>
      </c>
      <c r="AF174" s="233">
        <v>2.6747000000000001</v>
      </c>
      <c r="AG174" s="233">
        <v>5.2076000000000002</v>
      </c>
      <c r="AH174" s="233">
        <v>0.32890000000000003</v>
      </c>
      <c r="AI174" s="233">
        <v>0.58930000000000005</v>
      </c>
      <c r="AJ174" s="233">
        <v>5.4359999999999999</v>
      </c>
      <c r="AK174" s="234">
        <v>172</v>
      </c>
      <c r="AL174" s="235" t="s">
        <v>391</v>
      </c>
    </row>
    <row r="175" spans="1:38" x14ac:dyDescent="0.2">
      <c r="A175" s="232">
        <v>44446</v>
      </c>
      <c r="B175" s="233">
        <v>0.1166</v>
      </c>
      <c r="C175" s="233">
        <v>3.8041</v>
      </c>
      <c r="D175" s="233">
        <v>2.8212999999999999</v>
      </c>
      <c r="E175" s="233">
        <v>0.48949999999999999</v>
      </c>
      <c r="F175" s="233">
        <v>3.0293000000000001</v>
      </c>
      <c r="G175" s="233">
        <v>2.7098</v>
      </c>
      <c r="H175" s="233">
        <v>2.8317000000000001</v>
      </c>
      <c r="I175" s="233">
        <v>4.5180999999999996</v>
      </c>
      <c r="J175" s="233">
        <v>1.2990999999999999</v>
      </c>
      <c r="K175" s="233">
        <v>4.1612999999999998</v>
      </c>
      <c r="L175" s="233">
        <v>5.2569999999999997</v>
      </c>
      <c r="M175" s="233">
        <v>0.14230000000000001</v>
      </c>
      <c r="N175" s="233">
        <v>3.4603999999999999</v>
      </c>
      <c r="O175" s="233">
        <v>0.1779</v>
      </c>
      <c r="P175" s="233">
        <v>0.60760000000000003</v>
      </c>
      <c r="Q175" s="233">
        <v>2.9961000000000002</v>
      </c>
      <c r="R175" s="233">
        <v>0.43940000000000001</v>
      </c>
      <c r="S175" s="233">
        <v>0.44519999999999998</v>
      </c>
      <c r="T175" s="233">
        <v>0.60419999999999996</v>
      </c>
      <c r="U175" s="233">
        <v>0.91300000000000003</v>
      </c>
      <c r="V175" s="233">
        <v>2.31</v>
      </c>
      <c r="W175" s="233">
        <v>0.4577</v>
      </c>
      <c r="X175" s="233">
        <v>1.1875</v>
      </c>
      <c r="Y175" s="233">
        <v>0.49230000000000002</v>
      </c>
      <c r="Z175" s="233">
        <v>7.5899999999999995E-2</v>
      </c>
      <c r="AA175" s="233">
        <v>0.19089999999999999</v>
      </c>
      <c r="AB175" s="233">
        <v>0.26579999999999998</v>
      </c>
      <c r="AC175" s="233">
        <v>0.73570000000000002</v>
      </c>
      <c r="AD175" s="233">
        <v>0.91539999999999999</v>
      </c>
      <c r="AE175" s="233">
        <v>5.1999999999999998E-2</v>
      </c>
      <c r="AF175" s="233">
        <v>2.6766000000000001</v>
      </c>
      <c r="AG175" s="233">
        <v>5.1825000000000001</v>
      </c>
      <c r="AH175" s="233">
        <v>0.3276</v>
      </c>
      <c r="AI175" s="233">
        <v>0.58879999999999999</v>
      </c>
      <c r="AJ175" s="233">
        <v>5.4416000000000002</v>
      </c>
      <c r="AK175" s="234">
        <v>173</v>
      </c>
      <c r="AL175" s="235" t="s">
        <v>390</v>
      </c>
    </row>
    <row r="176" spans="1:38" x14ac:dyDescent="0.2">
      <c r="A176" s="232">
        <v>44447</v>
      </c>
      <c r="B176" s="233">
        <v>0.1166</v>
      </c>
      <c r="C176" s="233">
        <v>3.8212999999999999</v>
      </c>
      <c r="D176" s="233">
        <v>2.8136999999999999</v>
      </c>
      <c r="E176" s="233">
        <v>0.49149999999999999</v>
      </c>
      <c r="F176" s="233">
        <v>3.0133999999999999</v>
      </c>
      <c r="G176" s="233">
        <v>2.7092000000000001</v>
      </c>
      <c r="H176" s="233">
        <v>2.8391999999999999</v>
      </c>
      <c r="I176" s="233">
        <v>4.5175000000000001</v>
      </c>
      <c r="J176" s="233">
        <v>1.2912999999999999</v>
      </c>
      <c r="K176" s="233">
        <v>4.1542000000000003</v>
      </c>
      <c r="L176" s="233">
        <v>5.2595999999999998</v>
      </c>
      <c r="M176" s="233">
        <v>0.1429</v>
      </c>
      <c r="N176" s="233">
        <v>3.4691000000000001</v>
      </c>
      <c r="O176" s="233">
        <v>0.1779</v>
      </c>
      <c r="P176" s="233">
        <v>0.60750000000000004</v>
      </c>
      <c r="Q176" s="233">
        <v>2.9996999999999998</v>
      </c>
      <c r="R176" s="233">
        <v>0.43819999999999998</v>
      </c>
      <c r="S176" s="233">
        <v>0.443</v>
      </c>
      <c r="T176" s="233">
        <v>0.60399999999999998</v>
      </c>
      <c r="U176" s="233">
        <v>0.91310000000000002</v>
      </c>
      <c r="V176" s="233">
        <v>2.3096999999999999</v>
      </c>
      <c r="W176" s="233">
        <v>0.45429999999999998</v>
      </c>
      <c r="X176" s="233">
        <v>1.1911</v>
      </c>
      <c r="Y176" s="233">
        <v>0.4894</v>
      </c>
      <c r="Z176" s="233">
        <v>7.6200000000000004E-2</v>
      </c>
      <c r="AA176" s="233">
        <v>0.19139999999999999</v>
      </c>
      <c r="AB176" s="233">
        <v>0.26690000000000003</v>
      </c>
      <c r="AC176" s="233">
        <v>0.73899999999999999</v>
      </c>
      <c r="AD176" s="233">
        <v>0.91920000000000002</v>
      </c>
      <c r="AE176" s="233">
        <v>5.1999999999999998E-2</v>
      </c>
      <c r="AF176" s="233">
        <v>2.6810999999999998</v>
      </c>
      <c r="AG176" s="233">
        <v>5.1966999999999999</v>
      </c>
      <c r="AH176" s="233">
        <v>0.32750000000000001</v>
      </c>
      <c r="AI176" s="233">
        <v>0.5917</v>
      </c>
      <c r="AJ176" s="233">
        <v>5.4316000000000004</v>
      </c>
      <c r="AK176" s="234">
        <v>174</v>
      </c>
      <c r="AL176" s="235" t="s">
        <v>389</v>
      </c>
    </row>
    <row r="177" spans="1:38" x14ac:dyDescent="0.2">
      <c r="A177" s="232">
        <v>44448</v>
      </c>
      <c r="B177" s="233">
        <v>0.1171</v>
      </c>
      <c r="C177" s="233">
        <v>3.8292000000000002</v>
      </c>
      <c r="D177" s="233">
        <v>2.8250000000000002</v>
      </c>
      <c r="E177" s="233">
        <v>0.4924</v>
      </c>
      <c r="F177" s="233">
        <v>3.0163000000000002</v>
      </c>
      <c r="G177" s="233">
        <v>2.7237</v>
      </c>
      <c r="H177" s="233">
        <v>2.8500999999999999</v>
      </c>
      <c r="I177" s="233">
        <v>4.5315000000000003</v>
      </c>
      <c r="J177" s="233">
        <v>1.2896000000000001</v>
      </c>
      <c r="K177" s="233">
        <v>4.1662999999999997</v>
      </c>
      <c r="L177" s="233">
        <v>5.2888999999999999</v>
      </c>
      <c r="M177" s="233">
        <v>0.1434</v>
      </c>
      <c r="N177" s="233">
        <v>3.4847000000000001</v>
      </c>
      <c r="O177" s="233">
        <v>0.1784</v>
      </c>
      <c r="P177" s="233">
        <v>0.60940000000000005</v>
      </c>
      <c r="Q177" s="233">
        <v>3.0089999999999999</v>
      </c>
      <c r="R177" s="233">
        <v>0.44</v>
      </c>
      <c r="S177" s="233">
        <v>0.44400000000000001</v>
      </c>
      <c r="T177" s="233">
        <v>0.60609999999999997</v>
      </c>
      <c r="U177" s="233">
        <v>0.91579999999999995</v>
      </c>
      <c r="V177" s="233">
        <v>2.3169</v>
      </c>
      <c r="W177" s="233">
        <v>0.45069999999999999</v>
      </c>
      <c r="X177" s="233">
        <v>1.1938</v>
      </c>
      <c r="Y177" s="233">
        <v>0.48609999999999998</v>
      </c>
      <c r="Z177" s="233">
        <v>7.6700000000000004E-2</v>
      </c>
      <c r="AA177" s="233">
        <v>0.1923</v>
      </c>
      <c r="AB177" s="233">
        <v>0.27060000000000001</v>
      </c>
      <c r="AC177" s="233">
        <v>0.71950000000000003</v>
      </c>
      <c r="AD177" s="233">
        <v>0.92320000000000002</v>
      </c>
      <c r="AE177" s="233">
        <v>5.2400000000000002E-2</v>
      </c>
      <c r="AF177" s="233">
        <v>2.6867000000000001</v>
      </c>
      <c r="AG177" s="233">
        <v>5.2083000000000004</v>
      </c>
      <c r="AH177" s="233">
        <v>0.3276</v>
      </c>
      <c r="AI177" s="233">
        <v>0.59299999999999997</v>
      </c>
      <c r="AJ177" s="233">
        <v>5.4535</v>
      </c>
      <c r="AK177" s="234">
        <v>175</v>
      </c>
      <c r="AL177" s="235" t="s">
        <v>388</v>
      </c>
    </row>
    <row r="178" spans="1:38" x14ac:dyDescent="0.2">
      <c r="A178" s="232">
        <v>44449</v>
      </c>
      <c r="B178" s="233">
        <v>0.1177</v>
      </c>
      <c r="C178" s="233">
        <v>3.8401999999999998</v>
      </c>
      <c r="D178" s="233">
        <v>2.8450000000000002</v>
      </c>
      <c r="E178" s="233">
        <v>0.49390000000000001</v>
      </c>
      <c r="F178" s="233">
        <v>3.0482</v>
      </c>
      <c r="G178" s="233">
        <v>2.7469000000000001</v>
      </c>
      <c r="H178" s="233">
        <v>2.8691</v>
      </c>
      <c r="I178" s="233">
        <v>4.5499000000000001</v>
      </c>
      <c r="J178" s="233">
        <v>1.2959000000000001</v>
      </c>
      <c r="K178" s="233">
        <v>4.1955999999999998</v>
      </c>
      <c r="L178" s="233">
        <v>5.3296000000000001</v>
      </c>
      <c r="M178" s="233">
        <v>0.1439</v>
      </c>
      <c r="N178" s="233">
        <v>3.4944000000000002</v>
      </c>
      <c r="O178" s="233">
        <v>0.17960000000000001</v>
      </c>
      <c r="P178" s="233">
        <v>0.6119</v>
      </c>
      <c r="Q178" s="233">
        <v>3.0171999999999999</v>
      </c>
      <c r="R178" s="233">
        <v>0.44529999999999997</v>
      </c>
      <c r="S178" s="233">
        <v>0.44640000000000002</v>
      </c>
      <c r="T178" s="233">
        <v>0.60770000000000002</v>
      </c>
      <c r="U178" s="233">
        <v>0.92</v>
      </c>
      <c r="V178" s="233">
        <v>2.3262999999999998</v>
      </c>
      <c r="W178" s="233">
        <v>0.45650000000000002</v>
      </c>
      <c r="X178" s="233">
        <v>1.2007000000000001</v>
      </c>
      <c r="Y178" s="233">
        <v>0.48399999999999999</v>
      </c>
      <c r="Z178" s="233">
        <v>7.7100000000000002E-2</v>
      </c>
      <c r="AA178" s="233">
        <v>0.19309999999999999</v>
      </c>
      <c r="AB178" s="233">
        <v>0.27260000000000001</v>
      </c>
      <c r="AC178" s="233">
        <v>0.73880000000000001</v>
      </c>
      <c r="AD178" s="233">
        <v>0.92930000000000001</v>
      </c>
      <c r="AE178" s="233">
        <v>5.28E-2</v>
      </c>
      <c r="AF178" s="233">
        <v>2.7039</v>
      </c>
      <c r="AG178" s="233">
        <v>5.2298</v>
      </c>
      <c r="AH178" s="233">
        <v>0.32940000000000003</v>
      </c>
      <c r="AI178" s="233">
        <v>0.59660000000000002</v>
      </c>
      <c r="AJ178" s="233">
        <v>5.4757999999999996</v>
      </c>
      <c r="AK178" s="234">
        <v>176</v>
      </c>
      <c r="AL178" s="235" t="s">
        <v>387</v>
      </c>
    </row>
    <row r="179" spans="1:38" x14ac:dyDescent="0.2">
      <c r="A179" s="232">
        <v>44452</v>
      </c>
      <c r="B179" s="233">
        <v>0.1171</v>
      </c>
      <c r="C179" s="233">
        <v>3.8494999999999999</v>
      </c>
      <c r="D179" s="233">
        <v>2.8334999999999999</v>
      </c>
      <c r="E179" s="233">
        <v>0.49490000000000001</v>
      </c>
      <c r="F179" s="233">
        <v>3.0381999999999998</v>
      </c>
      <c r="G179" s="233">
        <v>2.7387999999999999</v>
      </c>
      <c r="H179" s="233">
        <v>2.8664999999999998</v>
      </c>
      <c r="I179" s="233">
        <v>4.5385999999999997</v>
      </c>
      <c r="J179" s="233">
        <v>1.2976000000000001</v>
      </c>
      <c r="K179" s="233">
        <v>4.1782000000000004</v>
      </c>
      <c r="L179" s="233">
        <v>5.3189000000000002</v>
      </c>
      <c r="M179" s="233">
        <v>0.14430000000000001</v>
      </c>
      <c r="N179" s="233">
        <v>3.4958</v>
      </c>
      <c r="O179" s="233">
        <v>0.1792</v>
      </c>
      <c r="P179" s="233">
        <v>0.61029999999999995</v>
      </c>
      <c r="Q179" s="233">
        <v>3.0017</v>
      </c>
      <c r="R179" s="233">
        <v>0.44529999999999997</v>
      </c>
      <c r="S179" s="233">
        <v>0.44540000000000002</v>
      </c>
      <c r="T179" s="233">
        <v>0.60719999999999996</v>
      </c>
      <c r="U179" s="233">
        <v>0.91800000000000004</v>
      </c>
      <c r="V179" s="233">
        <v>2.3205</v>
      </c>
      <c r="W179" s="233">
        <v>0.45500000000000002</v>
      </c>
      <c r="X179" s="233">
        <v>1.2011000000000001</v>
      </c>
      <c r="Y179" s="233">
        <v>0.48820000000000002</v>
      </c>
      <c r="Z179" s="233">
        <v>7.7100000000000002E-2</v>
      </c>
      <c r="AA179" s="233">
        <v>0.19359999999999999</v>
      </c>
      <c r="AB179" s="233">
        <v>0.2712</v>
      </c>
      <c r="AC179" s="233">
        <v>0.73370000000000002</v>
      </c>
      <c r="AD179" s="233">
        <v>0.92759999999999998</v>
      </c>
      <c r="AE179" s="233">
        <v>5.2699999999999997E-2</v>
      </c>
      <c r="AF179" s="233">
        <v>2.7010000000000001</v>
      </c>
      <c r="AG179" s="233">
        <v>5.2275999999999998</v>
      </c>
      <c r="AH179" s="233">
        <v>0.32769999999999999</v>
      </c>
      <c r="AI179" s="233">
        <v>0.59650000000000003</v>
      </c>
      <c r="AJ179" s="233">
        <v>5.4644000000000004</v>
      </c>
      <c r="AK179" s="234">
        <v>177</v>
      </c>
      <c r="AL179" s="235" t="s">
        <v>386</v>
      </c>
    </row>
    <row r="180" spans="1:38" x14ac:dyDescent="0.2">
      <c r="A180" s="232">
        <v>44453</v>
      </c>
      <c r="B180" s="233">
        <v>0.1171</v>
      </c>
      <c r="C180" s="233">
        <v>3.8542000000000001</v>
      </c>
      <c r="D180" s="233">
        <v>2.8298000000000001</v>
      </c>
      <c r="E180" s="233">
        <v>0.49540000000000001</v>
      </c>
      <c r="F180" s="233">
        <v>3.0474999999999999</v>
      </c>
      <c r="G180" s="233">
        <v>2.7441</v>
      </c>
      <c r="H180" s="233">
        <v>2.8708999999999998</v>
      </c>
      <c r="I180" s="233">
        <v>4.5559000000000003</v>
      </c>
      <c r="J180" s="233">
        <v>1.3028</v>
      </c>
      <c r="K180" s="233">
        <v>4.1806999999999999</v>
      </c>
      <c r="L180" s="233">
        <v>5.3441999999999998</v>
      </c>
      <c r="M180" s="233">
        <v>0.1447</v>
      </c>
      <c r="N180" s="233">
        <v>3.5024000000000002</v>
      </c>
      <c r="O180" s="233">
        <v>0.17929999999999999</v>
      </c>
      <c r="P180" s="233">
        <v>0.61270000000000002</v>
      </c>
      <c r="Q180" s="233">
        <v>3.0131999999999999</v>
      </c>
      <c r="R180" s="233">
        <v>0.44729999999999998</v>
      </c>
      <c r="S180" s="233">
        <v>0.44950000000000001</v>
      </c>
      <c r="T180" s="233">
        <v>0.60950000000000004</v>
      </c>
      <c r="U180" s="233">
        <v>0.92049999999999998</v>
      </c>
      <c r="V180" s="233">
        <v>2.3294000000000001</v>
      </c>
      <c r="W180" s="233">
        <v>0.45650000000000002</v>
      </c>
      <c r="X180" s="233">
        <v>1.2001999999999999</v>
      </c>
      <c r="Y180" s="233">
        <v>0.49099999999999999</v>
      </c>
      <c r="Z180" s="233">
        <v>7.7200000000000005E-2</v>
      </c>
      <c r="AA180" s="233">
        <v>0.1938</v>
      </c>
      <c r="AB180" s="233">
        <v>0.27189999999999998</v>
      </c>
      <c r="AC180" s="233">
        <v>0.73909999999999998</v>
      </c>
      <c r="AD180" s="233">
        <v>0.92769999999999997</v>
      </c>
      <c r="AE180" s="233">
        <v>5.2900000000000003E-2</v>
      </c>
      <c r="AF180" s="233">
        <v>2.7052</v>
      </c>
      <c r="AG180" s="233">
        <v>5.2316000000000003</v>
      </c>
      <c r="AH180" s="233">
        <v>0.32900000000000001</v>
      </c>
      <c r="AI180" s="233">
        <v>0.59799999999999998</v>
      </c>
      <c r="AJ180" s="233">
        <v>5.5015000000000001</v>
      </c>
      <c r="AK180" s="234">
        <v>178</v>
      </c>
      <c r="AL180" s="235" t="s">
        <v>385</v>
      </c>
    </row>
    <row r="181" spans="1:38" x14ac:dyDescent="0.2">
      <c r="A181" s="232">
        <v>44454</v>
      </c>
      <c r="B181" s="233">
        <v>0.1171</v>
      </c>
      <c r="C181" s="233">
        <v>3.8475000000000001</v>
      </c>
      <c r="D181" s="233">
        <v>2.8203</v>
      </c>
      <c r="E181" s="233">
        <v>0.49469999999999997</v>
      </c>
      <c r="F181" s="233">
        <v>3.036</v>
      </c>
      <c r="G181" s="233">
        <v>2.7338</v>
      </c>
      <c r="H181" s="233">
        <v>2.8687999999999998</v>
      </c>
      <c r="I181" s="233">
        <v>4.5502000000000002</v>
      </c>
      <c r="J181" s="233">
        <v>1.3019000000000001</v>
      </c>
      <c r="K181" s="233">
        <v>4.1920000000000002</v>
      </c>
      <c r="L181" s="233">
        <v>5.3228</v>
      </c>
      <c r="M181" s="233">
        <v>0.1444</v>
      </c>
      <c r="N181" s="233">
        <v>3.5194000000000001</v>
      </c>
      <c r="O181" s="233">
        <v>0.1797</v>
      </c>
      <c r="P181" s="233">
        <v>0.6119</v>
      </c>
      <c r="Q181" s="233">
        <v>3.0093999999999999</v>
      </c>
      <c r="R181" s="233">
        <v>0.44819999999999999</v>
      </c>
      <c r="S181" s="233">
        <v>0.4481</v>
      </c>
      <c r="T181" s="233">
        <v>0.60840000000000005</v>
      </c>
      <c r="U181" s="233">
        <v>0.9194</v>
      </c>
      <c r="V181" s="233">
        <v>2.3264999999999998</v>
      </c>
      <c r="W181" s="233">
        <v>0.45579999999999998</v>
      </c>
      <c r="X181" s="233">
        <v>1.2015</v>
      </c>
      <c r="Y181" s="233">
        <v>0.4909</v>
      </c>
      <c r="Z181" s="233">
        <v>7.7399999999999997E-2</v>
      </c>
      <c r="AA181" s="233">
        <v>0.19370000000000001</v>
      </c>
      <c r="AB181" s="233">
        <v>0.26929999999999998</v>
      </c>
      <c r="AC181" s="233">
        <v>0.73429999999999995</v>
      </c>
      <c r="AD181" s="233">
        <v>0.92510000000000003</v>
      </c>
      <c r="AE181" s="233">
        <v>5.2900000000000003E-2</v>
      </c>
      <c r="AF181" s="233">
        <v>2.7016</v>
      </c>
      <c r="AG181" s="233">
        <v>5.2256</v>
      </c>
      <c r="AH181" s="233">
        <v>0.32950000000000002</v>
      </c>
      <c r="AI181" s="233">
        <v>0.59799999999999998</v>
      </c>
      <c r="AJ181" s="233">
        <v>5.4850000000000003</v>
      </c>
      <c r="AK181" s="234">
        <v>179</v>
      </c>
      <c r="AL181" s="235" t="s">
        <v>384</v>
      </c>
    </row>
    <row r="182" spans="1:38" x14ac:dyDescent="0.2">
      <c r="A182" s="232">
        <v>44455</v>
      </c>
      <c r="B182" s="233">
        <v>0.1176</v>
      </c>
      <c r="C182" s="233">
        <v>3.8847</v>
      </c>
      <c r="D182" s="233">
        <v>2.8429000000000002</v>
      </c>
      <c r="E182" s="233">
        <v>0.49919999999999998</v>
      </c>
      <c r="F182" s="233">
        <v>3.0741999999999998</v>
      </c>
      <c r="G182" s="233">
        <v>2.7637999999999998</v>
      </c>
      <c r="H182" s="233">
        <v>2.8921000000000001</v>
      </c>
      <c r="I182" s="233">
        <v>4.5735999999999999</v>
      </c>
      <c r="J182" s="233">
        <v>1.3108</v>
      </c>
      <c r="K182" s="233">
        <v>4.2054</v>
      </c>
      <c r="L182" s="233">
        <v>5.3696999999999999</v>
      </c>
      <c r="M182" s="233">
        <v>0.1457</v>
      </c>
      <c r="N182" s="233">
        <v>3.5514999999999999</v>
      </c>
      <c r="O182" s="233">
        <v>0.18110000000000001</v>
      </c>
      <c r="P182" s="233">
        <v>0.61499999999999999</v>
      </c>
      <c r="Q182" s="233">
        <v>3.0531000000000001</v>
      </c>
      <c r="R182" s="233">
        <v>0.45100000000000001</v>
      </c>
      <c r="S182" s="233">
        <v>0.45050000000000001</v>
      </c>
      <c r="T182" s="233">
        <v>0.61009999999999998</v>
      </c>
      <c r="U182" s="233">
        <v>0.92410000000000003</v>
      </c>
      <c r="V182" s="233">
        <v>2.3384</v>
      </c>
      <c r="W182" s="233">
        <v>0.4592</v>
      </c>
      <c r="X182" s="233">
        <v>1.2110000000000001</v>
      </c>
      <c r="Y182" s="233">
        <v>0.49930000000000002</v>
      </c>
      <c r="Z182" s="233">
        <v>7.7799999999999994E-2</v>
      </c>
      <c r="AA182" s="233">
        <v>0.1953</v>
      </c>
      <c r="AB182" s="233">
        <v>0.26740000000000003</v>
      </c>
      <c r="AC182" s="233">
        <v>0.74370000000000003</v>
      </c>
      <c r="AD182" s="233">
        <v>0.93420000000000003</v>
      </c>
      <c r="AE182" s="233">
        <v>5.3600000000000002E-2</v>
      </c>
      <c r="AF182" s="233">
        <v>2.7256</v>
      </c>
      <c r="AG182" s="233">
        <v>5.2882999999999996</v>
      </c>
      <c r="AH182" s="233">
        <v>0.33129999999999998</v>
      </c>
      <c r="AI182" s="233">
        <v>0.60260000000000002</v>
      </c>
      <c r="AJ182" s="233">
        <v>5.5159000000000002</v>
      </c>
      <c r="AK182" s="234">
        <v>180</v>
      </c>
      <c r="AL182" s="235" t="s">
        <v>383</v>
      </c>
    </row>
    <row r="183" spans="1:38" x14ac:dyDescent="0.2">
      <c r="A183" s="232">
        <v>44456</v>
      </c>
      <c r="B183" s="233">
        <v>0.1169</v>
      </c>
      <c r="C183" s="233">
        <v>3.8881999999999999</v>
      </c>
      <c r="D183" s="233">
        <v>2.8448000000000002</v>
      </c>
      <c r="E183" s="233">
        <v>0.49959999999999999</v>
      </c>
      <c r="F183" s="233">
        <v>3.0760000000000001</v>
      </c>
      <c r="G183" s="233">
        <v>2.7536</v>
      </c>
      <c r="H183" s="233">
        <v>2.8896000000000002</v>
      </c>
      <c r="I183" s="233">
        <v>4.5789</v>
      </c>
      <c r="J183" s="233">
        <v>1.3028999999999999</v>
      </c>
      <c r="K183" s="233">
        <v>4.1928999999999998</v>
      </c>
      <c r="L183" s="233">
        <v>5.3632999999999997</v>
      </c>
      <c r="M183" s="233">
        <v>0.1457</v>
      </c>
      <c r="N183" s="233">
        <v>3.5348999999999999</v>
      </c>
      <c r="O183" s="233">
        <v>0.18099999999999999</v>
      </c>
      <c r="P183" s="233">
        <v>0.61580000000000001</v>
      </c>
      <c r="Q183" s="233">
        <v>3.0324</v>
      </c>
      <c r="R183" s="233">
        <v>0.45200000000000001</v>
      </c>
      <c r="S183" s="233">
        <v>0.45140000000000002</v>
      </c>
      <c r="T183" s="233">
        <v>0.60970000000000002</v>
      </c>
      <c r="U183" s="233">
        <v>0.92530000000000001</v>
      </c>
      <c r="V183" s="233">
        <v>2.3411</v>
      </c>
      <c r="W183" s="233">
        <v>0.45269999999999999</v>
      </c>
      <c r="X183" s="233">
        <v>1.2119</v>
      </c>
      <c r="Y183" s="233">
        <v>0.49619999999999997</v>
      </c>
      <c r="Z183" s="233">
        <v>7.7799999999999994E-2</v>
      </c>
      <c r="AA183" s="233">
        <v>0.19500000000000001</v>
      </c>
      <c r="AB183" s="233">
        <v>0.2661</v>
      </c>
      <c r="AC183" s="233">
        <v>0.73960000000000004</v>
      </c>
      <c r="AD183" s="233">
        <v>0.93200000000000005</v>
      </c>
      <c r="AE183" s="233">
        <v>5.3600000000000002E-2</v>
      </c>
      <c r="AF183" s="233">
        <v>2.7328999999999999</v>
      </c>
      <c r="AG183" s="233">
        <v>5.2896000000000001</v>
      </c>
      <c r="AH183" s="233">
        <v>0.3301</v>
      </c>
      <c r="AI183" s="233">
        <v>0.60250000000000004</v>
      </c>
      <c r="AJ183" s="233">
        <v>5.5395000000000003</v>
      </c>
      <c r="AK183" s="234">
        <v>181</v>
      </c>
      <c r="AL183" s="235" t="s">
        <v>382</v>
      </c>
    </row>
    <row r="184" spans="1:38" x14ac:dyDescent="0.2">
      <c r="A184" s="232">
        <v>44459</v>
      </c>
      <c r="B184" s="233">
        <v>0.1178</v>
      </c>
      <c r="C184" s="233">
        <v>3.9281999999999999</v>
      </c>
      <c r="D184" s="233">
        <v>2.8418000000000001</v>
      </c>
      <c r="E184" s="233">
        <v>0.50439999999999996</v>
      </c>
      <c r="F184" s="233">
        <v>3.0659000000000001</v>
      </c>
      <c r="G184" s="233">
        <v>2.7570000000000001</v>
      </c>
      <c r="H184" s="233">
        <v>2.9047000000000001</v>
      </c>
      <c r="I184" s="233">
        <v>4.5998999999999999</v>
      </c>
      <c r="J184" s="233">
        <v>1.3003</v>
      </c>
      <c r="K184" s="233">
        <v>4.2172000000000001</v>
      </c>
      <c r="L184" s="233">
        <v>5.3712</v>
      </c>
      <c r="M184" s="233">
        <v>0.14710000000000001</v>
      </c>
      <c r="N184" s="233">
        <v>3.5815999999999999</v>
      </c>
      <c r="O184" s="233">
        <v>0.18079999999999999</v>
      </c>
      <c r="P184" s="233">
        <v>0.61860000000000004</v>
      </c>
      <c r="Q184" s="233">
        <v>3.0381999999999998</v>
      </c>
      <c r="R184" s="233">
        <v>0.4476</v>
      </c>
      <c r="S184" s="233">
        <v>0.44990000000000002</v>
      </c>
      <c r="T184" s="233">
        <v>0.6129</v>
      </c>
      <c r="U184" s="233">
        <v>0.9294</v>
      </c>
      <c r="V184" s="233">
        <v>2.3519000000000001</v>
      </c>
      <c r="W184" s="233">
        <v>0.45190000000000002</v>
      </c>
      <c r="X184" s="233">
        <v>1.2224999999999999</v>
      </c>
      <c r="Y184" s="233">
        <v>0.50070000000000003</v>
      </c>
      <c r="Z184" s="233">
        <v>7.8100000000000003E-2</v>
      </c>
      <c r="AA184" s="233">
        <v>0.1953</v>
      </c>
      <c r="AB184" s="233">
        <v>0.2656</v>
      </c>
      <c r="AC184" s="233">
        <v>0.74270000000000003</v>
      </c>
      <c r="AD184" s="233">
        <v>0.93689999999999996</v>
      </c>
      <c r="AE184" s="233">
        <v>5.3499999999999999E-2</v>
      </c>
      <c r="AF184" s="233">
        <v>2.7581000000000002</v>
      </c>
      <c r="AG184" s="233">
        <v>5.3282999999999996</v>
      </c>
      <c r="AH184" s="233">
        <v>0.33069999999999999</v>
      </c>
      <c r="AI184" s="233">
        <v>0.60660000000000003</v>
      </c>
      <c r="AJ184" s="233">
        <v>5.5548999999999999</v>
      </c>
      <c r="AK184" s="234">
        <v>182</v>
      </c>
      <c r="AL184" s="235" t="s">
        <v>381</v>
      </c>
    </row>
    <row r="185" spans="1:38" x14ac:dyDescent="0.2">
      <c r="A185" s="232">
        <v>44460</v>
      </c>
      <c r="B185" s="233">
        <v>0.1178</v>
      </c>
      <c r="C185" s="233">
        <v>3.9337</v>
      </c>
      <c r="D185" s="233">
        <v>2.8624999999999998</v>
      </c>
      <c r="E185" s="233">
        <v>0.50529999999999997</v>
      </c>
      <c r="F185" s="233">
        <v>3.0836000000000001</v>
      </c>
      <c r="G185" s="233">
        <v>2.7728999999999999</v>
      </c>
      <c r="H185" s="233">
        <v>2.9127999999999998</v>
      </c>
      <c r="I185" s="233">
        <v>4.6154000000000002</v>
      </c>
      <c r="J185" s="233">
        <v>1.3078000000000001</v>
      </c>
      <c r="K185" s="233">
        <v>4.2488999999999999</v>
      </c>
      <c r="L185" s="233">
        <v>5.3826999999999998</v>
      </c>
      <c r="M185" s="233">
        <v>0.1472</v>
      </c>
      <c r="N185" s="233">
        <v>3.5903999999999998</v>
      </c>
      <c r="O185" s="233">
        <v>0.18149999999999999</v>
      </c>
      <c r="P185" s="233">
        <v>0.62070000000000003</v>
      </c>
      <c r="Q185" s="233">
        <v>3.0384000000000002</v>
      </c>
      <c r="R185" s="233">
        <v>0.45340000000000003</v>
      </c>
      <c r="S185" s="233">
        <v>0.45419999999999999</v>
      </c>
      <c r="T185" s="233">
        <v>0.61529999999999996</v>
      </c>
      <c r="U185" s="233">
        <v>0.9325</v>
      </c>
      <c r="V185" s="233">
        <v>2.3597999999999999</v>
      </c>
      <c r="W185" s="233">
        <v>0.45610000000000001</v>
      </c>
      <c r="X185" s="233">
        <v>1.226</v>
      </c>
      <c r="Y185" s="233">
        <v>0.4985</v>
      </c>
      <c r="Z185" s="233">
        <v>7.85E-2</v>
      </c>
      <c r="AA185" s="233">
        <v>0.1961</v>
      </c>
      <c r="AB185" s="233">
        <v>0.26669999999999999</v>
      </c>
      <c r="AC185" s="233">
        <v>0.73860000000000003</v>
      </c>
      <c r="AD185" s="233">
        <v>0.93930000000000002</v>
      </c>
      <c r="AE185" s="233">
        <v>5.3699999999999998E-2</v>
      </c>
      <c r="AF185" s="233">
        <v>2.7627000000000002</v>
      </c>
      <c r="AG185" s="233">
        <v>5.3415999999999997</v>
      </c>
      <c r="AH185" s="233">
        <v>0.33229999999999998</v>
      </c>
      <c r="AI185" s="233">
        <v>0.60870000000000002</v>
      </c>
      <c r="AJ185" s="233">
        <v>5.5914000000000001</v>
      </c>
      <c r="AK185" s="234">
        <v>183</v>
      </c>
      <c r="AL185" s="235" t="s">
        <v>380</v>
      </c>
    </row>
    <row r="186" spans="1:38" x14ac:dyDescent="0.2">
      <c r="A186" s="232">
        <v>44461</v>
      </c>
      <c r="B186" s="233">
        <v>0.1181</v>
      </c>
      <c r="C186" s="233">
        <v>3.9460000000000002</v>
      </c>
      <c r="D186" s="233">
        <v>2.8597000000000001</v>
      </c>
      <c r="E186" s="233">
        <v>0.50680000000000003</v>
      </c>
      <c r="F186" s="233">
        <v>3.0828000000000002</v>
      </c>
      <c r="G186" s="233">
        <v>2.7726999999999999</v>
      </c>
      <c r="H186" s="233">
        <v>2.9192</v>
      </c>
      <c r="I186" s="233">
        <v>4.6307999999999998</v>
      </c>
      <c r="J186" s="233">
        <v>1.3070999999999999</v>
      </c>
      <c r="K186" s="233">
        <v>4.2789000000000001</v>
      </c>
      <c r="L186" s="233">
        <v>5.3827999999999996</v>
      </c>
      <c r="M186" s="233">
        <v>0.1479</v>
      </c>
      <c r="N186" s="233">
        <v>3.6034999999999999</v>
      </c>
      <c r="O186" s="233">
        <v>0.18229999999999999</v>
      </c>
      <c r="P186" s="233">
        <v>0.62270000000000003</v>
      </c>
      <c r="Q186" s="233">
        <v>3.0406</v>
      </c>
      <c r="R186" s="233">
        <v>0.45569999999999999</v>
      </c>
      <c r="S186" s="233">
        <v>0.45490000000000003</v>
      </c>
      <c r="T186" s="233">
        <v>0.6179</v>
      </c>
      <c r="U186" s="233">
        <v>0.93569999999999998</v>
      </c>
      <c r="V186" s="233">
        <v>2.3677000000000001</v>
      </c>
      <c r="W186" s="233">
        <v>0.45590000000000003</v>
      </c>
      <c r="X186" s="233">
        <v>1.2312000000000001</v>
      </c>
      <c r="Y186" s="233">
        <v>0.502</v>
      </c>
      <c r="Z186" s="233">
        <v>7.85E-2</v>
      </c>
      <c r="AA186" s="233">
        <v>0.19639999999999999</v>
      </c>
      <c r="AB186" s="233">
        <v>0.26719999999999999</v>
      </c>
      <c r="AC186" s="233">
        <v>0.74870000000000003</v>
      </c>
      <c r="AD186" s="233">
        <v>0.94179999999999997</v>
      </c>
      <c r="AE186" s="233">
        <v>5.4100000000000002E-2</v>
      </c>
      <c r="AF186" s="233">
        <v>2.7706</v>
      </c>
      <c r="AG186" s="233">
        <v>5.3436000000000003</v>
      </c>
      <c r="AH186" s="233">
        <v>0.33339999999999997</v>
      </c>
      <c r="AI186" s="233">
        <v>0.61019999999999996</v>
      </c>
      <c r="AJ186" s="233">
        <v>5.6007999999999996</v>
      </c>
      <c r="AK186" s="234">
        <v>184</v>
      </c>
      <c r="AL186" s="235" t="s">
        <v>379</v>
      </c>
    </row>
    <row r="187" spans="1:38" x14ac:dyDescent="0.2">
      <c r="A187" s="232">
        <v>44462</v>
      </c>
      <c r="B187" s="233">
        <v>0.1182</v>
      </c>
      <c r="C187" s="233">
        <v>3.9256000000000002</v>
      </c>
      <c r="D187" s="233">
        <v>2.8551000000000002</v>
      </c>
      <c r="E187" s="233">
        <v>0.50429999999999997</v>
      </c>
      <c r="F187" s="233">
        <v>3.0983000000000001</v>
      </c>
      <c r="G187" s="233">
        <v>2.7646000000000002</v>
      </c>
      <c r="H187" s="233">
        <v>2.911</v>
      </c>
      <c r="I187" s="233">
        <v>4.6012000000000004</v>
      </c>
      <c r="J187" s="233">
        <v>1.2947</v>
      </c>
      <c r="K187" s="233">
        <v>4.2493999999999996</v>
      </c>
      <c r="L187" s="233">
        <v>5.3605</v>
      </c>
      <c r="M187" s="233">
        <v>0.14779999999999999</v>
      </c>
      <c r="N187" s="233">
        <v>3.5706000000000002</v>
      </c>
      <c r="O187" s="233">
        <v>0.1817</v>
      </c>
      <c r="P187" s="233">
        <v>0.61880000000000002</v>
      </c>
      <c r="Q187" s="233">
        <v>3.0291000000000001</v>
      </c>
      <c r="R187" s="233">
        <v>0.45610000000000001</v>
      </c>
      <c r="S187" s="233">
        <v>0.45369999999999999</v>
      </c>
      <c r="T187" s="233">
        <v>0.6139</v>
      </c>
      <c r="U187" s="233">
        <v>0.92959999999999998</v>
      </c>
      <c r="V187" s="233">
        <v>2.3525</v>
      </c>
      <c r="W187" s="233">
        <v>0.4536</v>
      </c>
      <c r="X187" s="233">
        <v>1.2262999999999999</v>
      </c>
      <c r="Y187" s="233">
        <v>0.49840000000000001</v>
      </c>
      <c r="Z187" s="233">
        <v>7.8200000000000006E-2</v>
      </c>
      <c r="AA187" s="233">
        <v>0.1961</v>
      </c>
      <c r="AB187" s="233">
        <v>0.26769999999999999</v>
      </c>
      <c r="AC187" s="233">
        <v>0.74219999999999997</v>
      </c>
      <c r="AD187" s="233">
        <v>0.93879999999999997</v>
      </c>
      <c r="AE187" s="233">
        <v>5.3999999999999999E-2</v>
      </c>
      <c r="AF187" s="233">
        <v>2.7563</v>
      </c>
      <c r="AG187" s="233">
        <v>5.3300999999999998</v>
      </c>
      <c r="AH187" s="233">
        <v>0.33500000000000002</v>
      </c>
      <c r="AI187" s="233">
        <v>0.6079</v>
      </c>
      <c r="AJ187" s="233">
        <v>5.5685000000000002</v>
      </c>
      <c r="AK187" s="234">
        <v>185</v>
      </c>
      <c r="AL187" s="235" t="s">
        <v>378</v>
      </c>
    </row>
    <row r="188" spans="1:38" x14ac:dyDescent="0.2">
      <c r="A188" s="232">
        <v>44463</v>
      </c>
      <c r="B188" s="233">
        <v>0.1176</v>
      </c>
      <c r="C188" s="233">
        <v>3.9268000000000001</v>
      </c>
      <c r="D188" s="233">
        <v>2.8591000000000002</v>
      </c>
      <c r="E188" s="233">
        <v>0.50439999999999996</v>
      </c>
      <c r="F188" s="233">
        <v>3.0979000000000001</v>
      </c>
      <c r="G188" s="233">
        <v>2.7692000000000001</v>
      </c>
      <c r="H188" s="233">
        <v>2.9066999999999998</v>
      </c>
      <c r="I188" s="233">
        <v>4.6085000000000003</v>
      </c>
      <c r="J188" s="233">
        <v>1.2921</v>
      </c>
      <c r="K188" s="233">
        <v>4.2493999999999996</v>
      </c>
      <c r="L188" s="233">
        <v>5.3865999999999996</v>
      </c>
      <c r="M188" s="233">
        <v>0.1474</v>
      </c>
      <c r="N188" s="233">
        <v>3.5564</v>
      </c>
      <c r="O188" s="233">
        <v>0.18140000000000001</v>
      </c>
      <c r="P188" s="233">
        <v>0.61970000000000003</v>
      </c>
      <c r="Q188" s="233">
        <v>3.0581</v>
      </c>
      <c r="R188" s="233">
        <v>0.45750000000000002</v>
      </c>
      <c r="S188" s="233">
        <v>0.45490000000000003</v>
      </c>
      <c r="T188" s="233">
        <v>0.61480000000000001</v>
      </c>
      <c r="U188" s="233">
        <v>0.93089999999999995</v>
      </c>
      <c r="V188" s="233">
        <v>2.3563000000000001</v>
      </c>
      <c r="W188" s="233">
        <v>0.4451</v>
      </c>
      <c r="X188" s="233">
        <v>1.2272000000000001</v>
      </c>
      <c r="Y188" s="233">
        <v>0.5</v>
      </c>
      <c r="Z188" s="233">
        <v>7.7299999999999994E-2</v>
      </c>
      <c r="AA188" s="233">
        <v>0.19500000000000001</v>
      </c>
      <c r="AB188" s="233">
        <v>0.2636</v>
      </c>
      <c r="AC188" s="233">
        <v>0.74039999999999995</v>
      </c>
      <c r="AD188" s="233">
        <v>0.93769999999999998</v>
      </c>
      <c r="AE188" s="233">
        <v>5.3800000000000001E-2</v>
      </c>
      <c r="AF188" s="233">
        <v>2.7542</v>
      </c>
      <c r="AG188" s="233">
        <v>5.3270999999999997</v>
      </c>
      <c r="AH188" s="233">
        <v>0.33360000000000001</v>
      </c>
      <c r="AI188" s="233">
        <v>0.60760000000000003</v>
      </c>
      <c r="AJ188" s="233">
        <v>5.5820999999999996</v>
      </c>
      <c r="AK188" s="234">
        <v>186</v>
      </c>
      <c r="AL188" s="235" t="s">
        <v>377</v>
      </c>
    </row>
    <row r="189" spans="1:38" x14ac:dyDescent="0.2">
      <c r="A189" s="232">
        <v>44466</v>
      </c>
      <c r="B189" s="233">
        <v>0.1172</v>
      </c>
      <c r="C189" s="233">
        <v>3.9276</v>
      </c>
      <c r="D189" s="233">
        <v>2.8523000000000001</v>
      </c>
      <c r="E189" s="233">
        <v>0.50449999999999995</v>
      </c>
      <c r="F189" s="233">
        <v>3.1036999999999999</v>
      </c>
      <c r="G189" s="233">
        <v>2.7498</v>
      </c>
      <c r="H189" s="233">
        <v>2.9003999999999999</v>
      </c>
      <c r="I189" s="233">
        <v>4.5911999999999997</v>
      </c>
      <c r="J189" s="233">
        <v>1.2835000000000001</v>
      </c>
      <c r="K189" s="233">
        <v>4.2306999999999997</v>
      </c>
      <c r="L189" s="233">
        <v>5.3815</v>
      </c>
      <c r="M189" s="233">
        <v>0.1474</v>
      </c>
      <c r="N189" s="233">
        <v>3.5411000000000001</v>
      </c>
      <c r="O189" s="233">
        <v>0.18079999999999999</v>
      </c>
      <c r="P189" s="233">
        <v>0.61739999999999995</v>
      </c>
      <c r="Q189" s="233">
        <v>3.0506000000000002</v>
      </c>
      <c r="R189" s="233">
        <v>0.45669999999999999</v>
      </c>
      <c r="S189" s="233">
        <v>0.4516</v>
      </c>
      <c r="T189" s="233">
        <v>0.61250000000000004</v>
      </c>
      <c r="U189" s="233">
        <v>0.92769999999999997</v>
      </c>
      <c r="V189" s="233">
        <v>2.3473999999999999</v>
      </c>
      <c r="W189" s="233">
        <v>0.44330000000000003</v>
      </c>
      <c r="X189" s="233">
        <v>1.226</v>
      </c>
      <c r="Y189" s="233">
        <v>0.49540000000000001</v>
      </c>
      <c r="Z189" s="233">
        <v>7.6899999999999996E-2</v>
      </c>
      <c r="AA189" s="233">
        <v>0.19550000000000001</v>
      </c>
      <c r="AB189" s="233">
        <v>0.26119999999999999</v>
      </c>
      <c r="AC189" s="233">
        <v>0.73570000000000002</v>
      </c>
      <c r="AD189" s="233">
        <v>0.93779999999999997</v>
      </c>
      <c r="AE189" s="233">
        <v>5.4100000000000002E-2</v>
      </c>
      <c r="AF189" s="233">
        <v>2.7557</v>
      </c>
      <c r="AG189" s="233">
        <v>5.3289999999999997</v>
      </c>
      <c r="AH189" s="233">
        <v>0.33260000000000001</v>
      </c>
      <c r="AI189" s="233">
        <v>0.6079</v>
      </c>
      <c r="AJ189" s="233">
        <v>5.5594000000000001</v>
      </c>
      <c r="AK189" s="234">
        <v>187</v>
      </c>
      <c r="AL189" s="235" t="s">
        <v>376</v>
      </c>
    </row>
    <row r="190" spans="1:38" x14ac:dyDescent="0.2">
      <c r="A190" s="232">
        <v>44467</v>
      </c>
      <c r="B190" s="233">
        <v>0.1173</v>
      </c>
      <c r="C190" s="233">
        <v>3.9546000000000001</v>
      </c>
      <c r="D190" s="233">
        <v>2.8754</v>
      </c>
      <c r="E190" s="233">
        <v>0.50819999999999999</v>
      </c>
      <c r="F190" s="233">
        <v>3.1301000000000001</v>
      </c>
      <c r="G190" s="233">
        <v>2.7597999999999998</v>
      </c>
      <c r="H190" s="233">
        <v>2.9157999999999999</v>
      </c>
      <c r="I190" s="233">
        <v>4.6192000000000002</v>
      </c>
      <c r="J190" s="233">
        <v>1.2851999999999999</v>
      </c>
      <c r="K190" s="233">
        <v>4.2622</v>
      </c>
      <c r="L190" s="233">
        <v>5.4061000000000003</v>
      </c>
      <c r="M190" s="233">
        <v>0.1487</v>
      </c>
      <c r="N190" s="233">
        <v>3.5533999999999999</v>
      </c>
      <c r="O190" s="233">
        <v>0.18110000000000001</v>
      </c>
      <c r="P190" s="233">
        <v>0.62119999999999997</v>
      </c>
      <c r="Q190" s="233">
        <v>3.0855999999999999</v>
      </c>
      <c r="R190" s="233">
        <v>0.4582</v>
      </c>
      <c r="S190" s="233">
        <v>0.4531</v>
      </c>
      <c r="T190" s="233">
        <v>0.61539999999999995</v>
      </c>
      <c r="U190" s="233">
        <v>0.93330000000000002</v>
      </c>
      <c r="V190" s="233">
        <v>2.3616999999999999</v>
      </c>
      <c r="W190" s="233">
        <v>0.44540000000000002</v>
      </c>
      <c r="X190" s="233">
        <v>1.2344999999999999</v>
      </c>
      <c r="Y190" s="233">
        <v>0.49840000000000001</v>
      </c>
      <c r="Z190" s="233">
        <v>7.7399999999999997E-2</v>
      </c>
      <c r="AA190" s="233">
        <v>0.19589999999999999</v>
      </c>
      <c r="AB190" s="233">
        <v>0.26269999999999999</v>
      </c>
      <c r="AC190" s="233">
        <v>0.73340000000000005</v>
      </c>
      <c r="AD190" s="233">
        <v>0.9446</v>
      </c>
      <c r="AE190" s="233">
        <v>5.45E-2</v>
      </c>
      <c r="AF190" s="233">
        <v>2.7707999999999999</v>
      </c>
      <c r="AG190" s="233">
        <v>5.3414000000000001</v>
      </c>
      <c r="AH190" s="233">
        <v>0.3337</v>
      </c>
      <c r="AI190" s="233">
        <v>0.61240000000000006</v>
      </c>
      <c r="AJ190" s="233">
        <v>5.5982000000000003</v>
      </c>
      <c r="AK190" s="234">
        <v>188</v>
      </c>
      <c r="AL190" s="235" t="s">
        <v>375</v>
      </c>
    </row>
    <row r="191" spans="1:38" x14ac:dyDescent="0.2">
      <c r="A191" s="232">
        <v>44468</v>
      </c>
      <c r="B191" s="233">
        <v>0.1172</v>
      </c>
      <c r="C191" s="233">
        <v>3.9683999999999999</v>
      </c>
      <c r="D191" s="233">
        <v>2.8765000000000001</v>
      </c>
      <c r="E191" s="233">
        <v>0.50980000000000003</v>
      </c>
      <c r="F191" s="233">
        <v>3.1276999999999999</v>
      </c>
      <c r="G191" s="233">
        <v>2.7564000000000002</v>
      </c>
      <c r="H191" s="233">
        <v>2.9232999999999998</v>
      </c>
      <c r="I191" s="233">
        <v>4.6287000000000003</v>
      </c>
      <c r="J191" s="233">
        <v>1.2877000000000001</v>
      </c>
      <c r="K191" s="233">
        <v>4.2694000000000001</v>
      </c>
      <c r="L191" s="233">
        <v>5.3582000000000001</v>
      </c>
      <c r="M191" s="233">
        <v>0.14929999999999999</v>
      </c>
      <c r="N191" s="233">
        <v>3.5648</v>
      </c>
      <c r="O191" s="233">
        <v>0.18160000000000001</v>
      </c>
      <c r="P191" s="233">
        <v>0.62250000000000005</v>
      </c>
      <c r="Q191" s="233">
        <v>3.0878999999999999</v>
      </c>
      <c r="R191" s="233">
        <v>0.4572</v>
      </c>
      <c r="S191" s="233">
        <v>0.45369999999999999</v>
      </c>
      <c r="T191" s="233">
        <v>0.61739999999999995</v>
      </c>
      <c r="U191" s="233">
        <v>0.93520000000000003</v>
      </c>
      <c r="V191" s="233">
        <v>2.3666</v>
      </c>
      <c r="W191" s="233">
        <v>0.44850000000000001</v>
      </c>
      <c r="X191" s="233">
        <v>1.2353000000000001</v>
      </c>
      <c r="Y191" s="233">
        <v>0.49440000000000001</v>
      </c>
      <c r="Z191" s="233">
        <v>7.8E-2</v>
      </c>
      <c r="AA191" s="233">
        <v>0.19539999999999999</v>
      </c>
      <c r="AB191" s="233">
        <v>0.2636</v>
      </c>
      <c r="AC191" s="233">
        <v>0.73089999999999999</v>
      </c>
      <c r="AD191" s="233">
        <v>0.94830000000000003</v>
      </c>
      <c r="AE191" s="233">
        <v>5.45E-2</v>
      </c>
      <c r="AF191" s="233">
        <v>2.7765</v>
      </c>
      <c r="AG191" s="233">
        <v>5.3529999999999998</v>
      </c>
      <c r="AH191" s="233">
        <v>0.33510000000000001</v>
      </c>
      <c r="AI191" s="233">
        <v>0.61360000000000003</v>
      </c>
      <c r="AJ191" s="233">
        <v>5.6098999999999997</v>
      </c>
      <c r="AK191" s="234">
        <v>189</v>
      </c>
      <c r="AL191" s="235" t="s">
        <v>374</v>
      </c>
    </row>
    <row r="192" spans="1:38" x14ac:dyDescent="0.2">
      <c r="A192" s="232">
        <v>44469</v>
      </c>
      <c r="B192" s="233">
        <v>0.1179</v>
      </c>
      <c r="C192" s="233">
        <v>3.9925000000000002</v>
      </c>
      <c r="D192" s="233">
        <v>2.8757999999999999</v>
      </c>
      <c r="E192" s="233">
        <v>0.51270000000000004</v>
      </c>
      <c r="F192" s="233">
        <v>3.1387999999999998</v>
      </c>
      <c r="G192" s="233">
        <v>2.7435</v>
      </c>
      <c r="H192" s="233">
        <v>2.9342999999999999</v>
      </c>
      <c r="I192" s="233">
        <v>4.6329000000000002</v>
      </c>
      <c r="J192" s="233">
        <v>1.2851999999999999</v>
      </c>
      <c r="K192" s="233">
        <v>4.2725</v>
      </c>
      <c r="L192" s="233">
        <v>5.3653000000000004</v>
      </c>
      <c r="M192" s="233">
        <v>0.15</v>
      </c>
      <c r="N192" s="233">
        <v>3.5661999999999998</v>
      </c>
      <c r="O192" s="233">
        <v>0.18160000000000001</v>
      </c>
      <c r="P192" s="233">
        <v>0.623</v>
      </c>
      <c r="Q192" s="233">
        <v>3.0701999999999998</v>
      </c>
      <c r="R192" s="233">
        <v>0.4531</v>
      </c>
      <c r="S192" s="233">
        <v>0.45429999999999998</v>
      </c>
      <c r="T192" s="233">
        <v>0.61890000000000001</v>
      </c>
      <c r="U192" s="233">
        <v>0.9365</v>
      </c>
      <c r="V192" s="233">
        <v>2.3687</v>
      </c>
      <c r="W192" s="233">
        <v>0.4486</v>
      </c>
      <c r="X192" s="233">
        <v>1.24</v>
      </c>
      <c r="Y192" s="233">
        <v>0.4929</v>
      </c>
      <c r="Z192" s="233">
        <v>7.8E-2</v>
      </c>
      <c r="AA192" s="233">
        <v>0.19489999999999999</v>
      </c>
      <c r="AB192" s="233">
        <v>0.26319999999999999</v>
      </c>
      <c r="AC192" s="233">
        <v>0.73719999999999997</v>
      </c>
      <c r="AD192" s="233">
        <v>0.95350000000000001</v>
      </c>
      <c r="AE192" s="233">
        <v>5.4899999999999997E-2</v>
      </c>
      <c r="AF192" s="233">
        <v>2.7894999999999999</v>
      </c>
      <c r="AG192" s="233">
        <v>5.3776999999999999</v>
      </c>
      <c r="AH192" s="233">
        <v>0.33700000000000002</v>
      </c>
      <c r="AI192" s="233">
        <v>0.61770000000000003</v>
      </c>
      <c r="AJ192" s="233">
        <v>5.6193999999999997</v>
      </c>
      <c r="AK192" s="234">
        <v>190</v>
      </c>
      <c r="AL192" s="235" t="s">
        <v>373</v>
      </c>
    </row>
    <row r="193" spans="1:38" x14ac:dyDescent="0.2">
      <c r="A193" s="232">
        <v>44470</v>
      </c>
      <c r="B193" s="233">
        <v>0.11799999999999999</v>
      </c>
      <c r="C193" s="233">
        <v>3.9678</v>
      </c>
      <c r="D193" s="233">
        <v>2.8683999999999998</v>
      </c>
      <c r="E193" s="233">
        <v>0.50960000000000005</v>
      </c>
      <c r="F193" s="233">
        <v>3.1246999999999998</v>
      </c>
      <c r="G193" s="233">
        <v>2.7374999999999998</v>
      </c>
      <c r="H193" s="233">
        <v>2.9211</v>
      </c>
      <c r="I193" s="233">
        <v>4.5941000000000001</v>
      </c>
      <c r="J193" s="233">
        <v>1.2788999999999999</v>
      </c>
      <c r="K193" s="233">
        <v>4.2579000000000002</v>
      </c>
      <c r="L193" s="233">
        <v>5.3463000000000003</v>
      </c>
      <c r="M193" s="233">
        <v>0.14899999999999999</v>
      </c>
      <c r="N193" s="233">
        <v>3.5705</v>
      </c>
      <c r="O193" s="233">
        <v>0.18149999999999999</v>
      </c>
      <c r="P193" s="233">
        <v>0.61760000000000004</v>
      </c>
      <c r="Q193" s="233">
        <v>3.0404</v>
      </c>
      <c r="R193" s="233">
        <v>0.45500000000000002</v>
      </c>
      <c r="S193" s="233">
        <v>0.45200000000000001</v>
      </c>
      <c r="T193" s="233">
        <v>0.6129</v>
      </c>
      <c r="U193" s="233">
        <v>0.9284</v>
      </c>
      <c r="V193" s="233">
        <v>2.3489</v>
      </c>
      <c r="W193" s="233">
        <v>0.44719999999999999</v>
      </c>
      <c r="X193" s="233">
        <v>1.2310000000000001</v>
      </c>
      <c r="Y193" s="233">
        <v>0.48930000000000001</v>
      </c>
      <c r="Z193" s="233">
        <v>7.8200000000000006E-2</v>
      </c>
      <c r="AA193" s="233">
        <v>0.19270000000000001</v>
      </c>
      <c r="AB193" s="233">
        <v>0.26500000000000001</v>
      </c>
      <c r="AC193" s="233">
        <v>0.72889999999999999</v>
      </c>
      <c r="AD193" s="233">
        <v>0.94930000000000003</v>
      </c>
      <c r="AE193" s="233">
        <v>5.4300000000000001E-2</v>
      </c>
      <c r="AF193" s="233">
        <v>2.7732000000000001</v>
      </c>
      <c r="AG193" s="233">
        <v>5.3484999999999996</v>
      </c>
      <c r="AH193" s="233">
        <v>0.33439999999999998</v>
      </c>
      <c r="AI193" s="233">
        <v>0.61499999999999999</v>
      </c>
      <c r="AJ193" s="233">
        <v>5.5899000000000001</v>
      </c>
      <c r="AK193" s="234">
        <v>191</v>
      </c>
      <c r="AL193" s="235" t="s">
        <v>372</v>
      </c>
    </row>
    <row r="194" spans="1:38" x14ac:dyDescent="0.2">
      <c r="A194" s="232">
        <v>44473</v>
      </c>
      <c r="B194" s="233">
        <v>0.11650000000000001</v>
      </c>
      <c r="C194" s="233">
        <v>3.9367999999999999</v>
      </c>
      <c r="D194" s="233">
        <v>2.8595000000000002</v>
      </c>
      <c r="E194" s="233">
        <v>0.50560000000000005</v>
      </c>
      <c r="F194" s="233">
        <v>3.1191</v>
      </c>
      <c r="G194" s="233">
        <v>2.7363</v>
      </c>
      <c r="H194" s="233">
        <v>2.8992</v>
      </c>
      <c r="I194" s="233">
        <v>4.5716000000000001</v>
      </c>
      <c r="J194" s="233">
        <v>1.2834000000000001</v>
      </c>
      <c r="K194" s="233">
        <v>4.2370999999999999</v>
      </c>
      <c r="L194" s="233">
        <v>5.3381999999999996</v>
      </c>
      <c r="M194" s="233">
        <v>0.1482</v>
      </c>
      <c r="N194" s="233">
        <v>3.5398000000000001</v>
      </c>
      <c r="O194" s="233">
        <v>0.1804</v>
      </c>
      <c r="P194" s="233">
        <v>0.61470000000000002</v>
      </c>
      <c r="Q194" s="233">
        <v>3.0417000000000001</v>
      </c>
      <c r="R194" s="233">
        <v>0.45739999999999997</v>
      </c>
      <c r="S194" s="233">
        <v>0.45069999999999999</v>
      </c>
      <c r="T194" s="233">
        <v>0.61019999999999996</v>
      </c>
      <c r="U194" s="233">
        <v>0.92390000000000005</v>
      </c>
      <c r="V194" s="233">
        <v>2.3374000000000001</v>
      </c>
      <c r="W194" s="233">
        <v>0.44330000000000003</v>
      </c>
      <c r="X194" s="233">
        <v>1.2232000000000001</v>
      </c>
      <c r="Y194" s="233">
        <v>0.49009999999999998</v>
      </c>
      <c r="Z194" s="233">
        <v>7.7499999999999999E-2</v>
      </c>
      <c r="AA194" s="233">
        <v>0.19159999999999999</v>
      </c>
      <c r="AB194" s="233">
        <v>0.26319999999999999</v>
      </c>
      <c r="AC194" s="233">
        <v>0.7339</v>
      </c>
      <c r="AD194" s="233">
        <v>0.94310000000000005</v>
      </c>
      <c r="AE194" s="233">
        <v>5.3999999999999999E-2</v>
      </c>
      <c r="AF194" s="233">
        <v>2.7593000000000001</v>
      </c>
      <c r="AG194" s="233">
        <v>5.2933000000000003</v>
      </c>
      <c r="AH194" s="233">
        <v>0.33279999999999998</v>
      </c>
      <c r="AI194" s="233">
        <v>0.6119</v>
      </c>
      <c r="AJ194" s="233">
        <v>5.5635000000000003</v>
      </c>
      <c r="AK194" s="234">
        <v>192</v>
      </c>
      <c r="AL194" s="235" t="s">
        <v>371</v>
      </c>
    </row>
    <row r="195" spans="1:38" x14ac:dyDescent="0.2">
      <c r="A195" s="232">
        <v>44474</v>
      </c>
      <c r="B195" s="233">
        <v>0.1176</v>
      </c>
      <c r="C195" s="233">
        <v>3.9687999999999999</v>
      </c>
      <c r="D195" s="233">
        <v>2.8891</v>
      </c>
      <c r="E195" s="233">
        <v>0.50980000000000003</v>
      </c>
      <c r="F195" s="233">
        <v>3.1518000000000002</v>
      </c>
      <c r="G195" s="233">
        <v>2.7625999999999999</v>
      </c>
      <c r="H195" s="233">
        <v>2.9245000000000001</v>
      </c>
      <c r="I195" s="233">
        <v>4.6033999999999997</v>
      </c>
      <c r="J195" s="233">
        <v>1.2894000000000001</v>
      </c>
      <c r="K195" s="233">
        <v>4.2835999999999999</v>
      </c>
      <c r="L195" s="233">
        <v>5.4055999999999997</v>
      </c>
      <c r="M195" s="233">
        <v>0.15010000000000001</v>
      </c>
      <c r="N195" s="233">
        <v>3.5699000000000001</v>
      </c>
      <c r="O195" s="233">
        <v>0.18160000000000001</v>
      </c>
      <c r="P195" s="233">
        <v>0.61890000000000001</v>
      </c>
      <c r="Q195" s="233">
        <v>3.0937000000000001</v>
      </c>
      <c r="R195" s="233">
        <v>0.46300000000000002</v>
      </c>
      <c r="S195" s="233">
        <v>0.4546</v>
      </c>
      <c r="T195" s="233">
        <v>0.61329999999999996</v>
      </c>
      <c r="U195" s="233">
        <v>0.93020000000000003</v>
      </c>
      <c r="V195" s="233">
        <v>2.3536999999999999</v>
      </c>
      <c r="W195" s="233">
        <v>0.4481</v>
      </c>
      <c r="X195" s="233">
        <v>1.2283999999999999</v>
      </c>
      <c r="Y195" s="233">
        <v>0.49249999999999999</v>
      </c>
      <c r="Z195" s="233">
        <v>7.8100000000000003E-2</v>
      </c>
      <c r="AA195" s="233">
        <v>0.19320000000000001</v>
      </c>
      <c r="AB195" s="233">
        <v>0.26419999999999999</v>
      </c>
      <c r="AC195" s="233">
        <v>0.72750000000000004</v>
      </c>
      <c r="AD195" s="233">
        <v>0.94950000000000001</v>
      </c>
      <c r="AE195" s="233">
        <v>5.4699999999999999E-2</v>
      </c>
      <c r="AF195" s="233">
        <v>2.7843</v>
      </c>
      <c r="AG195" s="233">
        <v>5.3292000000000002</v>
      </c>
      <c r="AH195" s="233">
        <v>0.33439999999999998</v>
      </c>
      <c r="AI195" s="233">
        <v>0.61619999999999997</v>
      </c>
      <c r="AJ195" s="233">
        <v>5.5911999999999997</v>
      </c>
      <c r="AK195" s="234">
        <v>193</v>
      </c>
      <c r="AL195" s="235" t="s">
        <v>370</v>
      </c>
    </row>
    <row r="196" spans="1:38" x14ac:dyDescent="0.2">
      <c r="A196" s="232">
        <v>44475</v>
      </c>
      <c r="B196" s="233">
        <v>0.1179</v>
      </c>
      <c r="C196" s="233">
        <v>3.9992000000000001</v>
      </c>
      <c r="D196" s="233">
        <v>2.8925000000000001</v>
      </c>
      <c r="E196" s="233">
        <v>0.51370000000000005</v>
      </c>
      <c r="F196" s="233">
        <v>3.1652</v>
      </c>
      <c r="G196" s="233">
        <v>2.7530000000000001</v>
      </c>
      <c r="H196" s="233">
        <v>2.9373</v>
      </c>
      <c r="I196" s="233">
        <v>4.6203000000000003</v>
      </c>
      <c r="J196" s="233">
        <v>1.2838000000000001</v>
      </c>
      <c r="K196" s="233">
        <v>4.3002000000000002</v>
      </c>
      <c r="L196" s="233">
        <v>5.42</v>
      </c>
      <c r="M196" s="233">
        <v>0.15190000000000001</v>
      </c>
      <c r="N196" s="233">
        <v>3.5842999999999998</v>
      </c>
      <c r="O196" s="233">
        <v>0.18179999999999999</v>
      </c>
      <c r="P196" s="233">
        <v>0.62109999999999999</v>
      </c>
      <c r="Q196" s="233">
        <v>3.105</v>
      </c>
      <c r="R196" s="233">
        <v>0.46389999999999998</v>
      </c>
      <c r="S196" s="233">
        <v>0.45400000000000001</v>
      </c>
      <c r="T196" s="233">
        <v>0.61539999999999995</v>
      </c>
      <c r="U196" s="233">
        <v>0.93379999999999996</v>
      </c>
      <c r="V196" s="233">
        <v>2.3622999999999998</v>
      </c>
      <c r="W196" s="233">
        <v>0.44819999999999999</v>
      </c>
      <c r="X196" s="233">
        <v>1.2310000000000001</v>
      </c>
      <c r="Y196" s="233">
        <v>0.49299999999999999</v>
      </c>
      <c r="Z196" s="233">
        <v>7.85E-2</v>
      </c>
      <c r="AA196" s="233">
        <v>0.192</v>
      </c>
      <c r="AB196" s="233">
        <v>0.26400000000000001</v>
      </c>
      <c r="AC196" s="233">
        <v>0.73019999999999996</v>
      </c>
      <c r="AD196" s="233">
        <v>0.95579999999999998</v>
      </c>
      <c r="AE196" s="233">
        <v>5.5100000000000003E-2</v>
      </c>
      <c r="AF196" s="233">
        <v>2.8062</v>
      </c>
      <c r="AG196" s="233">
        <v>5.3470000000000004</v>
      </c>
      <c r="AH196" s="233">
        <v>0.33439999999999998</v>
      </c>
      <c r="AI196" s="233">
        <v>0.61850000000000005</v>
      </c>
      <c r="AJ196" s="233">
        <v>5.6257000000000001</v>
      </c>
      <c r="AK196" s="234">
        <v>194</v>
      </c>
      <c r="AL196" s="235" t="s">
        <v>369</v>
      </c>
    </row>
    <row r="197" spans="1:38" x14ac:dyDescent="0.2">
      <c r="A197" s="232">
        <v>44476</v>
      </c>
      <c r="B197" s="233">
        <v>0.1164</v>
      </c>
      <c r="C197" s="233">
        <v>3.9333999999999998</v>
      </c>
      <c r="D197" s="233">
        <v>2.867</v>
      </c>
      <c r="E197" s="233">
        <v>0.50529999999999997</v>
      </c>
      <c r="F197" s="233">
        <v>3.1246999999999998</v>
      </c>
      <c r="G197" s="233">
        <v>2.7235999999999998</v>
      </c>
      <c r="H197" s="233">
        <v>2.8969999999999998</v>
      </c>
      <c r="I197" s="233">
        <v>4.5472000000000001</v>
      </c>
      <c r="J197" s="233">
        <v>1.2687999999999999</v>
      </c>
      <c r="K197" s="233">
        <v>4.2427999999999999</v>
      </c>
      <c r="L197" s="233">
        <v>5.3445999999999998</v>
      </c>
      <c r="M197" s="233">
        <v>0.14940000000000001</v>
      </c>
      <c r="N197" s="233">
        <v>3.5303</v>
      </c>
      <c r="O197" s="233">
        <v>0.17899999999999999</v>
      </c>
      <c r="P197" s="233">
        <v>0.61119999999999997</v>
      </c>
      <c r="Q197" s="233">
        <v>3.06</v>
      </c>
      <c r="R197" s="233">
        <v>0.45669999999999999</v>
      </c>
      <c r="S197" s="233">
        <v>0.44769999999999999</v>
      </c>
      <c r="T197" s="233">
        <v>0.60529999999999995</v>
      </c>
      <c r="U197" s="233">
        <v>0.91910000000000003</v>
      </c>
      <c r="V197" s="233">
        <v>2.3249</v>
      </c>
      <c r="W197" s="233">
        <v>0.44209999999999999</v>
      </c>
      <c r="X197" s="233">
        <v>1.2184999999999999</v>
      </c>
      <c r="Y197" s="233">
        <v>0.48370000000000002</v>
      </c>
      <c r="Z197" s="233">
        <v>7.7899999999999997E-2</v>
      </c>
      <c r="AA197" s="233">
        <v>0.19189999999999999</v>
      </c>
      <c r="AB197" s="233">
        <v>0.26379999999999998</v>
      </c>
      <c r="AC197" s="233">
        <v>0.71599999999999997</v>
      </c>
      <c r="AD197" s="233">
        <v>0.94020000000000004</v>
      </c>
      <c r="AE197" s="233">
        <v>5.4399999999999997E-2</v>
      </c>
      <c r="AF197" s="233">
        <v>2.7667999999999999</v>
      </c>
      <c r="AG197" s="233">
        <v>5.2633000000000001</v>
      </c>
      <c r="AH197" s="233">
        <v>0.33040000000000003</v>
      </c>
      <c r="AI197" s="233">
        <v>0.60660000000000003</v>
      </c>
      <c r="AJ197" s="233">
        <v>5.5529999999999999</v>
      </c>
      <c r="AK197" s="234">
        <v>195</v>
      </c>
      <c r="AL197" s="235" t="s">
        <v>368</v>
      </c>
    </row>
    <row r="198" spans="1:38" x14ac:dyDescent="0.2">
      <c r="A198" s="232">
        <v>44477</v>
      </c>
      <c r="B198" s="233">
        <v>0.11749999999999999</v>
      </c>
      <c r="C198" s="233">
        <v>3.9775</v>
      </c>
      <c r="D198" s="233">
        <v>2.9015</v>
      </c>
      <c r="E198" s="233">
        <v>0.51090000000000002</v>
      </c>
      <c r="F198" s="233">
        <v>3.1703999999999999</v>
      </c>
      <c r="G198" s="233">
        <v>2.7513999999999998</v>
      </c>
      <c r="H198" s="233">
        <v>2.9289999999999998</v>
      </c>
      <c r="I198" s="233">
        <v>4.5956000000000001</v>
      </c>
      <c r="J198" s="233">
        <v>1.2784</v>
      </c>
      <c r="K198" s="233">
        <v>4.2755999999999998</v>
      </c>
      <c r="L198" s="233">
        <v>5.4095000000000004</v>
      </c>
      <c r="M198" s="233">
        <v>0.15090000000000001</v>
      </c>
      <c r="N198" s="233">
        <v>3.5527000000000002</v>
      </c>
      <c r="O198" s="233">
        <v>0.18079999999999999</v>
      </c>
      <c r="P198" s="233">
        <v>0.61760000000000004</v>
      </c>
      <c r="Q198" s="233">
        <v>3.0842999999999998</v>
      </c>
      <c r="R198" s="233">
        <v>0.4632</v>
      </c>
      <c r="S198" s="233">
        <v>0.45250000000000001</v>
      </c>
      <c r="T198" s="233">
        <v>0.61129999999999995</v>
      </c>
      <c r="U198" s="233">
        <v>0.92859999999999998</v>
      </c>
      <c r="V198" s="233">
        <v>2.3496999999999999</v>
      </c>
      <c r="W198" s="233">
        <v>0.44579999999999997</v>
      </c>
      <c r="X198" s="233">
        <v>1.2314000000000001</v>
      </c>
      <c r="Y198" s="233">
        <v>0.48970000000000002</v>
      </c>
      <c r="Z198" s="233">
        <v>7.8700000000000006E-2</v>
      </c>
      <c r="AA198" s="233">
        <v>0.1925</v>
      </c>
      <c r="AB198" s="233">
        <v>0.2661</v>
      </c>
      <c r="AC198" s="233">
        <v>0.72070000000000001</v>
      </c>
      <c r="AD198" s="233">
        <v>0.95130000000000003</v>
      </c>
      <c r="AE198" s="233">
        <v>5.5199999999999999E-2</v>
      </c>
      <c r="AF198" s="233">
        <v>2.7966000000000002</v>
      </c>
      <c r="AG198" s="233">
        <v>5.3045999999999998</v>
      </c>
      <c r="AH198" s="233">
        <v>0.33260000000000001</v>
      </c>
      <c r="AI198" s="233">
        <v>0.6169</v>
      </c>
      <c r="AJ198" s="233">
        <v>5.6081000000000003</v>
      </c>
      <c r="AK198" s="234">
        <v>196</v>
      </c>
      <c r="AL198" s="235" t="s">
        <v>367</v>
      </c>
    </row>
    <row r="199" spans="1:38" x14ac:dyDescent="0.2">
      <c r="A199" s="232">
        <v>44480</v>
      </c>
      <c r="B199" s="233">
        <v>0.1178</v>
      </c>
      <c r="C199" s="233">
        <v>3.9862000000000002</v>
      </c>
      <c r="D199" s="233">
        <v>2.9272999999999998</v>
      </c>
      <c r="E199" s="233">
        <v>0.51229999999999998</v>
      </c>
      <c r="F199" s="233">
        <v>3.202</v>
      </c>
      <c r="G199" s="233">
        <v>2.7713999999999999</v>
      </c>
      <c r="H199" s="233">
        <v>2.9459</v>
      </c>
      <c r="I199" s="233">
        <v>4.6120000000000001</v>
      </c>
      <c r="J199" s="233">
        <v>1.2756000000000001</v>
      </c>
      <c r="K199" s="233">
        <v>4.3019999999999996</v>
      </c>
      <c r="L199" s="233">
        <v>5.44</v>
      </c>
      <c r="M199" s="233">
        <v>0.15129999999999999</v>
      </c>
      <c r="N199" s="233">
        <v>3.5303</v>
      </c>
      <c r="O199" s="233">
        <v>0.18129999999999999</v>
      </c>
      <c r="P199" s="233">
        <v>0.61980000000000002</v>
      </c>
      <c r="Q199" s="233">
        <v>3.0870000000000002</v>
      </c>
      <c r="R199" s="233">
        <v>0.46650000000000003</v>
      </c>
      <c r="S199" s="233">
        <v>0.4556</v>
      </c>
      <c r="T199" s="233">
        <v>0.6139</v>
      </c>
      <c r="U199" s="233">
        <v>0.93200000000000005</v>
      </c>
      <c r="V199" s="233">
        <v>2.3580999999999999</v>
      </c>
      <c r="W199" s="233">
        <v>0.44490000000000002</v>
      </c>
      <c r="X199" s="233">
        <v>1.2352000000000001</v>
      </c>
      <c r="Y199" s="233">
        <v>0.48349999999999999</v>
      </c>
      <c r="Z199" s="233">
        <v>7.85E-2</v>
      </c>
      <c r="AA199" s="233">
        <v>0.19239999999999999</v>
      </c>
      <c r="AB199" s="233">
        <v>0.26679999999999998</v>
      </c>
      <c r="AC199" s="233">
        <v>0.7238</v>
      </c>
      <c r="AD199" s="233">
        <v>0.95630000000000004</v>
      </c>
      <c r="AE199" s="233">
        <v>5.57E-2</v>
      </c>
      <c r="AF199" s="233">
        <v>2.8056999999999999</v>
      </c>
      <c r="AG199" s="233">
        <v>5.2916999999999996</v>
      </c>
      <c r="AH199" s="233">
        <v>0.3337</v>
      </c>
      <c r="AI199" s="233">
        <v>0.61909999999999998</v>
      </c>
      <c r="AJ199" s="233">
        <v>5.6243999999999996</v>
      </c>
      <c r="AK199" s="234">
        <v>197</v>
      </c>
      <c r="AL199" s="235" t="s">
        <v>366</v>
      </c>
    </row>
    <row r="200" spans="1:38" x14ac:dyDescent="0.2">
      <c r="A200" s="232">
        <v>44481</v>
      </c>
      <c r="B200" s="233">
        <v>0.1186</v>
      </c>
      <c r="C200" s="233">
        <v>3.9664000000000001</v>
      </c>
      <c r="D200" s="233">
        <v>2.9199000000000002</v>
      </c>
      <c r="E200" s="233">
        <v>0.50970000000000004</v>
      </c>
      <c r="F200" s="233">
        <v>3.1817000000000002</v>
      </c>
      <c r="G200" s="233">
        <v>2.7595000000000001</v>
      </c>
      <c r="H200" s="233">
        <v>2.9239999999999999</v>
      </c>
      <c r="I200" s="233">
        <v>4.5858999999999996</v>
      </c>
      <c r="J200" s="233">
        <v>1.2742</v>
      </c>
      <c r="K200" s="233">
        <v>4.2744999999999997</v>
      </c>
      <c r="L200" s="233">
        <v>5.3936000000000002</v>
      </c>
      <c r="M200" s="233">
        <v>0.15049999999999999</v>
      </c>
      <c r="N200" s="233">
        <v>3.4983</v>
      </c>
      <c r="O200" s="233">
        <v>0.18029999999999999</v>
      </c>
      <c r="P200" s="233">
        <v>0.61629999999999996</v>
      </c>
      <c r="Q200" s="233">
        <v>3.0573000000000001</v>
      </c>
      <c r="R200" s="233">
        <v>0.46329999999999999</v>
      </c>
      <c r="S200" s="233">
        <v>0.45329999999999998</v>
      </c>
      <c r="T200" s="233">
        <v>0.61019999999999996</v>
      </c>
      <c r="U200" s="233">
        <v>0.92630000000000001</v>
      </c>
      <c r="V200" s="233">
        <v>2.3447</v>
      </c>
      <c r="W200" s="233">
        <v>0.43969999999999998</v>
      </c>
      <c r="X200" s="233">
        <v>1.2302</v>
      </c>
      <c r="Y200" s="233">
        <v>0.48110000000000003</v>
      </c>
      <c r="Z200" s="233">
        <v>7.8E-2</v>
      </c>
      <c r="AA200" s="233">
        <v>0.19020000000000001</v>
      </c>
      <c r="AB200" s="233">
        <v>0.2641</v>
      </c>
      <c r="AC200" s="233">
        <v>0.71630000000000005</v>
      </c>
      <c r="AD200" s="233">
        <v>0.95169999999999999</v>
      </c>
      <c r="AE200" s="233">
        <v>5.5199999999999999E-2</v>
      </c>
      <c r="AF200" s="233">
        <v>2.7898000000000001</v>
      </c>
      <c r="AG200" s="233">
        <v>5.2523999999999997</v>
      </c>
      <c r="AH200" s="233">
        <v>0.33110000000000001</v>
      </c>
      <c r="AI200" s="233">
        <v>0.61439999999999995</v>
      </c>
      <c r="AJ200" s="233">
        <v>5.5926</v>
      </c>
      <c r="AK200" s="234">
        <v>198</v>
      </c>
      <c r="AL200" s="235" t="s">
        <v>365</v>
      </c>
    </row>
    <row r="201" spans="1:38" x14ac:dyDescent="0.2">
      <c r="A201" s="232">
        <v>44482</v>
      </c>
      <c r="B201" s="233">
        <v>0.1193</v>
      </c>
      <c r="C201" s="233">
        <v>3.9638</v>
      </c>
      <c r="D201" s="233">
        <v>2.9175</v>
      </c>
      <c r="E201" s="233">
        <v>0.50949999999999995</v>
      </c>
      <c r="F201" s="233">
        <v>3.1852999999999998</v>
      </c>
      <c r="G201" s="233">
        <v>2.7568999999999999</v>
      </c>
      <c r="H201" s="233">
        <v>2.93</v>
      </c>
      <c r="I201" s="233">
        <v>4.5805999999999996</v>
      </c>
      <c r="J201" s="233">
        <v>1.2712000000000001</v>
      </c>
      <c r="K201" s="233">
        <v>4.2683999999999997</v>
      </c>
      <c r="L201" s="233">
        <v>5.4009999999999998</v>
      </c>
      <c r="M201" s="233">
        <v>0.15049999999999999</v>
      </c>
      <c r="N201" s="233">
        <v>3.4904999999999999</v>
      </c>
      <c r="O201" s="233">
        <v>0.1804</v>
      </c>
      <c r="P201" s="233">
        <v>0.61560000000000004</v>
      </c>
      <c r="Q201" s="233">
        <v>3.0537000000000001</v>
      </c>
      <c r="R201" s="233">
        <v>0.46460000000000001</v>
      </c>
      <c r="S201" s="233">
        <v>0.45240000000000002</v>
      </c>
      <c r="T201" s="233">
        <v>0.60919999999999996</v>
      </c>
      <c r="U201" s="233">
        <v>0.9254</v>
      </c>
      <c r="V201" s="233">
        <v>2.3420000000000001</v>
      </c>
      <c r="W201" s="233">
        <v>0.43909999999999999</v>
      </c>
      <c r="X201" s="233">
        <v>1.2278</v>
      </c>
      <c r="Y201" s="233">
        <v>0.48149999999999998</v>
      </c>
      <c r="Z201" s="233">
        <v>7.8299999999999995E-2</v>
      </c>
      <c r="AA201" s="233">
        <v>0.19159999999999999</v>
      </c>
      <c r="AB201" s="233">
        <v>0.2666</v>
      </c>
      <c r="AC201" s="233">
        <v>0.71640000000000004</v>
      </c>
      <c r="AD201" s="233">
        <v>0.95279999999999998</v>
      </c>
      <c r="AE201" s="233">
        <v>5.5199999999999999E-2</v>
      </c>
      <c r="AF201" s="233">
        <v>2.7879999999999998</v>
      </c>
      <c r="AG201" s="233">
        <v>5.2663000000000002</v>
      </c>
      <c r="AH201" s="233">
        <v>0.3327</v>
      </c>
      <c r="AI201" s="233">
        <v>0.61519999999999997</v>
      </c>
      <c r="AJ201" s="233">
        <v>5.5854999999999997</v>
      </c>
      <c r="AK201" s="234">
        <v>199</v>
      </c>
      <c r="AL201" s="235" t="s">
        <v>364</v>
      </c>
    </row>
    <row r="202" spans="1:38" x14ac:dyDescent="0.2">
      <c r="A202" s="232">
        <v>44483</v>
      </c>
      <c r="B202" s="233">
        <v>0.1188</v>
      </c>
      <c r="C202" s="233">
        <v>3.9403000000000001</v>
      </c>
      <c r="D202" s="233">
        <v>2.9207000000000001</v>
      </c>
      <c r="E202" s="233">
        <v>0.50649999999999995</v>
      </c>
      <c r="F202" s="233">
        <v>3.1806000000000001</v>
      </c>
      <c r="G202" s="233">
        <v>2.7658</v>
      </c>
      <c r="H202" s="233">
        <v>2.9234</v>
      </c>
      <c r="I202" s="233">
        <v>4.577</v>
      </c>
      <c r="J202" s="233">
        <v>1.2723</v>
      </c>
      <c r="K202" s="233">
        <v>4.2813999999999997</v>
      </c>
      <c r="L202" s="233">
        <v>5.4021999999999997</v>
      </c>
      <c r="M202" s="233">
        <v>0.14929999999999999</v>
      </c>
      <c r="N202" s="233">
        <v>3.4739</v>
      </c>
      <c r="O202" s="233">
        <v>0.18029999999999999</v>
      </c>
      <c r="P202" s="233">
        <v>0.61509999999999998</v>
      </c>
      <c r="Q202" s="233">
        <v>3.0636000000000001</v>
      </c>
      <c r="R202" s="233">
        <v>0.46789999999999998</v>
      </c>
      <c r="S202" s="233">
        <v>0.45669999999999999</v>
      </c>
      <c r="T202" s="233">
        <v>0.60960000000000003</v>
      </c>
      <c r="U202" s="233">
        <v>0.92469999999999997</v>
      </c>
      <c r="V202" s="233">
        <v>2.3401999999999998</v>
      </c>
      <c r="W202" s="233">
        <v>0.42980000000000002</v>
      </c>
      <c r="X202" s="233">
        <v>1.2226999999999999</v>
      </c>
      <c r="Y202" s="233">
        <v>0.48330000000000001</v>
      </c>
      <c r="Z202" s="233">
        <v>7.7799999999999994E-2</v>
      </c>
      <c r="AA202" s="233">
        <v>0.1918</v>
      </c>
      <c r="AB202" s="233">
        <v>0.26729999999999998</v>
      </c>
      <c r="AC202" s="233">
        <v>0.71460000000000001</v>
      </c>
      <c r="AD202" s="233">
        <v>0.94869999999999999</v>
      </c>
      <c r="AE202" s="233">
        <v>5.4899999999999997E-2</v>
      </c>
      <c r="AF202" s="233">
        <v>2.7909999999999999</v>
      </c>
      <c r="AG202" s="233">
        <v>5.2332000000000001</v>
      </c>
      <c r="AH202" s="233">
        <v>0.33250000000000002</v>
      </c>
      <c r="AI202" s="233">
        <v>0.61229999999999996</v>
      </c>
      <c r="AJ202" s="233">
        <v>5.5792999999999999</v>
      </c>
      <c r="AK202" s="234">
        <v>200</v>
      </c>
      <c r="AL202" s="235" t="s">
        <v>363</v>
      </c>
    </row>
    <row r="203" spans="1:38" x14ac:dyDescent="0.2">
      <c r="A203" s="232">
        <v>44484</v>
      </c>
      <c r="B203" s="233">
        <v>0.11840000000000001</v>
      </c>
      <c r="C203" s="233">
        <v>3.9413</v>
      </c>
      <c r="D203" s="233">
        <v>2.9238</v>
      </c>
      <c r="E203" s="233">
        <v>0.50660000000000005</v>
      </c>
      <c r="F203" s="233">
        <v>3.1922000000000001</v>
      </c>
      <c r="G203" s="233">
        <v>2.7793999999999999</v>
      </c>
      <c r="H203" s="233">
        <v>2.9236</v>
      </c>
      <c r="I203" s="233">
        <v>4.5732999999999997</v>
      </c>
      <c r="J203" s="233">
        <v>1.2712000000000001</v>
      </c>
      <c r="K203" s="233">
        <v>4.2690999999999999</v>
      </c>
      <c r="L203" s="233">
        <v>5.4082999999999997</v>
      </c>
      <c r="M203" s="233">
        <v>0.14940000000000001</v>
      </c>
      <c r="N203" s="233">
        <v>3.4483999999999999</v>
      </c>
      <c r="O203" s="233">
        <v>0.17979999999999999</v>
      </c>
      <c r="P203" s="233">
        <v>0.61470000000000002</v>
      </c>
      <c r="Q203" s="233">
        <v>3.0569999999999999</v>
      </c>
      <c r="R203" s="233">
        <v>0.46810000000000002</v>
      </c>
      <c r="S203" s="233">
        <v>0.45629999999999998</v>
      </c>
      <c r="T203" s="233">
        <v>0.6089</v>
      </c>
      <c r="U203" s="233">
        <v>0.92369999999999997</v>
      </c>
      <c r="V203" s="233">
        <v>2.3382999999999998</v>
      </c>
      <c r="W203" s="233">
        <v>0.4279</v>
      </c>
      <c r="X203" s="233">
        <v>1.2235</v>
      </c>
      <c r="Y203" s="233">
        <v>0.47720000000000001</v>
      </c>
      <c r="Z203" s="233">
        <v>7.7600000000000002E-2</v>
      </c>
      <c r="AA203" s="233">
        <v>0.19189999999999999</v>
      </c>
      <c r="AB203" s="233">
        <v>0.26840000000000003</v>
      </c>
      <c r="AC203" s="233">
        <v>0.7147</v>
      </c>
      <c r="AD203" s="233">
        <v>0.94769999999999999</v>
      </c>
      <c r="AE203" s="233">
        <v>5.5399999999999998E-2</v>
      </c>
      <c r="AF203" s="233">
        <v>2.8001999999999998</v>
      </c>
      <c r="AG203" s="233">
        <v>5.2582000000000004</v>
      </c>
      <c r="AH203" s="233">
        <v>0.33329999999999999</v>
      </c>
      <c r="AI203" s="233">
        <v>0.6129</v>
      </c>
      <c r="AJ203" s="233">
        <v>5.5674000000000001</v>
      </c>
      <c r="AK203" s="234">
        <v>201</v>
      </c>
      <c r="AL203" s="235" t="s">
        <v>362</v>
      </c>
    </row>
    <row r="204" spans="1:38" x14ac:dyDescent="0.2">
      <c r="A204" s="232">
        <v>44487</v>
      </c>
      <c r="B204" s="233">
        <v>0.1179</v>
      </c>
      <c r="C204" s="233">
        <v>3.9470999999999998</v>
      </c>
      <c r="D204" s="233">
        <v>2.9173</v>
      </c>
      <c r="E204" s="233">
        <v>0.50739999999999996</v>
      </c>
      <c r="F204" s="233">
        <v>3.1827000000000001</v>
      </c>
      <c r="G204" s="233">
        <v>2.7850000000000001</v>
      </c>
      <c r="H204" s="233">
        <v>2.9218999999999999</v>
      </c>
      <c r="I204" s="233">
        <v>4.5715000000000003</v>
      </c>
      <c r="J204" s="233">
        <v>1.2669999999999999</v>
      </c>
      <c r="K204" s="233">
        <v>4.2610999999999999</v>
      </c>
      <c r="L204" s="233">
        <v>5.4157999999999999</v>
      </c>
      <c r="M204" s="233">
        <v>0.14979999999999999</v>
      </c>
      <c r="N204" s="233">
        <v>3.4514999999999998</v>
      </c>
      <c r="O204" s="233">
        <v>0.17960000000000001</v>
      </c>
      <c r="P204" s="233">
        <v>0.61439999999999995</v>
      </c>
      <c r="Q204" s="233">
        <v>3.0598999999999998</v>
      </c>
      <c r="R204" s="233">
        <v>0.46689999999999998</v>
      </c>
      <c r="S204" s="233">
        <v>0.45600000000000002</v>
      </c>
      <c r="T204" s="233">
        <v>0.60880000000000001</v>
      </c>
      <c r="U204" s="233">
        <v>0.92379999999999995</v>
      </c>
      <c r="V204" s="233">
        <v>2.3372999999999999</v>
      </c>
      <c r="W204" s="233">
        <v>0.4249</v>
      </c>
      <c r="X204" s="233">
        <v>1.2235</v>
      </c>
      <c r="Y204" s="233">
        <v>0.47920000000000001</v>
      </c>
      <c r="Z204" s="233">
        <v>7.7700000000000005E-2</v>
      </c>
      <c r="AA204" s="233">
        <v>0.19270000000000001</v>
      </c>
      <c r="AB204" s="233">
        <v>0.26779999999999998</v>
      </c>
      <c r="AC204" s="233">
        <v>0.7228</v>
      </c>
      <c r="AD204" s="233">
        <v>0.94630000000000003</v>
      </c>
      <c r="AE204" s="233">
        <v>5.5399999999999998E-2</v>
      </c>
      <c r="AF204" s="233">
        <v>2.7976999999999999</v>
      </c>
      <c r="AG204" s="233">
        <v>5.2412999999999998</v>
      </c>
      <c r="AH204" s="233">
        <v>0.33250000000000002</v>
      </c>
      <c r="AI204" s="233">
        <v>0.61360000000000003</v>
      </c>
      <c r="AJ204" s="233">
        <v>5.5632000000000001</v>
      </c>
      <c r="AK204" s="234">
        <v>202</v>
      </c>
      <c r="AL204" s="235" t="s">
        <v>361</v>
      </c>
    </row>
    <row r="205" spans="1:38" x14ac:dyDescent="0.2">
      <c r="A205" s="232">
        <v>44488</v>
      </c>
      <c r="B205" s="233">
        <v>0.11799999999999999</v>
      </c>
      <c r="C205" s="233">
        <v>3.9211999999999998</v>
      </c>
      <c r="D205" s="233">
        <v>2.9281999999999999</v>
      </c>
      <c r="E205" s="233">
        <v>0.50409999999999999</v>
      </c>
      <c r="F205" s="233">
        <v>3.1821999999999999</v>
      </c>
      <c r="G205" s="233">
        <v>2.8026</v>
      </c>
      <c r="H205" s="233">
        <v>2.9182000000000001</v>
      </c>
      <c r="I205" s="233">
        <v>4.5716999999999999</v>
      </c>
      <c r="J205" s="233">
        <v>1.27</v>
      </c>
      <c r="K205" s="233">
        <v>4.2644000000000002</v>
      </c>
      <c r="L205" s="233">
        <v>5.4084000000000003</v>
      </c>
      <c r="M205" s="233">
        <v>0.1492</v>
      </c>
      <c r="N205" s="233">
        <v>3.4407000000000001</v>
      </c>
      <c r="O205" s="233">
        <v>0.17960000000000001</v>
      </c>
      <c r="P205" s="233">
        <v>0.61439999999999995</v>
      </c>
      <c r="Q205" s="233">
        <v>3.0478000000000001</v>
      </c>
      <c r="R205" s="233">
        <v>0.46870000000000001</v>
      </c>
      <c r="S205" s="233">
        <v>0.45610000000000001</v>
      </c>
      <c r="T205" s="233">
        <v>0.60899999999999999</v>
      </c>
      <c r="U205" s="233">
        <v>0.92359999999999998</v>
      </c>
      <c r="V205" s="233">
        <v>2.3374000000000001</v>
      </c>
      <c r="W205" s="233">
        <v>0.42220000000000002</v>
      </c>
      <c r="X205" s="233">
        <v>1.2209000000000001</v>
      </c>
      <c r="Y205" s="233">
        <v>0.47989999999999999</v>
      </c>
      <c r="Z205" s="233">
        <v>7.7299999999999994E-2</v>
      </c>
      <c r="AA205" s="233">
        <v>0.19289999999999999</v>
      </c>
      <c r="AB205" s="233">
        <v>0.26910000000000001</v>
      </c>
      <c r="AC205" s="233">
        <v>0.71130000000000004</v>
      </c>
      <c r="AD205" s="233">
        <v>0.94</v>
      </c>
      <c r="AE205" s="233">
        <v>5.5300000000000002E-2</v>
      </c>
      <c r="AF205" s="233">
        <v>2.7858000000000001</v>
      </c>
      <c r="AG205" s="233">
        <v>5.2266000000000004</v>
      </c>
      <c r="AH205" s="233">
        <v>0.33300000000000002</v>
      </c>
      <c r="AI205" s="233">
        <v>0.61319999999999997</v>
      </c>
      <c r="AJ205" s="233">
        <v>5.5594999999999999</v>
      </c>
      <c r="AK205" s="234">
        <v>203</v>
      </c>
      <c r="AL205" s="235" t="s">
        <v>360</v>
      </c>
    </row>
    <row r="206" spans="1:38" x14ac:dyDescent="0.2">
      <c r="A206" s="232">
        <v>44489</v>
      </c>
      <c r="B206" s="233">
        <v>0.1181</v>
      </c>
      <c r="C206" s="233">
        <v>3.9428000000000001</v>
      </c>
      <c r="D206" s="233">
        <v>2.9527999999999999</v>
      </c>
      <c r="E206" s="233">
        <v>0.50700000000000001</v>
      </c>
      <c r="F206" s="233">
        <v>3.1932999999999998</v>
      </c>
      <c r="G206" s="233">
        <v>2.8249</v>
      </c>
      <c r="H206" s="233">
        <v>2.9333</v>
      </c>
      <c r="I206" s="233">
        <v>4.5841000000000003</v>
      </c>
      <c r="J206" s="233">
        <v>1.264</v>
      </c>
      <c r="K206" s="233">
        <v>4.2637</v>
      </c>
      <c r="L206" s="233">
        <v>5.4326999999999996</v>
      </c>
      <c r="M206" s="233">
        <v>0.15049999999999999</v>
      </c>
      <c r="N206" s="233">
        <v>3.4458000000000002</v>
      </c>
      <c r="O206" s="233">
        <v>0.1794</v>
      </c>
      <c r="P206" s="233">
        <v>0.61609999999999998</v>
      </c>
      <c r="Q206" s="233">
        <v>3.0560999999999998</v>
      </c>
      <c r="R206" s="233">
        <v>0.46920000000000001</v>
      </c>
      <c r="S206" s="233">
        <v>0.45729999999999998</v>
      </c>
      <c r="T206" s="233">
        <v>0.61050000000000004</v>
      </c>
      <c r="U206" s="233">
        <v>0.92610000000000003</v>
      </c>
      <c r="V206" s="233">
        <v>2.3437999999999999</v>
      </c>
      <c r="W206" s="233">
        <v>0.42259999999999998</v>
      </c>
      <c r="X206" s="233">
        <v>1.2266999999999999</v>
      </c>
      <c r="Y206" s="233">
        <v>0.48649999999999999</v>
      </c>
      <c r="Z206" s="233">
        <v>7.7700000000000005E-2</v>
      </c>
      <c r="AA206" s="233">
        <v>0.19500000000000001</v>
      </c>
      <c r="AB206" s="233">
        <v>0.2722</v>
      </c>
      <c r="AC206" s="233">
        <v>0.70589999999999997</v>
      </c>
      <c r="AD206" s="233">
        <v>0.94750000000000001</v>
      </c>
      <c r="AE206" s="233">
        <v>5.5500000000000001E-2</v>
      </c>
      <c r="AF206" s="233">
        <v>2.8012000000000001</v>
      </c>
      <c r="AG206" s="233">
        <v>5.2664</v>
      </c>
      <c r="AH206" s="233">
        <v>0.3357</v>
      </c>
      <c r="AI206" s="233">
        <v>0.61680000000000001</v>
      </c>
      <c r="AJ206" s="233">
        <v>5.5689000000000002</v>
      </c>
      <c r="AK206" s="234">
        <v>204</v>
      </c>
      <c r="AL206" s="235" t="s">
        <v>359</v>
      </c>
    </row>
    <row r="207" spans="1:38" x14ac:dyDescent="0.2">
      <c r="A207" s="232">
        <v>44490</v>
      </c>
      <c r="B207" s="233">
        <v>0.11840000000000001</v>
      </c>
      <c r="C207" s="233">
        <v>3.9449000000000001</v>
      </c>
      <c r="D207" s="233">
        <v>2.9540000000000002</v>
      </c>
      <c r="E207" s="233">
        <v>0.50729999999999997</v>
      </c>
      <c r="F207" s="233">
        <v>3.1983999999999999</v>
      </c>
      <c r="G207" s="233">
        <v>2.8315999999999999</v>
      </c>
      <c r="H207" s="233">
        <v>2.9333999999999998</v>
      </c>
      <c r="I207" s="233">
        <v>4.593</v>
      </c>
      <c r="J207" s="233">
        <v>1.2698</v>
      </c>
      <c r="K207" s="233">
        <v>4.2899000000000003</v>
      </c>
      <c r="L207" s="233">
        <v>5.4461000000000004</v>
      </c>
      <c r="M207" s="233">
        <v>0.15049999999999999</v>
      </c>
      <c r="N207" s="233">
        <v>3.4601000000000002</v>
      </c>
      <c r="O207" s="233">
        <v>0.17929999999999999</v>
      </c>
      <c r="P207" s="233">
        <v>0.61729999999999996</v>
      </c>
      <c r="Q207" s="233">
        <v>3.0619999999999998</v>
      </c>
      <c r="R207" s="233">
        <v>0.47349999999999998</v>
      </c>
      <c r="S207" s="233">
        <v>0.4592</v>
      </c>
      <c r="T207" s="233">
        <v>0.61180000000000001</v>
      </c>
      <c r="U207" s="233">
        <v>0.9284</v>
      </c>
      <c r="V207" s="233">
        <v>2.3483000000000001</v>
      </c>
      <c r="W207" s="233">
        <v>0.42520000000000002</v>
      </c>
      <c r="X207" s="233">
        <v>1.2285999999999999</v>
      </c>
      <c r="Y207" s="233">
        <v>0.48459999999999998</v>
      </c>
      <c r="Z207" s="233">
        <v>7.7600000000000002E-2</v>
      </c>
      <c r="AA207" s="233">
        <v>0.1948</v>
      </c>
      <c r="AB207" s="233">
        <v>0.27200000000000002</v>
      </c>
      <c r="AC207" s="233">
        <v>0.70479999999999998</v>
      </c>
      <c r="AD207" s="233">
        <v>0.94979999999999998</v>
      </c>
      <c r="AE207" s="233">
        <v>5.5599999999999997E-2</v>
      </c>
      <c r="AF207" s="233">
        <v>2.7936000000000001</v>
      </c>
      <c r="AG207" s="233">
        <v>5.2766000000000002</v>
      </c>
      <c r="AH207" s="233">
        <v>0.33539999999999998</v>
      </c>
      <c r="AI207" s="233">
        <v>0.61680000000000001</v>
      </c>
      <c r="AJ207" s="233">
        <v>5.5872000000000002</v>
      </c>
      <c r="AK207" s="234">
        <v>205</v>
      </c>
      <c r="AL207" s="235" t="s">
        <v>358</v>
      </c>
    </row>
    <row r="208" spans="1:38" x14ac:dyDescent="0.2">
      <c r="A208" s="232">
        <v>44491</v>
      </c>
      <c r="B208" s="233">
        <v>0.1187</v>
      </c>
      <c r="C208" s="233">
        <v>3.9575999999999998</v>
      </c>
      <c r="D208" s="233">
        <v>2.9702000000000002</v>
      </c>
      <c r="E208" s="233">
        <v>0.5091</v>
      </c>
      <c r="F208" s="233">
        <v>3.2086000000000001</v>
      </c>
      <c r="G208" s="233">
        <v>2.8433000000000002</v>
      </c>
      <c r="H208" s="233">
        <v>2.9434</v>
      </c>
      <c r="I208" s="233">
        <v>4.6071999999999997</v>
      </c>
      <c r="J208" s="233">
        <v>1.2684</v>
      </c>
      <c r="K208" s="233">
        <v>4.3156999999999996</v>
      </c>
      <c r="L208" s="233">
        <v>5.4652000000000003</v>
      </c>
      <c r="M208" s="233">
        <v>0.15049999999999999</v>
      </c>
      <c r="N208" s="233">
        <v>3.4735</v>
      </c>
      <c r="O208" s="233">
        <v>0.1794</v>
      </c>
      <c r="P208" s="233">
        <v>0.61919999999999997</v>
      </c>
      <c r="Q208" s="233">
        <v>3.0714999999999999</v>
      </c>
      <c r="R208" s="233">
        <v>0.47539999999999999</v>
      </c>
      <c r="S208" s="233">
        <v>0.4617</v>
      </c>
      <c r="T208" s="233">
        <v>0.61229999999999996</v>
      </c>
      <c r="U208" s="233">
        <v>0.93110000000000004</v>
      </c>
      <c r="V208" s="233">
        <v>2.3555999999999999</v>
      </c>
      <c r="W208" s="233">
        <v>0.41139999999999999</v>
      </c>
      <c r="X208" s="233">
        <v>1.2333000000000001</v>
      </c>
      <c r="Y208" s="233">
        <v>0.48370000000000002</v>
      </c>
      <c r="Z208" s="233">
        <v>7.7899999999999997E-2</v>
      </c>
      <c r="AA208" s="233">
        <v>0.19550000000000001</v>
      </c>
      <c r="AB208" s="233">
        <v>0.27160000000000001</v>
      </c>
      <c r="AC208" s="233">
        <v>0.69930000000000003</v>
      </c>
      <c r="AD208" s="233">
        <v>0.95320000000000005</v>
      </c>
      <c r="AE208" s="233">
        <v>5.6000000000000001E-2</v>
      </c>
      <c r="AF208" s="233">
        <v>2.8022999999999998</v>
      </c>
      <c r="AG208" s="233">
        <v>5.2929000000000004</v>
      </c>
      <c r="AH208" s="233">
        <v>0.33700000000000002</v>
      </c>
      <c r="AI208" s="233">
        <v>0.61950000000000005</v>
      </c>
      <c r="AJ208" s="233">
        <v>5.6012000000000004</v>
      </c>
      <c r="AK208" s="234">
        <v>206</v>
      </c>
      <c r="AL208" s="235" t="s">
        <v>357</v>
      </c>
    </row>
    <row r="209" spans="1:38" x14ac:dyDescent="0.2">
      <c r="A209" s="232">
        <v>44494</v>
      </c>
      <c r="B209" s="233">
        <v>0.1186</v>
      </c>
      <c r="C209" s="233">
        <v>3.9502000000000002</v>
      </c>
      <c r="D209" s="233">
        <v>2.9617</v>
      </c>
      <c r="E209" s="233">
        <v>0.50819999999999999</v>
      </c>
      <c r="F209" s="233">
        <v>3.1991000000000001</v>
      </c>
      <c r="G209" s="233">
        <v>2.8275999999999999</v>
      </c>
      <c r="H209" s="233">
        <v>2.9384999999999999</v>
      </c>
      <c r="I209" s="233">
        <v>4.6017999999999999</v>
      </c>
      <c r="J209" s="233">
        <v>1.2627999999999999</v>
      </c>
      <c r="K209" s="233">
        <v>4.3053999999999997</v>
      </c>
      <c r="L209" s="233">
        <v>5.4394999999999998</v>
      </c>
      <c r="M209" s="233">
        <v>0.15</v>
      </c>
      <c r="N209" s="233">
        <v>3.4771000000000001</v>
      </c>
      <c r="O209" s="233">
        <v>0.1792</v>
      </c>
      <c r="P209" s="233">
        <v>0.61850000000000005</v>
      </c>
      <c r="Q209" s="233">
        <v>3.0638000000000001</v>
      </c>
      <c r="R209" s="233">
        <v>0.47470000000000001</v>
      </c>
      <c r="S209" s="233">
        <v>0.4602</v>
      </c>
      <c r="T209" s="233">
        <v>0.61129999999999995</v>
      </c>
      <c r="U209" s="233">
        <v>0.93020000000000003</v>
      </c>
      <c r="V209" s="233">
        <v>2.3527999999999998</v>
      </c>
      <c r="W209" s="233">
        <v>0.40579999999999999</v>
      </c>
      <c r="X209" s="233">
        <v>1.2314000000000001</v>
      </c>
      <c r="Y209" s="233">
        <v>0.48420000000000002</v>
      </c>
      <c r="Z209" s="233">
        <v>7.8E-2</v>
      </c>
      <c r="AA209" s="233">
        <v>0.19600000000000001</v>
      </c>
      <c r="AB209" s="233">
        <v>0.26740000000000003</v>
      </c>
      <c r="AC209" s="233">
        <v>0.69910000000000005</v>
      </c>
      <c r="AD209" s="233">
        <v>0.95189999999999997</v>
      </c>
      <c r="AE209" s="233">
        <v>5.6399999999999999E-2</v>
      </c>
      <c r="AF209" s="233">
        <v>2.7902</v>
      </c>
      <c r="AG209" s="233">
        <v>5.2866999999999997</v>
      </c>
      <c r="AH209" s="233">
        <v>0.33829999999999999</v>
      </c>
      <c r="AI209" s="233">
        <v>0.61890000000000001</v>
      </c>
      <c r="AJ209" s="233">
        <v>5.5990000000000002</v>
      </c>
      <c r="AK209" s="234">
        <v>207</v>
      </c>
      <c r="AL209" s="235" t="s">
        <v>356</v>
      </c>
    </row>
    <row r="210" spans="1:38" x14ac:dyDescent="0.2">
      <c r="A210" s="232">
        <v>44495</v>
      </c>
      <c r="B210" s="233">
        <v>0.12</v>
      </c>
      <c r="C210" s="233">
        <v>3.9740000000000002</v>
      </c>
      <c r="D210" s="233">
        <v>2.9821</v>
      </c>
      <c r="E210" s="233">
        <v>0.51119999999999999</v>
      </c>
      <c r="F210" s="233">
        <v>3.2121</v>
      </c>
      <c r="G210" s="233">
        <v>2.8487</v>
      </c>
      <c r="H210" s="233">
        <v>2.9506999999999999</v>
      </c>
      <c r="I210" s="233">
        <v>4.6134000000000004</v>
      </c>
      <c r="J210" s="233">
        <v>1.2629999999999999</v>
      </c>
      <c r="K210" s="233">
        <v>4.3129999999999997</v>
      </c>
      <c r="L210" s="233">
        <v>5.4783999999999997</v>
      </c>
      <c r="M210" s="233">
        <v>0.15029999999999999</v>
      </c>
      <c r="N210" s="233">
        <v>3.4860000000000002</v>
      </c>
      <c r="O210" s="233">
        <v>0.17949999999999999</v>
      </c>
      <c r="P210" s="233">
        <v>0.62009999999999998</v>
      </c>
      <c r="Q210" s="233">
        <v>3.0756000000000001</v>
      </c>
      <c r="R210" s="233">
        <v>0.4758</v>
      </c>
      <c r="S210" s="233">
        <v>0.4612</v>
      </c>
      <c r="T210" s="233">
        <v>0.61309999999999998</v>
      </c>
      <c r="U210" s="233">
        <v>0.9325</v>
      </c>
      <c r="V210" s="233">
        <v>2.3588</v>
      </c>
      <c r="W210" s="233">
        <v>0.42149999999999999</v>
      </c>
      <c r="X210" s="233">
        <v>1.2422</v>
      </c>
      <c r="Y210" s="233">
        <v>0.4919</v>
      </c>
      <c r="Z210" s="233">
        <v>7.8299999999999995E-2</v>
      </c>
      <c r="AA210" s="233">
        <v>0.19719999999999999</v>
      </c>
      <c r="AB210" s="233">
        <v>0.27</v>
      </c>
      <c r="AC210" s="233">
        <v>0.71530000000000005</v>
      </c>
      <c r="AD210" s="233">
        <v>0.95779999999999998</v>
      </c>
      <c r="AE210" s="233">
        <v>5.7299999999999997E-2</v>
      </c>
      <c r="AF210" s="233">
        <v>2.8079999999999998</v>
      </c>
      <c r="AG210" s="233">
        <v>5.3</v>
      </c>
      <c r="AH210" s="233">
        <v>0.34079999999999999</v>
      </c>
      <c r="AI210" s="233">
        <v>0.62280000000000002</v>
      </c>
      <c r="AJ210" s="233">
        <v>5.6238999999999999</v>
      </c>
      <c r="AK210" s="234">
        <v>208</v>
      </c>
      <c r="AL210" s="235" t="s">
        <v>355</v>
      </c>
    </row>
    <row r="211" spans="1:38" x14ac:dyDescent="0.2">
      <c r="A211" s="232">
        <v>44496</v>
      </c>
      <c r="B211" s="233">
        <v>0.1195</v>
      </c>
      <c r="C211" s="233">
        <v>3.9815</v>
      </c>
      <c r="D211" s="233">
        <v>2.9824999999999999</v>
      </c>
      <c r="E211" s="233">
        <v>0.51190000000000002</v>
      </c>
      <c r="F211" s="233">
        <v>3.206</v>
      </c>
      <c r="G211" s="233">
        <v>2.8403</v>
      </c>
      <c r="H211" s="233">
        <v>2.9502000000000002</v>
      </c>
      <c r="I211" s="233">
        <v>4.6165000000000003</v>
      </c>
      <c r="J211" s="233">
        <v>1.2636000000000001</v>
      </c>
      <c r="K211" s="233">
        <v>4.3361999999999998</v>
      </c>
      <c r="L211" s="233">
        <v>5.4640000000000004</v>
      </c>
      <c r="M211" s="233">
        <v>0.151</v>
      </c>
      <c r="N211" s="233">
        <v>3.5019</v>
      </c>
      <c r="O211" s="233">
        <v>0.17960000000000001</v>
      </c>
      <c r="P211" s="233">
        <v>0.62050000000000005</v>
      </c>
      <c r="Q211" s="233">
        <v>3.0777000000000001</v>
      </c>
      <c r="R211" s="233">
        <v>0.47360000000000002</v>
      </c>
      <c r="S211" s="233">
        <v>0.46189999999999998</v>
      </c>
      <c r="T211" s="233">
        <v>0.61439999999999995</v>
      </c>
      <c r="U211" s="233">
        <v>0.93289999999999995</v>
      </c>
      <c r="V211" s="233">
        <v>2.3603999999999998</v>
      </c>
      <c r="W211" s="233">
        <v>0.41909999999999997</v>
      </c>
      <c r="X211" s="233">
        <v>1.2472000000000001</v>
      </c>
      <c r="Y211" s="233">
        <v>0.49509999999999998</v>
      </c>
      <c r="Z211" s="233">
        <v>7.8399999999999997E-2</v>
      </c>
      <c r="AA211" s="233">
        <v>0.19700000000000001</v>
      </c>
      <c r="AB211" s="233">
        <v>0.2656</v>
      </c>
      <c r="AC211" s="233">
        <v>0.71519999999999995</v>
      </c>
      <c r="AD211" s="233">
        <v>0.9587</v>
      </c>
      <c r="AE211" s="233">
        <v>5.6800000000000003E-2</v>
      </c>
      <c r="AF211" s="233">
        <v>2.8092999999999999</v>
      </c>
      <c r="AG211" s="233">
        <v>5.3036000000000003</v>
      </c>
      <c r="AH211" s="233">
        <v>0.33939999999999998</v>
      </c>
      <c r="AI211" s="233">
        <v>0.62270000000000003</v>
      </c>
      <c r="AJ211" s="233">
        <v>5.6218000000000004</v>
      </c>
      <c r="AK211" s="234">
        <v>209</v>
      </c>
      <c r="AL211" s="235" t="s">
        <v>354</v>
      </c>
    </row>
    <row r="212" spans="1:38" x14ac:dyDescent="0.2">
      <c r="A212" s="232">
        <v>44497</v>
      </c>
      <c r="B212" s="233">
        <v>0.11990000000000001</v>
      </c>
      <c r="C212" s="233">
        <v>3.9937999999999998</v>
      </c>
      <c r="D212" s="233">
        <v>2.9998</v>
      </c>
      <c r="E212" s="233">
        <v>0.51349999999999996</v>
      </c>
      <c r="F212" s="233">
        <v>3.2280000000000002</v>
      </c>
      <c r="G212" s="233">
        <v>2.8647999999999998</v>
      </c>
      <c r="H212" s="233">
        <v>2.9632999999999998</v>
      </c>
      <c r="I212" s="233">
        <v>4.6284000000000001</v>
      </c>
      <c r="J212" s="233">
        <v>1.2721</v>
      </c>
      <c r="K212" s="233">
        <v>4.3472999999999997</v>
      </c>
      <c r="L212" s="233">
        <v>5.4909999999999997</v>
      </c>
      <c r="M212" s="233">
        <v>0.1517</v>
      </c>
      <c r="N212" s="233">
        <v>3.5135999999999998</v>
      </c>
      <c r="O212" s="233">
        <v>0.18</v>
      </c>
      <c r="P212" s="233">
        <v>0.62209999999999999</v>
      </c>
      <c r="Q212" s="233">
        <v>3.0855999999999999</v>
      </c>
      <c r="R212" s="233">
        <v>0.47549999999999998</v>
      </c>
      <c r="S212" s="233">
        <v>0.4647</v>
      </c>
      <c r="T212" s="233">
        <v>0.61599999999999999</v>
      </c>
      <c r="U212" s="233">
        <v>0.93500000000000005</v>
      </c>
      <c r="V212" s="233">
        <v>2.3664000000000001</v>
      </c>
      <c r="W212" s="233">
        <v>0.4158</v>
      </c>
      <c r="X212" s="233">
        <v>1.2559</v>
      </c>
      <c r="Y212" s="233">
        <v>0.49580000000000002</v>
      </c>
      <c r="Z212" s="233">
        <v>7.8700000000000006E-2</v>
      </c>
      <c r="AA212" s="233">
        <v>0.1968</v>
      </c>
      <c r="AB212" s="233">
        <v>0.26379999999999998</v>
      </c>
      <c r="AC212" s="233">
        <v>0.72130000000000005</v>
      </c>
      <c r="AD212" s="233">
        <v>0.96230000000000004</v>
      </c>
      <c r="AE212" s="233">
        <v>5.67E-2</v>
      </c>
      <c r="AF212" s="233">
        <v>2.8176999999999999</v>
      </c>
      <c r="AG212" s="233">
        <v>5.3171999999999997</v>
      </c>
      <c r="AH212" s="233">
        <v>0.34150000000000003</v>
      </c>
      <c r="AI212" s="233">
        <v>0.62409999999999999</v>
      </c>
      <c r="AJ212" s="233">
        <v>5.6276000000000002</v>
      </c>
      <c r="AK212" s="234">
        <v>210</v>
      </c>
      <c r="AL212" s="235" t="s">
        <v>353</v>
      </c>
    </row>
    <row r="213" spans="1:38" x14ac:dyDescent="0.2">
      <c r="A213" s="232">
        <v>44498</v>
      </c>
      <c r="B213" s="233">
        <v>0.11940000000000001</v>
      </c>
      <c r="C213" s="233">
        <v>3.9664000000000001</v>
      </c>
      <c r="D213" s="233">
        <v>2.988</v>
      </c>
      <c r="E213" s="233">
        <v>0.5101</v>
      </c>
      <c r="F213" s="233">
        <v>3.2096</v>
      </c>
      <c r="G213" s="233">
        <v>2.8477999999999999</v>
      </c>
      <c r="H213" s="233">
        <v>2.9474</v>
      </c>
      <c r="I213" s="233">
        <v>4.6208</v>
      </c>
      <c r="J213" s="233">
        <v>1.2807999999999999</v>
      </c>
      <c r="K213" s="233">
        <v>4.3495999999999997</v>
      </c>
      <c r="L213" s="233">
        <v>5.4619</v>
      </c>
      <c r="M213" s="233">
        <v>0.15090000000000001</v>
      </c>
      <c r="N213" s="233">
        <v>3.4878999999999998</v>
      </c>
      <c r="O213" s="233">
        <v>0.1799</v>
      </c>
      <c r="P213" s="233">
        <v>0.62119999999999997</v>
      </c>
      <c r="Q213" s="233">
        <v>3.0846</v>
      </c>
      <c r="R213" s="233">
        <v>0.47370000000000001</v>
      </c>
      <c r="S213" s="233">
        <v>0.46450000000000002</v>
      </c>
      <c r="T213" s="233">
        <v>0.61439999999999995</v>
      </c>
      <c r="U213" s="233">
        <v>0.9335</v>
      </c>
      <c r="V213" s="233">
        <v>2.3626</v>
      </c>
      <c r="W213" s="233">
        <v>0.41310000000000002</v>
      </c>
      <c r="X213" s="233">
        <v>1.2564</v>
      </c>
      <c r="Y213" s="233">
        <v>0.49199999999999999</v>
      </c>
      <c r="Z213" s="233">
        <v>7.8600000000000003E-2</v>
      </c>
      <c r="AA213" s="233">
        <v>0.19370000000000001</v>
      </c>
      <c r="AB213" s="233">
        <v>0.2596</v>
      </c>
      <c r="AC213" s="233">
        <v>0.70250000000000001</v>
      </c>
      <c r="AD213" s="233">
        <v>0.95750000000000002</v>
      </c>
      <c r="AE213" s="233">
        <v>5.62E-2</v>
      </c>
      <c r="AF213" s="233">
        <v>2.7993999999999999</v>
      </c>
      <c r="AG213" s="233">
        <v>5.3085000000000004</v>
      </c>
      <c r="AH213" s="233">
        <v>0.33879999999999999</v>
      </c>
      <c r="AI213" s="233">
        <v>0.62</v>
      </c>
      <c r="AJ213" s="233">
        <v>5.6340000000000003</v>
      </c>
      <c r="AK213" s="234">
        <v>211</v>
      </c>
      <c r="AL213" s="235" t="s">
        <v>352</v>
      </c>
    </row>
    <row r="214" spans="1:38" x14ac:dyDescent="0.2">
      <c r="A214" s="232">
        <v>44502</v>
      </c>
      <c r="B214" s="233">
        <v>0.1196</v>
      </c>
      <c r="C214" s="233">
        <v>3.9771999999999998</v>
      </c>
      <c r="D214" s="233">
        <v>2.97</v>
      </c>
      <c r="E214" s="233">
        <v>0.5111</v>
      </c>
      <c r="F214" s="233">
        <v>3.206</v>
      </c>
      <c r="G214" s="233">
        <v>2.8441999999999998</v>
      </c>
      <c r="H214" s="233">
        <v>2.9514999999999998</v>
      </c>
      <c r="I214" s="233">
        <v>4.6128999999999998</v>
      </c>
      <c r="J214" s="233">
        <v>1.2805</v>
      </c>
      <c r="K214" s="233">
        <v>4.3615000000000004</v>
      </c>
      <c r="L214" s="233">
        <v>5.4249999999999998</v>
      </c>
      <c r="M214" s="233">
        <v>0.1512</v>
      </c>
      <c r="N214" s="233">
        <v>3.5030999999999999</v>
      </c>
      <c r="O214" s="233">
        <v>0.18049999999999999</v>
      </c>
      <c r="P214" s="233">
        <v>0.62</v>
      </c>
      <c r="Q214" s="233">
        <v>3.0670999999999999</v>
      </c>
      <c r="R214" s="233">
        <v>0.47170000000000001</v>
      </c>
      <c r="S214" s="233">
        <v>0.46710000000000002</v>
      </c>
      <c r="T214" s="233">
        <v>0.61250000000000004</v>
      </c>
      <c r="U214" s="233">
        <v>0.93200000000000005</v>
      </c>
      <c r="V214" s="233">
        <v>2.3584999999999998</v>
      </c>
      <c r="W214" s="233">
        <v>0.41689999999999999</v>
      </c>
      <c r="X214" s="233">
        <v>1.2698</v>
      </c>
      <c r="Y214" s="233">
        <v>0.49009999999999998</v>
      </c>
      <c r="Z214" s="233">
        <v>7.8799999999999995E-2</v>
      </c>
      <c r="AA214" s="233">
        <v>0.19070000000000001</v>
      </c>
      <c r="AB214" s="233">
        <v>0.25740000000000002</v>
      </c>
      <c r="AC214" s="233">
        <v>0.70020000000000004</v>
      </c>
      <c r="AD214" s="233">
        <v>0.9587</v>
      </c>
      <c r="AE214" s="233">
        <v>5.5300000000000002E-2</v>
      </c>
      <c r="AF214" s="233">
        <v>2.7905000000000002</v>
      </c>
      <c r="AG214" s="233">
        <v>5.2994000000000003</v>
      </c>
      <c r="AH214" s="233">
        <v>0.33810000000000001</v>
      </c>
      <c r="AI214" s="233">
        <v>0.62180000000000002</v>
      </c>
      <c r="AJ214" s="233">
        <v>5.6210000000000004</v>
      </c>
      <c r="AK214" s="234">
        <v>212</v>
      </c>
      <c r="AL214" s="235" t="s">
        <v>351</v>
      </c>
    </row>
    <row r="215" spans="1:38" x14ac:dyDescent="0.2">
      <c r="A215" s="232">
        <v>44503</v>
      </c>
      <c r="B215" s="233">
        <v>0.1191</v>
      </c>
      <c r="C215" s="233">
        <v>3.9681000000000002</v>
      </c>
      <c r="D215" s="233">
        <v>2.9527999999999999</v>
      </c>
      <c r="E215" s="233">
        <v>0.50990000000000002</v>
      </c>
      <c r="F215" s="233">
        <v>3.1966000000000001</v>
      </c>
      <c r="G215" s="233">
        <v>2.8334999999999999</v>
      </c>
      <c r="H215" s="233">
        <v>2.9407999999999999</v>
      </c>
      <c r="I215" s="233">
        <v>4.5999999999999996</v>
      </c>
      <c r="J215" s="233">
        <v>1.2808999999999999</v>
      </c>
      <c r="K215" s="233">
        <v>4.3554000000000004</v>
      </c>
      <c r="L215" s="233">
        <v>5.407</v>
      </c>
      <c r="M215" s="233">
        <v>0.15129999999999999</v>
      </c>
      <c r="N215" s="233">
        <v>3.4851000000000001</v>
      </c>
      <c r="O215" s="233">
        <v>0.1797</v>
      </c>
      <c r="P215" s="233">
        <v>0.61829999999999996</v>
      </c>
      <c r="Q215" s="233">
        <v>3.0585</v>
      </c>
      <c r="R215" s="233">
        <v>0.46710000000000002</v>
      </c>
      <c r="S215" s="233">
        <v>0.46389999999999998</v>
      </c>
      <c r="T215" s="233">
        <v>0.61180000000000001</v>
      </c>
      <c r="U215" s="233">
        <v>0.9294</v>
      </c>
      <c r="V215" s="233">
        <v>2.3519000000000001</v>
      </c>
      <c r="W215" s="233">
        <v>0.40839999999999999</v>
      </c>
      <c r="X215" s="233">
        <v>1.2664</v>
      </c>
      <c r="Y215" s="233">
        <v>0.48830000000000001</v>
      </c>
      <c r="Z215" s="233">
        <v>7.8399999999999997E-2</v>
      </c>
      <c r="AA215" s="233">
        <v>0.1913</v>
      </c>
      <c r="AB215" s="233">
        <v>0.25850000000000001</v>
      </c>
      <c r="AC215" s="233">
        <v>0.6986</v>
      </c>
      <c r="AD215" s="233">
        <v>0.95540000000000003</v>
      </c>
      <c r="AE215" s="233">
        <v>5.5199999999999999E-2</v>
      </c>
      <c r="AF215" s="233">
        <v>2.7753999999999999</v>
      </c>
      <c r="AG215" s="233">
        <v>5.2846000000000002</v>
      </c>
      <c r="AH215" s="233">
        <v>0.33600000000000002</v>
      </c>
      <c r="AI215" s="233">
        <v>0.62050000000000005</v>
      </c>
      <c r="AJ215" s="233">
        <v>5.5990000000000002</v>
      </c>
      <c r="AK215" s="234">
        <v>213</v>
      </c>
      <c r="AL215" s="235" t="s">
        <v>350</v>
      </c>
    </row>
    <row r="216" spans="1:38" x14ac:dyDescent="0.2">
      <c r="A216" s="232">
        <v>44504</v>
      </c>
      <c r="B216" s="233">
        <v>0.1191</v>
      </c>
      <c r="C216" s="233">
        <v>3.9807000000000001</v>
      </c>
      <c r="D216" s="233">
        <v>2.9548999999999999</v>
      </c>
      <c r="E216" s="233">
        <v>0.51149999999999995</v>
      </c>
      <c r="F216" s="233">
        <v>3.2057000000000002</v>
      </c>
      <c r="G216" s="233">
        <v>2.8380999999999998</v>
      </c>
      <c r="H216" s="233">
        <v>2.9453999999999998</v>
      </c>
      <c r="I216" s="233">
        <v>4.5987</v>
      </c>
      <c r="J216" s="233">
        <v>1.2766999999999999</v>
      </c>
      <c r="K216" s="233">
        <v>4.3616000000000001</v>
      </c>
      <c r="L216" s="233">
        <v>5.4249000000000001</v>
      </c>
      <c r="M216" s="233">
        <v>0.152</v>
      </c>
      <c r="N216" s="233">
        <v>3.4904999999999999</v>
      </c>
      <c r="O216" s="233">
        <v>0.1802</v>
      </c>
      <c r="P216" s="233">
        <v>0.61839999999999995</v>
      </c>
      <c r="Q216" s="233">
        <v>3.0617000000000001</v>
      </c>
      <c r="R216" s="233">
        <v>0.46689999999999998</v>
      </c>
      <c r="S216" s="233">
        <v>0.46460000000000001</v>
      </c>
      <c r="T216" s="233">
        <v>0.61140000000000005</v>
      </c>
      <c r="U216" s="233">
        <v>0.92920000000000003</v>
      </c>
      <c r="V216" s="233">
        <v>2.3513000000000002</v>
      </c>
      <c r="W216" s="233">
        <v>0.41039999999999999</v>
      </c>
      <c r="X216" s="233">
        <v>1.2763</v>
      </c>
      <c r="Y216" s="233">
        <v>0.48970000000000002</v>
      </c>
      <c r="Z216" s="233">
        <v>7.8600000000000003E-2</v>
      </c>
      <c r="AA216" s="233">
        <v>0.19389999999999999</v>
      </c>
      <c r="AB216" s="233">
        <v>0.26069999999999999</v>
      </c>
      <c r="AC216" s="233">
        <v>0.71679999999999999</v>
      </c>
      <c r="AD216" s="233">
        <v>0.95840000000000003</v>
      </c>
      <c r="AE216" s="233">
        <v>5.5599999999999997E-2</v>
      </c>
      <c r="AF216" s="233">
        <v>2.7764000000000002</v>
      </c>
      <c r="AG216" s="233">
        <v>5.2831000000000001</v>
      </c>
      <c r="AH216" s="233">
        <v>0.33639999999999998</v>
      </c>
      <c r="AI216" s="233">
        <v>0.62209999999999999</v>
      </c>
      <c r="AJ216" s="233">
        <v>5.6070000000000002</v>
      </c>
      <c r="AK216" s="234">
        <v>214</v>
      </c>
      <c r="AL216" s="235" t="s">
        <v>349</v>
      </c>
    </row>
    <row r="217" spans="1:38" x14ac:dyDescent="0.2">
      <c r="A217" s="232">
        <v>44505</v>
      </c>
      <c r="B217" s="233">
        <v>0.1198</v>
      </c>
      <c r="C217" s="233">
        <v>3.9910999999999999</v>
      </c>
      <c r="D217" s="233">
        <v>2.9424000000000001</v>
      </c>
      <c r="E217" s="233">
        <v>0.51270000000000004</v>
      </c>
      <c r="F217" s="233">
        <v>3.1997</v>
      </c>
      <c r="G217" s="233">
        <v>2.8264999999999998</v>
      </c>
      <c r="H217" s="233">
        <v>2.9491000000000001</v>
      </c>
      <c r="I217" s="233">
        <v>4.6064999999999996</v>
      </c>
      <c r="J217" s="233">
        <v>1.28</v>
      </c>
      <c r="K217" s="233">
        <v>4.3620000000000001</v>
      </c>
      <c r="L217" s="233">
        <v>5.3604000000000003</v>
      </c>
      <c r="M217" s="233">
        <v>0.15290000000000001</v>
      </c>
      <c r="N217" s="233">
        <v>3.5065</v>
      </c>
      <c r="O217" s="233">
        <v>0.1817</v>
      </c>
      <c r="P217" s="233">
        <v>0.61929999999999996</v>
      </c>
      <c r="Q217" s="233">
        <v>3.0669</v>
      </c>
      <c r="R217" s="233">
        <v>0.46589999999999998</v>
      </c>
      <c r="S217" s="233">
        <v>0.46489999999999998</v>
      </c>
      <c r="T217" s="233">
        <v>0.61240000000000006</v>
      </c>
      <c r="U217" s="233">
        <v>0.93059999999999998</v>
      </c>
      <c r="V217" s="233">
        <v>2.3552</v>
      </c>
      <c r="W217" s="233">
        <v>0.4113</v>
      </c>
      <c r="X217" s="233">
        <v>1.2826</v>
      </c>
      <c r="Y217" s="233">
        <v>0.49020000000000002</v>
      </c>
      <c r="Z217" s="233">
        <v>7.9200000000000007E-2</v>
      </c>
      <c r="AA217" s="233">
        <v>0.19370000000000001</v>
      </c>
      <c r="AB217" s="233">
        <v>0.26090000000000002</v>
      </c>
      <c r="AC217" s="233">
        <v>0.71230000000000004</v>
      </c>
      <c r="AD217" s="233">
        <v>0.95950000000000002</v>
      </c>
      <c r="AE217" s="233">
        <v>5.57E-2</v>
      </c>
      <c r="AF217" s="233">
        <v>2.7856000000000001</v>
      </c>
      <c r="AG217" s="233">
        <v>5.2920999999999996</v>
      </c>
      <c r="AH217" s="233">
        <v>0.33629999999999999</v>
      </c>
      <c r="AI217" s="233">
        <v>0.62350000000000005</v>
      </c>
      <c r="AJ217" s="233">
        <v>5.6124000000000001</v>
      </c>
      <c r="AK217" s="234">
        <v>215</v>
      </c>
      <c r="AL217" s="235" t="s">
        <v>348</v>
      </c>
    </row>
    <row r="218" spans="1:38" x14ac:dyDescent="0.2">
      <c r="A218" s="232">
        <v>44508</v>
      </c>
      <c r="B218" s="233">
        <v>0.1202</v>
      </c>
      <c r="C218" s="233">
        <v>3.9746999999999999</v>
      </c>
      <c r="D218" s="233">
        <v>2.9428000000000001</v>
      </c>
      <c r="E218" s="233">
        <v>0.51039999999999996</v>
      </c>
      <c r="F218" s="233">
        <v>3.1922000000000001</v>
      </c>
      <c r="G218" s="233">
        <v>2.8397999999999999</v>
      </c>
      <c r="H218" s="233">
        <v>2.9453</v>
      </c>
      <c r="I218" s="233">
        <v>4.5949999999999998</v>
      </c>
      <c r="J218" s="233">
        <v>1.2768999999999999</v>
      </c>
      <c r="K218" s="233">
        <v>4.3445</v>
      </c>
      <c r="L218" s="233">
        <v>5.3616999999999999</v>
      </c>
      <c r="M218" s="233">
        <v>0.15240000000000001</v>
      </c>
      <c r="N218" s="233">
        <v>3.5051999999999999</v>
      </c>
      <c r="O218" s="233">
        <v>0.18210000000000001</v>
      </c>
      <c r="P218" s="233">
        <v>0.61780000000000002</v>
      </c>
      <c r="Q218" s="233">
        <v>3.0552000000000001</v>
      </c>
      <c r="R218" s="233">
        <v>0.46510000000000001</v>
      </c>
      <c r="S218" s="233">
        <v>0.4622</v>
      </c>
      <c r="T218" s="233">
        <v>0.61129999999999995</v>
      </c>
      <c r="U218" s="233">
        <v>0.9284</v>
      </c>
      <c r="V218" s="233">
        <v>2.3494000000000002</v>
      </c>
      <c r="W218" s="233">
        <v>0.41</v>
      </c>
      <c r="X218" s="233">
        <v>1.2798</v>
      </c>
      <c r="Y218" s="233">
        <v>0.48980000000000001</v>
      </c>
      <c r="Z218" s="233">
        <v>7.9200000000000007E-2</v>
      </c>
      <c r="AA218" s="233">
        <v>0.1948</v>
      </c>
      <c r="AB218" s="233">
        <v>0.26390000000000002</v>
      </c>
      <c r="AC218" s="233">
        <v>0.71699999999999997</v>
      </c>
      <c r="AD218" s="233">
        <v>0.95660000000000001</v>
      </c>
      <c r="AE218" s="233">
        <v>5.57E-2</v>
      </c>
      <c r="AF218" s="233">
        <v>2.7877999999999998</v>
      </c>
      <c r="AG218" s="233">
        <v>5.2789000000000001</v>
      </c>
      <c r="AH218" s="233">
        <v>0.33579999999999999</v>
      </c>
      <c r="AI218" s="233">
        <v>0.62150000000000005</v>
      </c>
      <c r="AJ218" s="233">
        <v>5.6144999999999996</v>
      </c>
      <c r="AK218" s="234">
        <v>216</v>
      </c>
      <c r="AL218" s="235" t="s">
        <v>347</v>
      </c>
    </row>
    <row r="219" spans="1:38" x14ac:dyDescent="0.2">
      <c r="A219" s="232">
        <v>44509</v>
      </c>
      <c r="B219" s="233">
        <v>0.12089999999999999</v>
      </c>
      <c r="C219" s="233">
        <v>3.9622000000000002</v>
      </c>
      <c r="D219" s="233">
        <v>2.9428999999999998</v>
      </c>
      <c r="E219" s="233">
        <v>0.50870000000000004</v>
      </c>
      <c r="F219" s="233">
        <v>3.1861000000000002</v>
      </c>
      <c r="G219" s="233">
        <v>2.8357999999999999</v>
      </c>
      <c r="H219" s="233">
        <v>2.9447000000000001</v>
      </c>
      <c r="I219" s="233">
        <v>4.5941999999999998</v>
      </c>
      <c r="J219" s="233">
        <v>1.2685</v>
      </c>
      <c r="K219" s="233">
        <v>4.3400999999999996</v>
      </c>
      <c r="L219" s="233">
        <v>5.3884999999999996</v>
      </c>
      <c r="M219" s="233">
        <v>0.15179999999999999</v>
      </c>
      <c r="N219" s="233">
        <v>3.5108000000000001</v>
      </c>
      <c r="O219" s="233">
        <v>0.1822</v>
      </c>
      <c r="P219" s="233">
        <v>0.61770000000000003</v>
      </c>
      <c r="Q219" s="233">
        <v>3.0547</v>
      </c>
      <c r="R219" s="233">
        <v>0.46710000000000002</v>
      </c>
      <c r="S219" s="233">
        <v>0.4637</v>
      </c>
      <c r="T219" s="233">
        <v>0.61119999999999997</v>
      </c>
      <c r="U219" s="233">
        <v>0.9284</v>
      </c>
      <c r="V219" s="233">
        <v>2.3490000000000002</v>
      </c>
      <c r="W219" s="233">
        <v>0.40810000000000002</v>
      </c>
      <c r="X219" s="233">
        <v>1.2766</v>
      </c>
      <c r="Y219" s="233">
        <v>0.49349999999999999</v>
      </c>
      <c r="Z219" s="233">
        <v>7.9100000000000004E-2</v>
      </c>
      <c r="AA219" s="233">
        <v>0.19539999999999999</v>
      </c>
      <c r="AB219" s="233">
        <v>0.26640000000000003</v>
      </c>
      <c r="AC219" s="233">
        <v>0.71460000000000001</v>
      </c>
      <c r="AD219" s="233">
        <v>0.95489999999999997</v>
      </c>
      <c r="AE219" s="233">
        <v>5.5800000000000002E-2</v>
      </c>
      <c r="AF219" s="233">
        <v>2.782</v>
      </c>
      <c r="AG219" s="233">
        <v>5.2779999999999996</v>
      </c>
      <c r="AH219" s="233">
        <v>0.33710000000000001</v>
      </c>
      <c r="AI219" s="233">
        <v>0.62009999999999998</v>
      </c>
      <c r="AJ219" s="233">
        <v>5.5953999999999997</v>
      </c>
      <c r="AK219" s="234">
        <v>217</v>
      </c>
      <c r="AL219" s="235" t="s">
        <v>346</v>
      </c>
    </row>
    <row r="220" spans="1:38" x14ac:dyDescent="0.2">
      <c r="A220" s="232">
        <v>44510</v>
      </c>
      <c r="B220" s="233">
        <v>0.12139999999999999</v>
      </c>
      <c r="C220" s="233">
        <v>3.9737</v>
      </c>
      <c r="D220" s="233">
        <v>2.9296000000000002</v>
      </c>
      <c r="E220" s="233">
        <v>0.5101</v>
      </c>
      <c r="F220" s="233">
        <v>3.1993</v>
      </c>
      <c r="G220" s="233">
        <v>2.8254000000000001</v>
      </c>
      <c r="H220" s="233">
        <v>2.9489999999999998</v>
      </c>
      <c r="I220" s="233">
        <v>4.6006999999999998</v>
      </c>
      <c r="J220" s="233">
        <v>1.2726</v>
      </c>
      <c r="K220" s="233">
        <v>4.3555000000000001</v>
      </c>
      <c r="L220" s="233">
        <v>5.3784000000000001</v>
      </c>
      <c r="M220" s="233">
        <v>0.1525</v>
      </c>
      <c r="N220" s="233">
        <v>3.5097999999999998</v>
      </c>
      <c r="O220" s="233">
        <v>0.1825</v>
      </c>
      <c r="P220" s="233">
        <v>0.61850000000000005</v>
      </c>
      <c r="Q220" s="233">
        <v>3.0590000000000002</v>
      </c>
      <c r="R220" s="233">
        <v>0.4662</v>
      </c>
      <c r="S220" s="233">
        <v>0.46200000000000002</v>
      </c>
      <c r="T220" s="233">
        <v>0.61219999999999997</v>
      </c>
      <c r="U220" s="233">
        <v>0.92959999999999998</v>
      </c>
      <c r="V220" s="233">
        <v>2.3523000000000001</v>
      </c>
      <c r="W220" s="233">
        <v>0.40460000000000002</v>
      </c>
      <c r="X220" s="233">
        <v>1.2796000000000001</v>
      </c>
      <c r="Y220" s="233">
        <v>0.50139999999999996</v>
      </c>
      <c r="Z220" s="233">
        <v>7.9399999999999998E-2</v>
      </c>
      <c r="AA220" s="233">
        <v>0.19550000000000001</v>
      </c>
      <c r="AB220" s="233">
        <v>0.26279999999999998</v>
      </c>
      <c r="AC220" s="233">
        <v>0.72499999999999998</v>
      </c>
      <c r="AD220" s="233">
        <v>0.95669999999999999</v>
      </c>
      <c r="AE220" s="233">
        <v>5.62E-2</v>
      </c>
      <c r="AF220" s="233">
        <v>2.7879999999999998</v>
      </c>
      <c r="AG220" s="233">
        <v>5.2854000000000001</v>
      </c>
      <c r="AH220" s="233">
        <v>0.33739999999999998</v>
      </c>
      <c r="AI220" s="233">
        <v>0.62190000000000001</v>
      </c>
      <c r="AJ220" s="233">
        <v>5.6094999999999997</v>
      </c>
      <c r="AK220" s="234">
        <v>218</v>
      </c>
      <c r="AL220" s="235" t="s">
        <v>345</v>
      </c>
    </row>
    <row r="221" spans="1:38" x14ac:dyDescent="0.2">
      <c r="A221" s="232">
        <v>44512</v>
      </c>
      <c r="B221" s="233">
        <v>0.1237</v>
      </c>
      <c r="C221" s="233">
        <v>4.0559000000000003</v>
      </c>
      <c r="D221" s="233">
        <v>2.9578000000000002</v>
      </c>
      <c r="E221" s="233">
        <v>0.52049999999999996</v>
      </c>
      <c r="F221" s="233">
        <v>3.22</v>
      </c>
      <c r="G221" s="233">
        <v>2.8450000000000002</v>
      </c>
      <c r="H221" s="233">
        <v>2.9961000000000002</v>
      </c>
      <c r="I221" s="233">
        <v>4.6412000000000004</v>
      </c>
      <c r="J221" s="233">
        <v>1.2701</v>
      </c>
      <c r="K221" s="233">
        <v>4.3983999999999996</v>
      </c>
      <c r="L221" s="233">
        <v>5.4328000000000003</v>
      </c>
      <c r="M221" s="233">
        <v>0.15540000000000001</v>
      </c>
      <c r="N221" s="233">
        <v>3.5569000000000002</v>
      </c>
      <c r="O221" s="233">
        <v>0.18390000000000001</v>
      </c>
      <c r="P221" s="233">
        <v>0.624</v>
      </c>
      <c r="Q221" s="233">
        <v>3.0859000000000001</v>
      </c>
      <c r="R221" s="233">
        <v>0.4667</v>
      </c>
      <c r="S221" s="233">
        <v>0.46360000000000001</v>
      </c>
      <c r="T221" s="233">
        <v>0.61780000000000002</v>
      </c>
      <c r="U221" s="233">
        <v>0.93810000000000004</v>
      </c>
      <c r="V221" s="233">
        <v>2.3730000000000002</v>
      </c>
      <c r="W221" s="233">
        <v>0.40860000000000002</v>
      </c>
      <c r="X221" s="233">
        <v>1.3032999999999999</v>
      </c>
      <c r="Y221" s="233">
        <v>0.51070000000000004</v>
      </c>
      <c r="Z221" s="233">
        <v>8.1500000000000003E-2</v>
      </c>
      <c r="AA221" s="233">
        <v>0.19600000000000001</v>
      </c>
      <c r="AB221" s="233">
        <v>0.2651</v>
      </c>
      <c r="AC221" s="233">
        <v>0.75119999999999998</v>
      </c>
      <c r="AD221" s="233">
        <v>0.97360000000000002</v>
      </c>
      <c r="AE221" s="233">
        <v>5.6300000000000003E-2</v>
      </c>
      <c r="AF221" s="233">
        <v>2.8492000000000002</v>
      </c>
      <c r="AG221" s="233">
        <v>5.3319999999999999</v>
      </c>
      <c r="AH221" s="233">
        <v>0.34420000000000001</v>
      </c>
      <c r="AI221" s="233">
        <v>0.63570000000000004</v>
      </c>
      <c r="AJ221" s="233">
        <v>5.6890999999999998</v>
      </c>
      <c r="AK221" s="234">
        <v>219</v>
      </c>
      <c r="AL221" s="235" t="s">
        <v>344</v>
      </c>
    </row>
    <row r="222" spans="1:38" x14ac:dyDescent="0.2">
      <c r="A222" s="232">
        <v>44515</v>
      </c>
      <c r="B222" s="233">
        <v>0.12379999999999999</v>
      </c>
      <c r="C222" s="233">
        <v>4.0496999999999996</v>
      </c>
      <c r="D222" s="233">
        <v>2.9807999999999999</v>
      </c>
      <c r="E222" s="233">
        <v>0.51980000000000004</v>
      </c>
      <c r="F222" s="233">
        <v>3.2322000000000002</v>
      </c>
      <c r="G222" s="233">
        <v>2.8622999999999998</v>
      </c>
      <c r="H222" s="233">
        <v>2.9973000000000001</v>
      </c>
      <c r="I222" s="233">
        <v>4.6364999999999998</v>
      </c>
      <c r="J222" s="233">
        <v>1.2629999999999999</v>
      </c>
      <c r="K222" s="233">
        <v>4.4008000000000003</v>
      </c>
      <c r="L222" s="233">
        <v>5.4329999999999998</v>
      </c>
      <c r="M222" s="233">
        <v>0.15359999999999999</v>
      </c>
      <c r="N222" s="233">
        <v>3.5579000000000001</v>
      </c>
      <c r="O222" s="233">
        <v>0.18340000000000001</v>
      </c>
      <c r="P222" s="233">
        <v>0.62339999999999995</v>
      </c>
      <c r="Q222" s="233">
        <v>3.0828000000000002</v>
      </c>
      <c r="R222" s="233">
        <v>0.46779999999999999</v>
      </c>
      <c r="S222" s="233">
        <v>0.46260000000000001</v>
      </c>
      <c r="T222" s="233">
        <v>0.61719999999999997</v>
      </c>
      <c r="U222" s="233">
        <v>0.93689999999999996</v>
      </c>
      <c r="V222" s="233">
        <v>2.3706</v>
      </c>
      <c r="W222" s="233">
        <v>0.40450000000000003</v>
      </c>
      <c r="X222" s="233">
        <v>1.3044</v>
      </c>
      <c r="Y222" s="233">
        <v>0.50570000000000004</v>
      </c>
      <c r="Z222" s="233">
        <v>8.0799999999999997E-2</v>
      </c>
      <c r="AA222" s="233">
        <v>0.19739999999999999</v>
      </c>
      <c r="AB222" s="233">
        <v>0.26600000000000001</v>
      </c>
      <c r="AC222" s="233">
        <v>0.74209999999999998</v>
      </c>
      <c r="AD222" s="233">
        <v>0.97319999999999995</v>
      </c>
      <c r="AE222" s="233">
        <v>5.6000000000000001E-2</v>
      </c>
      <c r="AF222" s="233">
        <v>2.8494999999999999</v>
      </c>
      <c r="AG222" s="233">
        <v>5.3266</v>
      </c>
      <c r="AH222" s="233">
        <v>0.34329999999999999</v>
      </c>
      <c r="AI222" s="233">
        <v>0.63449999999999995</v>
      </c>
      <c r="AJ222" s="233">
        <v>5.6879</v>
      </c>
      <c r="AK222" s="234">
        <v>220</v>
      </c>
      <c r="AL222" s="235" t="s">
        <v>343</v>
      </c>
    </row>
    <row r="223" spans="1:38" x14ac:dyDescent="0.2">
      <c r="A223" s="232">
        <v>44516</v>
      </c>
      <c r="B223" s="233">
        <v>0.12559999999999999</v>
      </c>
      <c r="C223" s="233">
        <v>4.1060999999999996</v>
      </c>
      <c r="D223" s="233">
        <v>3.0133999999999999</v>
      </c>
      <c r="E223" s="233">
        <v>0.5272</v>
      </c>
      <c r="F223" s="233">
        <v>3.2778</v>
      </c>
      <c r="G223" s="233">
        <v>2.8852000000000002</v>
      </c>
      <c r="H223" s="233">
        <v>3.0326</v>
      </c>
      <c r="I223" s="233">
        <v>4.6651999999999996</v>
      </c>
      <c r="J223" s="233">
        <v>1.2759</v>
      </c>
      <c r="K223" s="233">
        <v>4.4284999999999997</v>
      </c>
      <c r="L223" s="233">
        <v>5.5290999999999997</v>
      </c>
      <c r="M223" s="233">
        <v>0.1555</v>
      </c>
      <c r="N223" s="233">
        <v>3.5958999999999999</v>
      </c>
      <c r="O223" s="233">
        <v>0.18490000000000001</v>
      </c>
      <c r="P223" s="233">
        <v>0.62729999999999997</v>
      </c>
      <c r="Q223" s="233">
        <v>3.1059999999999999</v>
      </c>
      <c r="R223" s="233">
        <v>0.47210000000000002</v>
      </c>
      <c r="S223" s="233">
        <v>0.4657</v>
      </c>
      <c r="T223" s="233">
        <v>0.62109999999999999</v>
      </c>
      <c r="U223" s="233">
        <v>0.9425</v>
      </c>
      <c r="V223" s="233">
        <v>2.3853</v>
      </c>
      <c r="W223" s="233">
        <v>0.4032</v>
      </c>
      <c r="X223" s="233">
        <v>1.3226</v>
      </c>
      <c r="Y223" s="233">
        <v>0.51529999999999998</v>
      </c>
      <c r="Z223" s="233">
        <v>8.1600000000000006E-2</v>
      </c>
      <c r="AA223" s="233">
        <v>0.19919999999999999</v>
      </c>
      <c r="AB223" s="233">
        <v>0.26879999999999998</v>
      </c>
      <c r="AC223" s="233">
        <v>0.75229999999999997</v>
      </c>
      <c r="AD223" s="233">
        <v>0.98560000000000003</v>
      </c>
      <c r="AE223" s="233">
        <v>5.6599999999999998E-2</v>
      </c>
      <c r="AF223" s="233">
        <v>2.8873000000000002</v>
      </c>
      <c r="AG223" s="233">
        <v>5.3594999999999997</v>
      </c>
      <c r="AH223" s="233">
        <v>0.34739999999999999</v>
      </c>
      <c r="AI223" s="233">
        <v>0.64319999999999999</v>
      </c>
      <c r="AJ223" s="233">
        <v>5.7272999999999996</v>
      </c>
      <c r="AK223" s="234">
        <v>221</v>
      </c>
      <c r="AL223" s="235" t="s">
        <v>342</v>
      </c>
    </row>
    <row r="224" spans="1:38" x14ac:dyDescent="0.2">
      <c r="A224" s="232">
        <v>44517</v>
      </c>
      <c r="B224" s="233">
        <v>0.12609999999999999</v>
      </c>
      <c r="C224" s="233">
        <v>4.1204000000000001</v>
      </c>
      <c r="D224" s="233">
        <v>3.0001000000000002</v>
      </c>
      <c r="E224" s="233">
        <v>0.52900000000000003</v>
      </c>
      <c r="F224" s="233">
        <v>3.2791000000000001</v>
      </c>
      <c r="G224" s="233">
        <v>2.8860000000000001</v>
      </c>
      <c r="H224" s="233">
        <v>3.0341999999999998</v>
      </c>
      <c r="I224" s="233">
        <v>4.6614000000000004</v>
      </c>
      <c r="J224" s="233">
        <v>1.2763</v>
      </c>
      <c r="K224" s="233">
        <v>4.4231999999999996</v>
      </c>
      <c r="L224" s="233">
        <v>5.5345000000000004</v>
      </c>
      <c r="M224" s="233">
        <v>0.15529999999999999</v>
      </c>
      <c r="N224" s="233">
        <v>3.5882999999999998</v>
      </c>
      <c r="O224" s="233">
        <v>0.18490000000000001</v>
      </c>
      <c r="P224" s="233">
        <v>0.62680000000000002</v>
      </c>
      <c r="Q224" s="233">
        <v>3.1076000000000001</v>
      </c>
      <c r="R224" s="233">
        <v>0.47099999999999997</v>
      </c>
      <c r="S224" s="233">
        <v>0.4647</v>
      </c>
      <c r="T224" s="233">
        <v>0.62080000000000002</v>
      </c>
      <c r="U224" s="233">
        <v>0.94189999999999996</v>
      </c>
      <c r="V224" s="233">
        <v>2.3833000000000002</v>
      </c>
      <c r="W224" s="233">
        <v>0.39439999999999997</v>
      </c>
      <c r="X224" s="233">
        <v>1.3396999999999999</v>
      </c>
      <c r="Y224" s="233">
        <v>0.50729999999999997</v>
      </c>
      <c r="Z224" s="233">
        <v>8.1799999999999998E-2</v>
      </c>
      <c r="AA224" s="233">
        <v>0.19869999999999999</v>
      </c>
      <c r="AB224" s="233">
        <v>0.2646</v>
      </c>
      <c r="AC224" s="233">
        <v>0.74870000000000003</v>
      </c>
      <c r="AD224" s="233">
        <v>0.98599999999999999</v>
      </c>
      <c r="AE224" s="233">
        <v>5.6599999999999998E-2</v>
      </c>
      <c r="AF224" s="233">
        <v>2.8929999999999998</v>
      </c>
      <c r="AG224" s="233">
        <v>5.3552</v>
      </c>
      <c r="AH224" s="233">
        <v>0.34870000000000001</v>
      </c>
      <c r="AI224" s="233">
        <v>0.64570000000000005</v>
      </c>
      <c r="AJ224" s="233">
        <v>5.7454999999999998</v>
      </c>
      <c r="AK224" s="234">
        <v>222</v>
      </c>
      <c r="AL224" s="235" t="s">
        <v>341</v>
      </c>
    </row>
    <row r="225" spans="1:38" x14ac:dyDescent="0.2">
      <c r="A225" s="232">
        <v>44518</v>
      </c>
      <c r="B225" s="233">
        <v>0.1263</v>
      </c>
      <c r="C225" s="233">
        <v>4.1113999999999997</v>
      </c>
      <c r="D225" s="233">
        <v>2.9950000000000001</v>
      </c>
      <c r="E225" s="233">
        <v>0.52790000000000004</v>
      </c>
      <c r="F225" s="233">
        <v>3.2612999999999999</v>
      </c>
      <c r="G225" s="233">
        <v>2.8967000000000001</v>
      </c>
      <c r="H225" s="233">
        <v>3.0274999999999999</v>
      </c>
      <c r="I225" s="233">
        <v>4.6592000000000002</v>
      </c>
      <c r="J225" s="233">
        <v>1.2811999999999999</v>
      </c>
      <c r="K225" s="233">
        <v>4.4345999999999997</v>
      </c>
      <c r="L225" s="233">
        <v>5.548</v>
      </c>
      <c r="M225" s="233">
        <v>0.15540000000000001</v>
      </c>
      <c r="N225" s="233">
        <v>3.6008</v>
      </c>
      <c r="O225" s="233">
        <v>0.1845</v>
      </c>
      <c r="P225" s="233">
        <v>0.62660000000000005</v>
      </c>
      <c r="Q225" s="233">
        <v>3.1312000000000002</v>
      </c>
      <c r="R225" s="233">
        <v>0.46960000000000002</v>
      </c>
      <c r="S225" s="233">
        <v>0.46379999999999999</v>
      </c>
      <c r="T225" s="233">
        <v>0.62019999999999997</v>
      </c>
      <c r="U225" s="233">
        <v>0.94130000000000003</v>
      </c>
      <c r="V225" s="233">
        <v>2.3822000000000001</v>
      </c>
      <c r="W225" s="233">
        <v>0.3856</v>
      </c>
      <c r="X225" s="233">
        <v>1.3345</v>
      </c>
      <c r="Y225" s="233">
        <v>0.4955</v>
      </c>
      <c r="Z225" s="233">
        <v>8.1699999999999995E-2</v>
      </c>
      <c r="AA225" s="233">
        <v>0.19869999999999999</v>
      </c>
      <c r="AB225" s="233">
        <v>0.26469999999999999</v>
      </c>
      <c r="AC225" s="233">
        <v>0.74350000000000005</v>
      </c>
      <c r="AD225" s="233">
        <v>0.98319999999999996</v>
      </c>
      <c r="AE225" s="233">
        <v>5.6399999999999999E-2</v>
      </c>
      <c r="AF225" s="233">
        <v>2.8898000000000001</v>
      </c>
      <c r="AG225" s="233">
        <v>5.3525999999999998</v>
      </c>
      <c r="AH225" s="233">
        <v>0.34760000000000002</v>
      </c>
      <c r="AI225" s="233">
        <v>0.64410000000000001</v>
      </c>
      <c r="AJ225" s="233">
        <v>5.7614999999999998</v>
      </c>
      <c r="AK225" s="234">
        <v>223</v>
      </c>
      <c r="AL225" s="235" t="s">
        <v>340</v>
      </c>
    </row>
    <row r="226" spans="1:38" x14ac:dyDescent="0.2">
      <c r="A226" s="232">
        <v>44519</v>
      </c>
      <c r="B226" s="233">
        <v>0.12659999999999999</v>
      </c>
      <c r="C226" s="233">
        <v>4.1456999999999997</v>
      </c>
      <c r="D226" s="233">
        <v>3.0028999999999999</v>
      </c>
      <c r="E226" s="233">
        <v>0.53220000000000001</v>
      </c>
      <c r="F226" s="233">
        <v>3.2789000000000001</v>
      </c>
      <c r="G226" s="233">
        <v>2.9047999999999998</v>
      </c>
      <c r="H226" s="233">
        <v>3.0444</v>
      </c>
      <c r="I226" s="233">
        <v>4.6844000000000001</v>
      </c>
      <c r="J226" s="233">
        <v>1.2831999999999999</v>
      </c>
      <c r="K226" s="233">
        <v>4.4782000000000002</v>
      </c>
      <c r="L226" s="233">
        <v>5.569</v>
      </c>
      <c r="M226" s="233">
        <v>0.156</v>
      </c>
      <c r="N226" s="233">
        <v>3.6364000000000001</v>
      </c>
      <c r="O226" s="233">
        <v>0.18459999999999999</v>
      </c>
      <c r="P226" s="233">
        <v>0.62990000000000002</v>
      </c>
      <c r="Q226" s="233">
        <v>3.1524000000000001</v>
      </c>
      <c r="R226" s="233">
        <v>0.46650000000000003</v>
      </c>
      <c r="S226" s="233">
        <v>0.46410000000000001</v>
      </c>
      <c r="T226" s="233">
        <v>0.62360000000000004</v>
      </c>
      <c r="U226" s="233">
        <v>0.94640000000000002</v>
      </c>
      <c r="V226" s="233">
        <v>2.3950999999999998</v>
      </c>
      <c r="W226" s="233">
        <v>0.37390000000000001</v>
      </c>
      <c r="X226" s="233">
        <v>1.3411999999999999</v>
      </c>
      <c r="Y226" s="233">
        <v>0.49790000000000001</v>
      </c>
      <c r="Z226" s="233">
        <v>8.1900000000000001E-2</v>
      </c>
      <c r="AA226" s="233">
        <v>0.19889999999999999</v>
      </c>
      <c r="AB226" s="233">
        <v>0.26340000000000002</v>
      </c>
      <c r="AC226" s="233">
        <v>0.74590000000000001</v>
      </c>
      <c r="AD226" s="233">
        <v>0.99099999999999999</v>
      </c>
      <c r="AE226" s="233">
        <v>5.6599999999999998E-2</v>
      </c>
      <c r="AF226" s="233">
        <v>2.9117999999999999</v>
      </c>
      <c r="AG226" s="233">
        <v>5.3815999999999997</v>
      </c>
      <c r="AH226" s="233">
        <v>0.34920000000000001</v>
      </c>
      <c r="AI226" s="233">
        <v>0.64880000000000004</v>
      </c>
      <c r="AJ226" s="233">
        <v>5.7838000000000003</v>
      </c>
      <c r="AK226" s="234">
        <v>224</v>
      </c>
      <c r="AL226" s="235" t="s">
        <v>339</v>
      </c>
    </row>
    <row r="227" spans="1:38" x14ac:dyDescent="0.2">
      <c r="A227" s="232">
        <v>44522</v>
      </c>
      <c r="B227" s="233">
        <v>0.1273</v>
      </c>
      <c r="C227" s="233">
        <v>4.1855000000000002</v>
      </c>
      <c r="D227" s="233">
        <v>3.0365000000000002</v>
      </c>
      <c r="E227" s="233">
        <v>0.53710000000000002</v>
      </c>
      <c r="F227" s="233">
        <v>3.3108</v>
      </c>
      <c r="G227" s="233">
        <v>2.9287999999999998</v>
      </c>
      <c r="H227" s="233">
        <v>3.0733999999999999</v>
      </c>
      <c r="I227" s="233">
        <v>4.7210000000000001</v>
      </c>
      <c r="J227" s="233">
        <v>1.2764</v>
      </c>
      <c r="K227" s="233">
        <v>4.5088999999999997</v>
      </c>
      <c r="L227" s="233">
        <v>5.6201999999999996</v>
      </c>
      <c r="M227" s="233">
        <v>0.15720000000000001</v>
      </c>
      <c r="N227" s="233">
        <v>3.6667999999999998</v>
      </c>
      <c r="O227" s="233">
        <v>0.18529999999999999</v>
      </c>
      <c r="P227" s="233">
        <v>0.63480000000000003</v>
      </c>
      <c r="Q227" s="233">
        <v>3.1941999999999999</v>
      </c>
      <c r="R227" s="233">
        <v>0.46929999999999999</v>
      </c>
      <c r="S227" s="233">
        <v>0.46629999999999999</v>
      </c>
      <c r="T227" s="233">
        <v>0.62790000000000001</v>
      </c>
      <c r="U227" s="233">
        <v>0.95369999999999999</v>
      </c>
      <c r="V227" s="233">
        <v>2.4138000000000002</v>
      </c>
      <c r="W227" s="233">
        <v>0.37409999999999999</v>
      </c>
      <c r="X227" s="233">
        <v>1.3542000000000001</v>
      </c>
      <c r="Y227" s="233">
        <v>0.50509999999999999</v>
      </c>
      <c r="Z227" s="233">
        <v>8.2600000000000007E-2</v>
      </c>
      <c r="AA227" s="233">
        <v>0.20080000000000001</v>
      </c>
      <c r="AB227" s="233">
        <v>0.26569999999999999</v>
      </c>
      <c r="AC227" s="233">
        <v>0.74550000000000005</v>
      </c>
      <c r="AD227" s="233">
        <v>0.99990000000000001</v>
      </c>
      <c r="AE227" s="233">
        <v>5.6500000000000002E-2</v>
      </c>
      <c r="AF227" s="233">
        <v>2.9373999999999998</v>
      </c>
      <c r="AG227" s="233">
        <v>5.4236000000000004</v>
      </c>
      <c r="AH227" s="233">
        <v>0.35249999999999998</v>
      </c>
      <c r="AI227" s="233">
        <v>0.65590000000000004</v>
      </c>
      <c r="AJ227" s="233">
        <v>5.8578999999999999</v>
      </c>
      <c r="AK227" s="234">
        <v>225</v>
      </c>
      <c r="AL227" s="235" t="s">
        <v>338</v>
      </c>
    </row>
    <row r="228" spans="1:38" x14ac:dyDescent="0.2">
      <c r="A228" s="232">
        <v>44523</v>
      </c>
      <c r="B228" s="233">
        <v>0.12659999999999999</v>
      </c>
      <c r="C228" s="233">
        <v>4.1893000000000002</v>
      </c>
      <c r="D228" s="233">
        <v>3.0268000000000002</v>
      </c>
      <c r="E228" s="233">
        <v>0.53759999999999997</v>
      </c>
      <c r="F228" s="233">
        <v>3.2911999999999999</v>
      </c>
      <c r="G228" s="233">
        <v>2.9043000000000001</v>
      </c>
      <c r="H228" s="233">
        <v>3.0672000000000001</v>
      </c>
      <c r="I228" s="233">
        <v>4.7171000000000003</v>
      </c>
      <c r="J228" s="233">
        <v>1.2699</v>
      </c>
      <c r="K228" s="233">
        <v>4.4947999999999997</v>
      </c>
      <c r="L228" s="233">
        <v>5.6043000000000003</v>
      </c>
      <c r="M228" s="233">
        <v>0.15579999999999999</v>
      </c>
      <c r="N228" s="233">
        <v>3.6503999999999999</v>
      </c>
      <c r="O228" s="233">
        <v>0.18529999999999999</v>
      </c>
      <c r="P228" s="233">
        <v>0.63429999999999997</v>
      </c>
      <c r="Q228" s="233">
        <v>3.1871999999999998</v>
      </c>
      <c r="R228" s="233">
        <v>0.46860000000000002</v>
      </c>
      <c r="S228" s="233">
        <v>0.46639999999999998</v>
      </c>
      <c r="T228" s="233">
        <v>0.62660000000000005</v>
      </c>
      <c r="U228" s="233">
        <v>0.95289999999999997</v>
      </c>
      <c r="V228" s="233">
        <v>2.4117999999999999</v>
      </c>
      <c r="W228" s="233">
        <v>0.34060000000000001</v>
      </c>
      <c r="X228" s="233">
        <v>1.3495999999999999</v>
      </c>
      <c r="Y228" s="233">
        <v>0.51580000000000004</v>
      </c>
      <c r="Z228" s="233">
        <v>8.2600000000000007E-2</v>
      </c>
      <c r="AA228" s="233">
        <v>0.1988</v>
      </c>
      <c r="AB228" s="233">
        <v>0.26519999999999999</v>
      </c>
      <c r="AC228" s="233">
        <v>0.74980000000000002</v>
      </c>
      <c r="AD228" s="233">
        <v>0.99770000000000003</v>
      </c>
      <c r="AE228" s="233">
        <v>5.5899999999999998E-2</v>
      </c>
      <c r="AF228" s="233">
        <v>2.9382999999999999</v>
      </c>
      <c r="AG228" s="233">
        <v>5.4192</v>
      </c>
      <c r="AH228" s="233">
        <v>0.35239999999999999</v>
      </c>
      <c r="AI228" s="233">
        <v>0.65590000000000004</v>
      </c>
      <c r="AJ228" s="233">
        <v>5.8457999999999997</v>
      </c>
      <c r="AK228" s="234">
        <v>226</v>
      </c>
      <c r="AL228" s="235" t="s">
        <v>337</v>
      </c>
    </row>
    <row r="229" spans="1:38" x14ac:dyDescent="0.2">
      <c r="A229" s="232">
        <v>44524</v>
      </c>
      <c r="B229" s="233">
        <v>0.12529999999999999</v>
      </c>
      <c r="C229" s="233">
        <v>4.1764000000000001</v>
      </c>
      <c r="D229" s="233">
        <v>3.0143</v>
      </c>
      <c r="E229" s="233">
        <v>0.53569999999999995</v>
      </c>
      <c r="F229" s="233">
        <v>3.2934000000000001</v>
      </c>
      <c r="G229" s="233">
        <v>2.8856000000000002</v>
      </c>
      <c r="H229" s="233">
        <v>3.0547</v>
      </c>
      <c r="I229" s="233">
        <v>4.6810999999999998</v>
      </c>
      <c r="J229" s="233">
        <v>1.2710999999999999</v>
      </c>
      <c r="K229" s="233">
        <v>4.4638999999999998</v>
      </c>
      <c r="L229" s="233">
        <v>5.5781000000000001</v>
      </c>
      <c r="M229" s="233">
        <v>0.1552</v>
      </c>
      <c r="N229" s="233">
        <v>3.6326000000000001</v>
      </c>
      <c r="O229" s="233">
        <v>0.18340000000000001</v>
      </c>
      <c r="P229" s="233">
        <v>0.62949999999999995</v>
      </c>
      <c r="Q229" s="233">
        <v>3.1715</v>
      </c>
      <c r="R229" s="233">
        <v>0.46820000000000001</v>
      </c>
      <c r="S229" s="233">
        <v>0.46029999999999999</v>
      </c>
      <c r="T229" s="233">
        <v>0.62209999999999999</v>
      </c>
      <c r="U229" s="233">
        <v>0.94579999999999997</v>
      </c>
      <c r="V229" s="233">
        <v>2.3934000000000002</v>
      </c>
      <c r="W229" s="233">
        <v>0.32969999999999999</v>
      </c>
      <c r="X229" s="233">
        <v>1.3257000000000001</v>
      </c>
      <c r="Y229" s="233">
        <v>0.51329999999999998</v>
      </c>
      <c r="Z229" s="233">
        <v>8.2699999999999996E-2</v>
      </c>
      <c r="AA229" s="233">
        <v>0.1966</v>
      </c>
      <c r="AB229" s="233">
        <v>0.26369999999999999</v>
      </c>
      <c r="AC229" s="233">
        <v>0.74960000000000004</v>
      </c>
      <c r="AD229" s="233">
        <v>0.99209999999999998</v>
      </c>
      <c r="AE229" s="233">
        <v>5.6000000000000001E-2</v>
      </c>
      <c r="AF229" s="233">
        <v>2.9293</v>
      </c>
      <c r="AG229" s="233">
        <v>5.3777999999999997</v>
      </c>
      <c r="AH229" s="233">
        <v>0.35160000000000002</v>
      </c>
      <c r="AI229" s="233">
        <v>0.65400000000000003</v>
      </c>
      <c r="AJ229" s="233">
        <v>5.7988999999999997</v>
      </c>
      <c r="AK229" s="234">
        <v>227</v>
      </c>
      <c r="AL229" s="235" t="s">
        <v>336</v>
      </c>
    </row>
    <row r="230" spans="1:38" x14ac:dyDescent="0.2">
      <c r="A230" s="232">
        <v>44525</v>
      </c>
      <c r="B230" s="233">
        <v>0.12470000000000001</v>
      </c>
      <c r="C230" s="233">
        <v>4.16</v>
      </c>
      <c r="D230" s="233">
        <v>2.9910999999999999</v>
      </c>
      <c r="E230" s="233">
        <v>0.53359999999999996</v>
      </c>
      <c r="F230" s="233">
        <v>3.2845</v>
      </c>
      <c r="G230" s="233">
        <v>2.8525</v>
      </c>
      <c r="H230" s="233">
        <v>3.0423</v>
      </c>
      <c r="I230" s="233">
        <v>4.6688000000000001</v>
      </c>
      <c r="J230" s="233">
        <v>1.2730999999999999</v>
      </c>
      <c r="K230" s="233">
        <v>4.4560000000000004</v>
      </c>
      <c r="L230" s="233">
        <v>5.5468999999999999</v>
      </c>
      <c r="M230" s="233">
        <v>0.154</v>
      </c>
      <c r="N230" s="233">
        <v>3.6061999999999999</v>
      </c>
      <c r="O230" s="233">
        <v>0.18310000000000001</v>
      </c>
      <c r="P230" s="233">
        <v>0.62790000000000001</v>
      </c>
      <c r="Q230" s="233">
        <v>3.1717</v>
      </c>
      <c r="R230" s="233">
        <v>0.46429999999999999</v>
      </c>
      <c r="S230" s="233">
        <v>0.45829999999999999</v>
      </c>
      <c r="T230" s="233">
        <v>0.62070000000000003</v>
      </c>
      <c r="U230" s="233">
        <v>0.94299999999999995</v>
      </c>
      <c r="V230" s="233">
        <v>2.3871000000000002</v>
      </c>
      <c r="W230" s="233">
        <v>0.3483</v>
      </c>
      <c r="X230" s="233">
        <v>1.3181</v>
      </c>
      <c r="Y230" s="233">
        <v>0.51100000000000001</v>
      </c>
      <c r="Z230" s="233">
        <v>8.2600000000000007E-2</v>
      </c>
      <c r="AA230" s="233">
        <v>0.1943</v>
      </c>
      <c r="AB230" s="233">
        <v>0.26300000000000001</v>
      </c>
      <c r="AC230" s="233">
        <v>0.74199999999999999</v>
      </c>
      <c r="AD230" s="233">
        <v>0.98360000000000003</v>
      </c>
      <c r="AE230" s="233">
        <v>5.5800000000000002E-2</v>
      </c>
      <c r="AF230" s="233">
        <v>2.9156</v>
      </c>
      <c r="AG230" s="233">
        <v>5.3636999999999997</v>
      </c>
      <c r="AH230" s="233">
        <v>0.34939999999999999</v>
      </c>
      <c r="AI230" s="233">
        <v>0.65139999999999998</v>
      </c>
      <c r="AJ230" s="233">
        <v>5.8075000000000001</v>
      </c>
      <c r="AK230" s="234">
        <v>228</v>
      </c>
      <c r="AL230" s="235" t="s">
        <v>335</v>
      </c>
    </row>
    <row r="231" spans="1:38" x14ac:dyDescent="0.2">
      <c r="A231" s="232">
        <v>44526</v>
      </c>
      <c r="B231" s="233">
        <v>0.1244</v>
      </c>
      <c r="C231" s="233">
        <v>4.1753999999999998</v>
      </c>
      <c r="D231" s="233">
        <v>2.9761000000000002</v>
      </c>
      <c r="E231" s="233">
        <v>0.53559999999999997</v>
      </c>
      <c r="F231" s="233">
        <v>3.2717999999999998</v>
      </c>
      <c r="G231" s="233">
        <v>2.8485999999999998</v>
      </c>
      <c r="H231" s="233">
        <v>3.0451000000000001</v>
      </c>
      <c r="I231" s="233">
        <v>4.7038000000000002</v>
      </c>
      <c r="J231" s="233">
        <v>1.2790999999999999</v>
      </c>
      <c r="K231" s="233">
        <v>4.5071000000000003</v>
      </c>
      <c r="L231" s="233">
        <v>5.5597000000000003</v>
      </c>
      <c r="M231" s="233">
        <v>0.1542</v>
      </c>
      <c r="N231" s="233">
        <v>3.6640999999999999</v>
      </c>
      <c r="O231" s="233">
        <v>0.18340000000000001</v>
      </c>
      <c r="P231" s="233">
        <v>0.63249999999999995</v>
      </c>
      <c r="Q231" s="233">
        <v>3.1911999999999998</v>
      </c>
      <c r="R231" s="233">
        <v>0.46029999999999999</v>
      </c>
      <c r="S231" s="233">
        <v>0.45679999999999998</v>
      </c>
      <c r="T231" s="233">
        <v>0.62539999999999996</v>
      </c>
      <c r="U231" s="233">
        <v>0.95040000000000002</v>
      </c>
      <c r="V231" s="233">
        <v>2.4049999999999998</v>
      </c>
      <c r="W231" s="233">
        <v>0.34339999999999998</v>
      </c>
      <c r="X231" s="233">
        <v>1.3105</v>
      </c>
      <c r="Y231" s="233">
        <v>0.50849999999999995</v>
      </c>
      <c r="Z231" s="233">
        <v>8.2799999999999999E-2</v>
      </c>
      <c r="AA231" s="233">
        <v>0.19</v>
      </c>
      <c r="AB231" s="233">
        <v>0.25650000000000001</v>
      </c>
      <c r="AC231" s="233">
        <v>0.75</v>
      </c>
      <c r="AD231" s="233">
        <v>0.98499999999999999</v>
      </c>
      <c r="AE231" s="233">
        <v>5.5100000000000003E-2</v>
      </c>
      <c r="AF231" s="233">
        <v>2.9194</v>
      </c>
      <c r="AG231" s="233">
        <v>5.4039000000000001</v>
      </c>
      <c r="AH231" s="233">
        <v>0.3493</v>
      </c>
      <c r="AI231" s="233">
        <v>0.65349999999999997</v>
      </c>
      <c r="AJ231" s="233">
        <v>5.851</v>
      </c>
      <c r="AK231" s="234">
        <v>229</v>
      </c>
      <c r="AL231" s="235" t="s">
        <v>334</v>
      </c>
    </row>
    <row r="232" spans="1:38" x14ac:dyDescent="0.2">
      <c r="A232" s="232">
        <v>44529</v>
      </c>
      <c r="B232" s="233">
        <v>0.1237</v>
      </c>
      <c r="C232" s="233">
        <v>4.1627000000000001</v>
      </c>
      <c r="D232" s="233">
        <v>2.9758</v>
      </c>
      <c r="E232" s="233">
        <v>0.53369999999999995</v>
      </c>
      <c r="F232" s="233">
        <v>3.2665999999999999</v>
      </c>
      <c r="G232" s="233">
        <v>2.8435999999999999</v>
      </c>
      <c r="H232" s="233">
        <v>3.0428000000000002</v>
      </c>
      <c r="I232" s="233">
        <v>4.6981999999999999</v>
      </c>
      <c r="J232" s="233">
        <v>1.2744</v>
      </c>
      <c r="K232" s="233">
        <v>4.5012999999999996</v>
      </c>
      <c r="L232" s="233">
        <v>5.5530999999999997</v>
      </c>
      <c r="M232" s="233">
        <v>0.15329999999999999</v>
      </c>
      <c r="N232" s="233">
        <v>3.6728999999999998</v>
      </c>
      <c r="O232" s="233">
        <v>0.18279999999999999</v>
      </c>
      <c r="P232" s="233">
        <v>0.63180000000000003</v>
      </c>
      <c r="Q232" s="233">
        <v>3.1960999999999999</v>
      </c>
      <c r="R232" s="233">
        <v>0.45789999999999997</v>
      </c>
      <c r="S232" s="233">
        <v>0.45550000000000002</v>
      </c>
      <c r="T232" s="233">
        <v>0.62439999999999996</v>
      </c>
      <c r="U232" s="233">
        <v>0.94910000000000005</v>
      </c>
      <c r="V232" s="233">
        <v>2.4020999999999999</v>
      </c>
      <c r="W232" s="233">
        <v>0.32979999999999998</v>
      </c>
      <c r="X232" s="233">
        <v>1.3206</v>
      </c>
      <c r="Y232" s="233">
        <v>0.50029999999999997</v>
      </c>
      <c r="Z232" s="233">
        <v>8.2699999999999996E-2</v>
      </c>
      <c r="AA232" s="233">
        <v>0.18940000000000001</v>
      </c>
      <c r="AB232" s="233">
        <v>0.2581</v>
      </c>
      <c r="AC232" s="233">
        <v>0.74199999999999999</v>
      </c>
      <c r="AD232" s="233">
        <v>0.98209999999999997</v>
      </c>
      <c r="AE232" s="233">
        <v>5.5500000000000001E-2</v>
      </c>
      <c r="AF232" s="233">
        <v>2.9064000000000001</v>
      </c>
      <c r="AG232" s="233">
        <v>5.3974000000000002</v>
      </c>
      <c r="AH232" s="233">
        <v>0.3493</v>
      </c>
      <c r="AI232" s="233">
        <v>0.65229999999999999</v>
      </c>
      <c r="AJ232" s="233">
        <v>5.8440000000000003</v>
      </c>
      <c r="AK232" s="234">
        <v>230</v>
      </c>
      <c r="AL232" s="235" t="s">
        <v>333</v>
      </c>
    </row>
    <row r="233" spans="1:38" x14ac:dyDescent="0.2">
      <c r="A233" s="232">
        <v>44530</v>
      </c>
      <c r="B233" s="233">
        <v>0.12239999999999999</v>
      </c>
      <c r="C233" s="233">
        <v>4.1214000000000004</v>
      </c>
      <c r="D233" s="233">
        <v>2.9365999999999999</v>
      </c>
      <c r="E233" s="233">
        <v>0.52859999999999996</v>
      </c>
      <c r="F233" s="233">
        <v>3.2229000000000001</v>
      </c>
      <c r="G233" s="233">
        <v>2.8121</v>
      </c>
      <c r="H233" s="233">
        <v>3.0150999999999999</v>
      </c>
      <c r="I233" s="233">
        <v>4.6833999999999998</v>
      </c>
      <c r="J233" s="233">
        <v>1.2769999999999999</v>
      </c>
      <c r="K233" s="233">
        <v>4.4888000000000003</v>
      </c>
      <c r="L233" s="233">
        <v>5.5069999999999997</v>
      </c>
      <c r="M233" s="233">
        <v>0.1517</v>
      </c>
      <c r="N233" s="233">
        <v>3.6522000000000001</v>
      </c>
      <c r="O233" s="233">
        <v>0.183</v>
      </c>
      <c r="P233" s="233">
        <v>0.62980000000000003</v>
      </c>
      <c r="Q233" s="233">
        <v>3.1817000000000002</v>
      </c>
      <c r="R233" s="233">
        <v>0.4556</v>
      </c>
      <c r="S233" s="233">
        <v>0.45590000000000003</v>
      </c>
      <c r="T233" s="233">
        <v>0.62139999999999995</v>
      </c>
      <c r="U233" s="233">
        <v>0.94599999999999995</v>
      </c>
      <c r="V233" s="233">
        <v>2.3946000000000001</v>
      </c>
      <c r="W233" s="233">
        <v>0.31680000000000003</v>
      </c>
      <c r="X233" s="233">
        <v>1.3026</v>
      </c>
      <c r="Y233" s="233">
        <v>0.48830000000000001</v>
      </c>
      <c r="Z233" s="233">
        <v>8.1799999999999998E-2</v>
      </c>
      <c r="AA233" s="233">
        <v>0.18990000000000001</v>
      </c>
      <c r="AB233" s="233">
        <v>0.25530000000000003</v>
      </c>
      <c r="AC233" s="233">
        <v>0.73570000000000002</v>
      </c>
      <c r="AD233" s="233">
        <v>0.98070000000000002</v>
      </c>
      <c r="AE233" s="233">
        <v>5.5100000000000003E-2</v>
      </c>
      <c r="AF233" s="233">
        <v>2.8776000000000002</v>
      </c>
      <c r="AG233" s="233">
        <v>5.3803999999999998</v>
      </c>
      <c r="AH233" s="233">
        <v>0.34639999999999999</v>
      </c>
      <c r="AI233" s="233">
        <v>0.64690000000000003</v>
      </c>
      <c r="AJ233" s="233">
        <v>5.8066000000000004</v>
      </c>
      <c r="AK233" s="234">
        <v>231</v>
      </c>
      <c r="AL233" s="235" t="s">
        <v>332</v>
      </c>
    </row>
    <row r="234" spans="1:38" x14ac:dyDescent="0.2">
      <c r="A234" s="232">
        <v>44531</v>
      </c>
      <c r="B234" s="233">
        <v>0.12180000000000001</v>
      </c>
      <c r="C234" s="233">
        <v>4.1051000000000002</v>
      </c>
      <c r="D234" s="233">
        <v>2.9365999999999999</v>
      </c>
      <c r="E234" s="233">
        <v>0.52659999999999996</v>
      </c>
      <c r="F234" s="233">
        <v>3.2221000000000002</v>
      </c>
      <c r="G234" s="233">
        <v>2.8119000000000001</v>
      </c>
      <c r="H234" s="233">
        <v>3.0106000000000002</v>
      </c>
      <c r="I234" s="233">
        <v>4.6494</v>
      </c>
      <c r="J234" s="233">
        <v>1.276</v>
      </c>
      <c r="K234" s="233">
        <v>4.4652000000000003</v>
      </c>
      <c r="L234" s="233">
        <v>5.4650999999999996</v>
      </c>
      <c r="M234" s="233">
        <v>0.1507</v>
      </c>
      <c r="N234" s="233">
        <v>3.6181000000000001</v>
      </c>
      <c r="O234" s="233">
        <v>0.182</v>
      </c>
      <c r="P234" s="233">
        <v>0.62519999999999998</v>
      </c>
      <c r="Q234" s="233">
        <v>3.1671999999999998</v>
      </c>
      <c r="R234" s="233">
        <v>0.45490000000000003</v>
      </c>
      <c r="S234" s="233">
        <v>0.45500000000000002</v>
      </c>
      <c r="T234" s="233">
        <v>0.61780000000000002</v>
      </c>
      <c r="U234" s="233">
        <v>0.93959999999999999</v>
      </c>
      <c r="V234" s="233">
        <v>2.3772000000000002</v>
      </c>
      <c r="W234" s="233">
        <v>0.29759999999999998</v>
      </c>
      <c r="X234" s="233">
        <v>1.3048999999999999</v>
      </c>
      <c r="Y234" s="233">
        <v>0.49609999999999999</v>
      </c>
      <c r="Z234" s="233">
        <v>8.1500000000000003E-2</v>
      </c>
      <c r="AA234" s="233">
        <v>0.1925</v>
      </c>
      <c r="AB234" s="233">
        <v>0.25829999999999997</v>
      </c>
      <c r="AC234" s="233">
        <v>0.72989999999999999</v>
      </c>
      <c r="AD234" s="233">
        <v>0.9728</v>
      </c>
      <c r="AE234" s="233">
        <v>5.5500000000000001E-2</v>
      </c>
      <c r="AF234" s="233">
        <v>2.8622000000000001</v>
      </c>
      <c r="AG234" s="233">
        <v>5.3414000000000001</v>
      </c>
      <c r="AH234" s="233">
        <v>0.34810000000000002</v>
      </c>
      <c r="AI234" s="233">
        <v>0.64419999999999999</v>
      </c>
      <c r="AJ234" s="233">
        <v>5.7316000000000003</v>
      </c>
      <c r="AK234" s="234">
        <v>232</v>
      </c>
      <c r="AL234" s="235" t="s">
        <v>331</v>
      </c>
    </row>
    <row r="235" spans="1:38" x14ac:dyDescent="0.2">
      <c r="A235" s="232">
        <v>44532</v>
      </c>
      <c r="B235" s="233">
        <v>0.12</v>
      </c>
      <c r="C235" s="233">
        <v>4.0625</v>
      </c>
      <c r="D235" s="233">
        <v>2.8877000000000002</v>
      </c>
      <c r="E235" s="233">
        <v>0.52139999999999997</v>
      </c>
      <c r="F235" s="233">
        <v>3.1775000000000002</v>
      </c>
      <c r="G235" s="233">
        <v>2.7707999999999999</v>
      </c>
      <c r="H235" s="233">
        <v>2.9723000000000002</v>
      </c>
      <c r="I235" s="233">
        <v>4.6002000000000001</v>
      </c>
      <c r="J235" s="233">
        <v>1.2701</v>
      </c>
      <c r="K235" s="233">
        <v>4.4131</v>
      </c>
      <c r="L235" s="233">
        <v>5.4114000000000004</v>
      </c>
      <c r="M235" s="233">
        <v>0.14899999999999999</v>
      </c>
      <c r="N235" s="233">
        <v>3.5901000000000001</v>
      </c>
      <c r="O235" s="233">
        <v>0.18090000000000001</v>
      </c>
      <c r="P235" s="233">
        <v>0.61860000000000004</v>
      </c>
      <c r="Q235" s="233">
        <v>3.1379000000000001</v>
      </c>
      <c r="R235" s="233">
        <v>0.44829999999999998</v>
      </c>
      <c r="S235" s="233">
        <v>0.4476</v>
      </c>
      <c r="T235" s="233">
        <v>0.61150000000000004</v>
      </c>
      <c r="U235" s="233">
        <v>0.92949999999999999</v>
      </c>
      <c r="V235" s="233">
        <v>2.3519999999999999</v>
      </c>
      <c r="W235" s="233">
        <v>0.30259999999999998</v>
      </c>
      <c r="X235" s="233">
        <v>1.2849999999999999</v>
      </c>
      <c r="Y235" s="233">
        <v>0.48409999999999997</v>
      </c>
      <c r="Z235" s="233">
        <v>8.0500000000000002E-2</v>
      </c>
      <c r="AA235" s="233">
        <v>0.19089999999999999</v>
      </c>
      <c r="AB235" s="233">
        <v>0.25700000000000001</v>
      </c>
      <c r="AC235" s="233">
        <v>0.71319999999999995</v>
      </c>
      <c r="AD235" s="233">
        <v>0.96030000000000004</v>
      </c>
      <c r="AE235" s="233">
        <v>5.4899999999999997E-2</v>
      </c>
      <c r="AF235" s="233">
        <v>2.8254000000000001</v>
      </c>
      <c r="AG235" s="233">
        <v>5.2849000000000004</v>
      </c>
      <c r="AH235" s="233">
        <v>0.3458</v>
      </c>
      <c r="AI235" s="233">
        <v>0.63719999999999999</v>
      </c>
      <c r="AJ235" s="233">
        <v>5.6902999999999997</v>
      </c>
      <c r="AK235" s="234">
        <v>233</v>
      </c>
      <c r="AL235" s="235" t="s">
        <v>330</v>
      </c>
    </row>
    <row r="236" spans="1:38" x14ac:dyDescent="0.2">
      <c r="A236" s="232">
        <v>44533</v>
      </c>
      <c r="B236" s="233">
        <v>0.12</v>
      </c>
      <c r="C236" s="233">
        <v>4.0652999999999997</v>
      </c>
      <c r="D236" s="233">
        <v>2.8675999999999999</v>
      </c>
      <c r="E236" s="233">
        <v>0.52180000000000004</v>
      </c>
      <c r="F236" s="233">
        <v>3.1701999999999999</v>
      </c>
      <c r="G236" s="233">
        <v>2.7555999999999998</v>
      </c>
      <c r="H236" s="233">
        <v>2.9655999999999998</v>
      </c>
      <c r="I236" s="233">
        <v>4.5933999999999999</v>
      </c>
      <c r="J236" s="233">
        <v>1.2629999999999999</v>
      </c>
      <c r="K236" s="233">
        <v>4.4165000000000001</v>
      </c>
      <c r="L236" s="233">
        <v>5.4020999999999999</v>
      </c>
      <c r="M236" s="233">
        <v>0.1489</v>
      </c>
      <c r="N236" s="233">
        <v>3.5878999999999999</v>
      </c>
      <c r="O236" s="233">
        <v>0.18079999999999999</v>
      </c>
      <c r="P236" s="233">
        <v>0.61770000000000003</v>
      </c>
      <c r="Q236" s="233">
        <v>3.129</v>
      </c>
      <c r="R236" s="233">
        <v>0.44629999999999997</v>
      </c>
      <c r="S236" s="233">
        <v>0.44629999999999997</v>
      </c>
      <c r="T236" s="233">
        <v>0.61019999999999996</v>
      </c>
      <c r="U236" s="233">
        <v>0.92800000000000005</v>
      </c>
      <c r="V236" s="233">
        <v>2.3485</v>
      </c>
      <c r="W236" s="233">
        <v>0.29459999999999997</v>
      </c>
      <c r="X236" s="233">
        <v>1.2890999999999999</v>
      </c>
      <c r="Y236" s="233">
        <v>0.48549999999999999</v>
      </c>
      <c r="Z236" s="233">
        <v>8.0500000000000002E-2</v>
      </c>
      <c r="AA236" s="233">
        <v>0.191</v>
      </c>
      <c r="AB236" s="233">
        <v>0.25430000000000003</v>
      </c>
      <c r="AC236" s="233">
        <v>0.72</v>
      </c>
      <c r="AD236" s="233">
        <v>0.96079999999999999</v>
      </c>
      <c r="AE236" s="233">
        <v>5.5199999999999999E-2</v>
      </c>
      <c r="AF236" s="233">
        <v>2.8235999999999999</v>
      </c>
      <c r="AG236" s="233">
        <v>5.2770000000000001</v>
      </c>
      <c r="AH236" s="233">
        <v>0.34389999999999998</v>
      </c>
      <c r="AI236" s="233">
        <v>0.6381</v>
      </c>
      <c r="AJ236" s="233">
        <v>5.6734</v>
      </c>
      <c r="AK236" s="234">
        <v>234</v>
      </c>
      <c r="AL236" s="235" t="s">
        <v>329</v>
      </c>
    </row>
    <row r="237" spans="1:38" x14ac:dyDescent="0.2">
      <c r="A237" s="232">
        <v>44536</v>
      </c>
      <c r="B237" s="233">
        <v>0.1198</v>
      </c>
      <c r="C237" s="233">
        <v>4.0618999999999996</v>
      </c>
      <c r="D237" s="233">
        <v>2.8536000000000001</v>
      </c>
      <c r="E237" s="233">
        <v>0.52070000000000005</v>
      </c>
      <c r="F237" s="233">
        <v>3.173</v>
      </c>
      <c r="G237" s="233">
        <v>2.7404999999999999</v>
      </c>
      <c r="H237" s="233">
        <v>2.9661</v>
      </c>
      <c r="I237" s="233">
        <v>4.5888999999999998</v>
      </c>
      <c r="J237" s="233">
        <v>1.2608999999999999</v>
      </c>
      <c r="K237" s="233">
        <v>4.4028999999999998</v>
      </c>
      <c r="L237" s="233">
        <v>5.3853999999999997</v>
      </c>
      <c r="M237" s="233">
        <v>0.14829999999999999</v>
      </c>
      <c r="N237" s="233">
        <v>3.5865999999999998</v>
      </c>
      <c r="O237" s="233">
        <v>0.18060000000000001</v>
      </c>
      <c r="P237" s="233">
        <v>0.61709999999999998</v>
      </c>
      <c r="Q237" s="233">
        <v>3.1175000000000002</v>
      </c>
      <c r="R237" s="233">
        <v>0.44440000000000002</v>
      </c>
      <c r="S237" s="233">
        <v>0.4461</v>
      </c>
      <c r="T237" s="233">
        <v>0.60970000000000002</v>
      </c>
      <c r="U237" s="233">
        <v>0.92720000000000002</v>
      </c>
      <c r="V237" s="233">
        <v>2.3462000000000001</v>
      </c>
      <c r="W237" s="233">
        <v>0.29470000000000002</v>
      </c>
      <c r="X237" s="233">
        <v>1.2871999999999999</v>
      </c>
      <c r="Y237" s="233">
        <v>0.48299999999999998</v>
      </c>
      <c r="Z237" s="233">
        <v>8.0500000000000002E-2</v>
      </c>
      <c r="AA237" s="233">
        <v>0.19089999999999999</v>
      </c>
      <c r="AB237" s="233">
        <v>0.25409999999999999</v>
      </c>
      <c r="AC237" s="233">
        <v>0.71850000000000003</v>
      </c>
      <c r="AD237" s="233">
        <v>0.95979999999999999</v>
      </c>
      <c r="AE237" s="233">
        <v>5.5100000000000003E-2</v>
      </c>
      <c r="AF237" s="233">
        <v>2.8134000000000001</v>
      </c>
      <c r="AG237" s="233">
        <v>5.2718999999999996</v>
      </c>
      <c r="AH237" s="233">
        <v>0.34399999999999997</v>
      </c>
      <c r="AI237" s="233">
        <v>0.63700000000000001</v>
      </c>
      <c r="AJ237" s="233">
        <v>5.6840999999999999</v>
      </c>
      <c r="AK237" s="234">
        <v>235</v>
      </c>
      <c r="AL237" s="235" t="s">
        <v>328</v>
      </c>
    </row>
    <row r="238" spans="1:38" x14ac:dyDescent="0.2">
      <c r="A238" s="232">
        <v>44537</v>
      </c>
      <c r="B238" s="233">
        <v>0.1211</v>
      </c>
      <c r="C238" s="233">
        <v>4.0788000000000002</v>
      </c>
      <c r="D238" s="233">
        <v>2.895</v>
      </c>
      <c r="E238" s="233">
        <v>0.52300000000000002</v>
      </c>
      <c r="F238" s="233">
        <v>3.2109000000000001</v>
      </c>
      <c r="G238" s="233">
        <v>2.7605</v>
      </c>
      <c r="H238" s="233">
        <v>2.9857</v>
      </c>
      <c r="I238" s="233">
        <v>4.5991</v>
      </c>
      <c r="J238" s="233">
        <v>1.2577</v>
      </c>
      <c r="K238" s="233">
        <v>4.4169</v>
      </c>
      <c r="L238" s="233">
        <v>5.4097999999999997</v>
      </c>
      <c r="M238" s="233">
        <v>0.1492</v>
      </c>
      <c r="N238" s="233">
        <v>3.589</v>
      </c>
      <c r="O238" s="233">
        <v>0.18060000000000001</v>
      </c>
      <c r="P238" s="233">
        <v>0.61839999999999995</v>
      </c>
      <c r="Q238" s="233">
        <v>3.1200999999999999</v>
      </c>
      <c r="R238" s="233">
        <v>0.4506</v>
      </c>
      <c r="S238" s="233">
        <v>0.44929999999999998</v>
      </c>
      <c r="T238" s="233">
        <v>0.61109999999999998</v>
      </c>
      <c r="U238" s="233">
        <v>0.92959999999999998</v>
      </c>
      <c r="V238" s="233">
        <v>2.3515000000000001</v>
      </c>
      <c r="W238" s="233">
        <v>0.29770000000000002</v>
      </c>
      <c r="X238" s="233">
        <v>1.2927999999999999</v>
      </c>
      <c r="Y238" s="233">
        <v>0.48209999999999997</v>
      </c>
      <c r="Z238" s="233">
        <v>8.1000000000000003E-2</v>
      </c>
      <c r="AA238" s="233">
        <v>0.1923</v>
      </c>
      <c r="AB238" s="233">
        <v>0.25530000000000003</v>
      </c>
      <c r="AC238" s="233">
        <v>0.71689999999999998</v>
      </c>
      <c r="AD238" s="233">
        <v>0.96379999999999999</v>
      </c>
      <c r="AE238" s="233">
        <v>5.4899999999999997E-2</v>
      </c>
      <c r="AF238" s="233">
        <v>2.8370000000000002</v>
      </c>
      <c r="AG238" s="233">
        <v>5.2835999999999999</v>
      </c>
      <c r="AH238" s="233">
        <v>0.3463</v>
      </c>
      <c r="AI238" s="233">
        <v>0.64070000000000005</v>
      </c>
      <c r="AJ238" s="233">
        <v>5.6963999999999997</v>
      </c>
      <c r="AK238" s="234">
        <v>236</v>
      </c>
      <c r="AL238" s="235" t="s">
        <v>327</v>
      </c>
    </row>
    <row r="239" spans="1:38" x14ac:dyDescent="0.2">
      <c r="A239" s="232">
        <v>44538</v>
      </c>
      <c r="B239" s="233">
        <v>0.1216</v>
      </c>
      <c r="C239" s="233">
        <v>4.0709999999999997</v>
      </c>
      <c r="D239" s="233">
        <v>2.9043000000000001</v>
      </c>
      <c r="E239" s="233">
        <v>0.52200000000000002</v>
      </c>
      <c r="F239" s="233">
        <v>3.2252000000000001</v>
      </c>
      <c r="G239" s="233">
        <v>2.7603</v>
      </c>
      <c r="H239" s="233">
        <v>2.9834000000000001</v>
      </c>
      <c r="I239" s="233">
        <v>4.5941000000000001</v>
      </c>
      <c r="J239" s="233">
        <v>1.2499</v>
      </c>
      <c r="K239" s="233">
        <v>4.4048999999999996</v>
      </c>
      <c r="L239" s="233">
        <v>5.3909000000000002</v>
      </c>
      <c r="M239" s="233">
        <v>0.14960000000000001</v>
      </c>
      <c r="N239" s="233">
        <v>3.5863</v>
      </c>
      <c r="O239" s="233">
        <v>0.18029999999999999</v>
      </c>
      <c r="P239" s="233">
        <v>0.61780000000000002</v>
      </c>
      <c r="Q239" s="233">
        <v>3.121</v>
      </c>
      <c r="R239" s="233">
        <v>0.45390000000000003</v>
      </c>
      <c r="S239" s="233">
        <v>0.44800000000000001</v>
      </c>
      <c r="T239" s="233">
        <v>0.61050000000000004</v>
      </c>
      <c r="U239" s="233">
        <v>0.9284</v>
      </c>
      <c r="V239" s="233">
        <v>2.3489</v>
      </c>
      <c r="W239" s="233">
        <v>0.29770000000000002</v>
      </c>
      <c r="X239" s="233">
        <v>1.3101</v>
      </c>
      <c r="Y239" s="233">
        <v>0.48470000000000002</v>
      </c>
      <c r="Z239" s="233">
        <v>8.1000000000000003E-2</v>
      </c>
      <c r="AA239" s="233">
        <v>0.19389999999999999</v>
      </c>
      <c r="AB239" s="233">
        <v>0.25729999999999997</v>
      </c>
      <c r="AC239" s="233">
        <v>0.72519999999999996</v>
      </c>
      <c r="AD239" s="233">
        <v>0.9637</v>
      </c>
      <c r="AE239" s="233">
        <v>5.5300000000000002E-2</v>
      </c>
      <c r="AF239" s="233">
        <v>2.8353999999999999</v>
      </c>
      <c r="AG239" s="233">
        <v>5.2778</v>
      </c>
      <c r="AH239" s="233">
        <v>0.34589999999999999</v>
      </c>
      <c r="AI239" s="233">
        <v>0.64100000000000001</v>
      </c>
      <c r="AJ239" s="233">
        <v>5.6986999999999997</v>
      </c>
      <c r="AK239" s="234">
        <v>237</v>
      </c>
      <c r="AL239" s="235" t="s">
        <v>326</v>
      </c>
    </row>
    <row r="240" spans="1:38" x14ac:dyDescent="0.2">
      <c r="A240" s="232">
        <v>44539</v>
      </c>
      <c r="B240" s="233">
        <v>0.1221</v>
      </c>
      <c r="C240" s="233">
        <v>4.0837000000000003</v>
      </c>
      <c r="D240" s="233">
        <v>2.9249000000000001</v>
      </c>
      <c r="E240" s="233">
        <v>0.52380000000000004</v>
      </c>
      <c r="F240" s="233">
        <v>3.2210000000000001</v>
      </c>
      <c r="G240" s="233">
        <v>2.7778</v>
      </c>
      <c r="H240" s="233">
        <v>2.9937</v>
      </c>
      <c r="I240" s="233">
        <v>4.6226000000000003</v>
      </c>
      <c r="J240" s="233">
        <v>1.2637</v>
      </c>
      <c r="K240" s="233">
        <v>4.4305000000000003</v>
      </c>
      <c r="L240" s="233">
        <v>5.3926999999999996</v>
      </c>
      <c r="M240" s="233">
        <v>0.15079999999999999</v>
      </c>
      <c r="N240" s="233">
        <v>3.5964</v>
      </c>
      <c r="O240" s="233">
        <v>0.18160000000000001</v>
      </c>
      <c r="P240" s="233">
        <v>0.62160000000000004</v>
      </c>
      <c r="Q240" s="233">
        <v>3.1360999999999999</v>
      </c>
      <c r="R240" s="233">
        <v>0.45689999999999997</v>
      </c>
      <c r="S240" s="233">
        <v>0.45100000000000001</v>
      </c>
      <c r="T240" s="233">
        <v>0.61429999999999996</v>
      </c>
      <c r="U240" s="233">
        <v>0.93379999999999996</v>
      </c>
      <c r="V240" s="233">
        <v>2.3635000000000002</v>
      </c>
      <c r="W240" s="233">
        <v>0.2969</v>
      </c>
      <c r="X240" s="233">
        <v>1.3156000000000001</v>
      </c>
      <c r="Y240" s="233">
        <v>0.48649999999999999</v>
      </c>
      <c r="Z240" s="233">
        <v>8.1000000000000003E-2</v>
      </c>
      <c r="AA240" s="233">
        <v>0.19489999999999999</v>
      </c>
      <c r="AB240" s="233">
        <v>0.25869999999999999</v>
      </c>
      <c r="AC240" s="233">
        <v>0.73809999999999998</v>
      </c>
      <c r="AD240" s="233">
        <v>0.96850000000000003</v>
      </c>
      <c r="AE240" s="233">
        <v>5.5399999999999998E-2</v>
      </c>
      <c r="AF240" s="233">
        <v>2.8452999999999999</v>
      </c>
      <c r="AG240" s="233">
        <v>5.3106</v>
      </c>
      <c r="AH240" s="233">
        <v>0.34749999999999998</v>
      </c>
      <c r="AI240" s="233">
        <v>0.64339999999999997</v>
      </c>
      <c r="AJ240" s="233">
        <v>5.7160000000000002</v>
      </c>
      <c r="AK240" s="234">
        <v>238</v>
      </c>
      <c r="AL240" s="235" t="s">
        <v>325</v>
      </c>
    </row>
    <row r="241" spans="1:38" x14ac:dyDescent="0.2">
      <c r="A241" s="232">
        <v>44540</v>
      </c>
      <c r="B241" s="233">
        <v>0.1215</v>
      </c>
      <c r="C241" s="233">
        <v>4.0887000000000002</v>
      </c>
      <c r="D241" s="233">
        <v>2.9234</v>
      </c>
      <c r="E241" s="233">
        <v>0.5242</v>
      </c>
      <c r="F241" s="233">
        <v>3.2145000000000001</v>
      </c>
      <c r="G241" s="233">
        <v>2.7706</v>
      </c>
      <c r="H241" s="233">
        <v>2.9929000000000001</v>
      </c>
      <c r="I241" s="233">
        <v>4.6128999999999998</v>
      </c>
      <c r="J241" s="233">
        <v>1.2613000000000001</v>
      </c>
      <c r="K241" s="233">
        <v>4.4259000000000004</v>
      </c>
      <c r="L241" s="233">
        <v>5.3977000000000004</v>
      </c>
      <c r="M241" s="233">
        <v>0.15140000000000001</v>
      </c>
      <c r="N241" s="233">
        <v>3.5966999999999998</v>
      </c>
      <c r="O241" s="233">
        <v>0.18160000000000001</v>
      </c>
      <c r="P241" s="233">
        <v>0.62029999999999996</v>
      </c>
      <c r="Q241" s="233">
        <v>3.1253000000000002</v>
      </c>
      <c r="R241" s="233">
        <v>0.45469999999999999</v>
      </c>
      <c r="S241" s="233">
        <v>0.45069999999999999</v>
      </c>
      <c r="T241" s="233">
        <v>0.6129</v>
      </c>
      <c r="U241" s="233">
        <v>0.93189999999999995</v>
      </c>
      <c r="V241" s="233">
        <v>2.3584999999999998</v>
      </c>
      <c r="W241" s="233">
        <v>0.29360000000000003</v>
      </c>
      <c r="X241" s="233">
        <v>1.3173999999999999</v>
      </c>
      <c r="Y241" s="233">
        <v>0.48159999999999997</v>
      </c>
      <c r="Z241" s="233">
        <v>8.1199999999999994E-2</v>
      </c>
      <c r="AA241" s="233">
        <v>0.19500000000000001</v>
      </c>
      <c r="AB241" s="233">
        <v>0.25530000000000003</v>
      </c>
      <c r="AC241" s="233">
        <v>0.73370000000000002</v>
      </c>
      <c r="AD241" s="233">
        <v>0.97060000000000002</v>
      </c>
      <c r="AE241" s="233">
        <v>5.5599999999999997E-2</v>
      </c>
      <c r="AF241" s="233">
        <v>2.8448000000000002</v>
      </c>
      <c r="AG241" s="233">
        <v>5.2994000000000003</v>
      </c>
      <c r="AH241" s="233">
        <v>0.3463</v>
      </c>
      <c r="AI241" s="233">
        <v>0.6421</v>
      </c>
      <c r="AJ241" s="233">
        <v>5.7005999999999997</v>
      </c>
      <c r="AK241" s="234">
        <v>239</v>
      </c>
      <c r="AL241" s="235" t="s">
        <v>324</v>
      </c>
    </row>
    <row r="242" spans="1:38" x14ac:dyDescent="0.2">
      <c r="A242" s="232">
        <v>44543</v>
      </c>
      <c r="B242" s="233">
        <v>0.12280000000000001</v>
      </c>
      <c r="C242" s="233">
        <v>4.1002999999999998</v>
      </c>
      <c r="D242" s="233">
        <v>2.9277000000000002</v>
      </c>
      <c r="E242" s="233">
        <v>0.52569999999999995</v>
      </c>
      <c r="F242" s="233">
        <v>3.2161</v>
      </c>
      <c r="G242" s="233">
        <v>2.7783000000000002</v>
      </c>
      <c r="H242" s="233">
        <v>2.9975999999999998</v>
      </c>
      <c r="I242" s="233">
        <v>4.6204000000000001</v>
      </c>
      <c r="J242" s="233">
        <v>1.2608999999999999</v>
      </c>
      <c r="K242" s="233">
        <v>4.4335000000000004</v>
      </c>
      <c r="L242" s="233">
        <v>5.431</v>
      </c>
      <c r="M242" s="233">
        <v>0.1527</v>
      </c>
      <c r="N242" s="233">
        <v>3.6061999999999999</v>
      </c>
      <c r="O242" s="233">
        <v>0.18210000000000001</v>
      </c>
      <c r="P242" s="233">
        <v>0.62129999999999996</v>
      </c>
      <c r="Q242" s="233">
        <v>3.1261000000000001</v>
      </c>
      <c r="R242" s="233">
        <v>0.45590000000000003</v>
      </c>
      <c r="S242" s="233">
        <v>0.45090000000000002</v>
      </c>
      <c r="T242" s="233">
        <v>0.61419999999999997</v>
      </c>
      <c r="U242" s="233">
        <v>0.9335</v>
      </c>
      <c r="V242" s="233">
        <v>2.3622999999999998</v>
      </c>
      <c r="W242" s="233">
        <v>0.28620000000000001</v>
      </c>
      <c r="X242" s="233">
        <v>1.3226</v>
      </c>
      <c r="Y242" s="233">
        <v>0.48599999999999999</v>
      </c>
      <c r="Z242" s="233">
        <v>8.1500000000000003E-2</v>
      </c>
      <c r="AA242" s="233">
        <v>0.19620000000000001</v>
      </c>
      <c r="AB242" s="233">
        <v>0.25650000000000001</v>
      </c>
      <c r="AC242" s="233">
        <v>0.73050000000000004</v>
      </c>
      <c r="AD242" s="233">
        <v>0.96989999999999998</v>
      </c>
      <c r="AE242" s="233">
        <v>5.5800000000000002E-2</v>
      </c>
      <c r="AF242" s="233">
        <v>2.8588</v>
      </c>
      <c r="AG242" s="233">
        <v>5.3080999999999996</v>
      </c>
      <c r="AH242" s="233">
        <v>0.3468</v>
      </c>
      <c r="AI242" s="233">
        <v>0.64419999999999999</v>
      </c>
      <c r="AJ242" s="233">
        <v>5.7214999999999998</v>
      </c>
      <c r="AK242" s="234">
        <v>240</v>
      </c>
      <c r="AL242" s="235" t="s">
        <v>323</v>
      </c>
    </row>
    <row r="243" spans="1:38" x14ac:dyDescent="0.2">
      <c r="A243" s="232">
        <v>44544</v>
      </c>
      <c r="B243" s="233">
        <v>0.1232</v>
      </c>
      <c r="C243" s="233">
        <v>4.1087999999999996</v>
      </c>
      <c r="D243" s="233">
        <v>2.9251999999999998</v>
      </c>
      <c r="E243" s="233">
        <v>0.52659999999999996</v>
      </c>
      <c r="F243" s="233">
        <v>3.2048000000000001</v>
      </c>
      <c r="G243" s="233">
        <v>2.7759</v>
      </c>
      <c r="H243" s="233">
        <v>3.0028000000000001</v>
      </c>
      <c r="I243" s="233">
        <v>4.6436000000000002</v>
      </c>
      <c r="J243" s="233">
        <v>1.2648999999999999</v>
      </c>
      <c r="K243" s="233">
        <v>4.4630999999999998</v>
      </c>
      <c r="L243" s="233">
        <v>5.4329999999999998</v>
      </c>
      <c r="M243" s="233">
        <v>0.15229999999999999</v>
      </c>
      <c r="N243" s="233">
        <v>3.6166999999999998</v>
      </c>
      <c r="O243" s="233">
        <v>0.18279999999999999</v>
      </c>
      <c r="P243" s="233">
        <v>0.62450000000000006</v>
      </c>
      <c r="Q243" s="233">
        <v>3.1461000000000001</v>
      </c>
      <c r="R243" s="233">
        <v>0.45200000000000001</v>
      </c>
      <c r="S243" s="233">
        <v>0.4511</v>
      </c>
      <c r="T243" s="233">
        <v>0.61750000000000005</v>
      </c>
      <c r="U243" s="233">
        <v>0.93830000000000002</v>
      </c>
      <c r="V243" s="233">
        <v>2.3742000000000001</v>
      </c>
      <c r="W243" s="233">
        <v>0.2878</v>
      </c>
      <c r="X243" s="233">
        <v>1.32</v>
      </c>
      <c r="Y243" s="233">
        <v>0.48830000000000001</v>
      </c>
      <c r="Z243" s="233">
        <v>8.1699999999999995E-2</v>
      </c>
      <c r="AA243" s="233">
        <v>0.19539999999999999</v>
      </c>
      <c r="AB243" s="233">
        <v>0.2555</v>
      </c>
      <c r="AC243" s="233">
        <v>0.72330000000000005</v>
      </c>
      <c r="AD243" s="233">
        <v>0.97089999999999999</v>
      </c>
      <c r="AE243" s="233">
        <v>5.5800000000000002E-2</v>
      </c>
      <c r="AF243" s="233">
        <v>2.8668</v>
      </c>
      <c r="AG243" s="233">
        <v>5.3346999999999998</v>
      </c>
      <c r="AH243" s="233">
        <v>0.34720000000000001</v>
      </c>
      <c r="AI243" s="233">
        <v>0.64580000000000004</v>
      </c>
      <c r="AJ243" s="233">
        <v>5.7515999999999998</v>
      </c>
      <c r="AK243" s="234">
        <v>241</v>
      </c>
      <c r="AL243" s="235" t="s">
        <v>322</v>
      </c>
    </row>
    <row r="244" spans="1:38" x14ac:dyDescent="0.2">
      <c r="A244" s="232">
        <v>44545</v>
      </c>
      <c r="B244" s="233">
        <v>0.1227</v>
      </c>
      <c r="C244" s="233">
        <v>4.0998999999999999</v>
      </c>
      <c r="D244" s="233">
        <v>2.9226000000000001</v>
      </c>
      <c r="E244" s="233">
        <v>0.52539999999999998</v>
      </c>
      <c r="F244" s="233">
        <v>3.1859999999999999</v>
      </c>
      <c r="G244" s="233">
        <v>2.7658999999999998</v>
      </c>
      <c r="H244" s="233">
        <v>2.9969999999999999</v>
      </c>
      <c r="I244" s="233">
        <v>4.6214000000000004</v>
      </c>
      <c r="J244" s="233">
        <v>1.2528999999999999</v>
      </c>
      <c r="K244" s="233">
        <v>4.4362000000000004</v>
      </c>
      <c r="L244" s="233">
        <v>5.4363000000000001</v>
      </c>
      <c r="M244" s="233">
        <v>0.15060000000000001</v>
      </c>
      <c r="N244" s="233">
        <v>3.6046999999999998</v>
      </c>
      <c r="O244" s="233">
        <v>0.1827</v>
      </c>
      <c r="P244" s="233">
        <v>0.62150000000000005</v>
      </c>
      <c r="Q244" s="233">
        <v>3.1480999999999999</v>
      </c>
      <c r="R244" s="233">
        <v>0.45050000000000001</v>
      </c>
      <c r="S244" s="233">
        <v>0.44940000000000002</v>
      </c>
      <c r="T244" s="233">
        <v>0.61460000000000004</v>
      </c>
      <c r="U244" s="233">
        <v>0.9335</v>
      </c>
      <c r="V244" s="233">
        <v>2.3628999999999998</v>
      </c>
      <c r="W244" s="233">
        <v>0.27960000000000002</v>
      </c>
      <c r="X244" s="233">
        <v>1.3084</v>
      </c>
      <c r="Y244" s="233">
        <v>0.48620000000000002</v>
      </c>
      <c r="Z244" s="233">
        <v>8.1600000000000006E-2</v>
      </c>
      <c r="AA244" s="233">
        <v>0.1933</v>
      </c>
      <c r="AB244" s="233">
        <v>0.25369999999999998</v>
      </c>
      <c r="AC244" s="233">
        <v>0.72160000000000002</v>
      </c>
      <c r="AD244" s="233">
        <v>0.96919999999999995</v>
      </c>
      <c r="AE244" s="233">
        <v>5.5599999999999997E-2</v>
      </c>
      <c r="AF244" s="233">
        <v>2.8605999999999998</v>
      </c>
      <c r="AG244" s="233">
        <v>5.3091999999999997</v>
      </c>
      <c r="AH244" s="233">
        <v>0.34520000000000001</v>
      </c>
      <c r="AI244" s="233">
        <v>0.64400000000000002</v>
      </c>
      <c r="AJ244" s="233">
        <v>5.7157</v>
      </c>
      <c r="AK244" s="234">
        <v>242</v>
      </c>
      <c r="AL244" s="235" t="s">
        <v>321</v>
      </c>
    </row>
    <row r="245" spans="1:38" x14ac:dyDescent="0.2">
      <c r="A245" s="232">
        <v>44546</v>
      </c>
      <c r="B245" s="233">
        <v>0.1226</v>
      </c>
      <c r="C245" s="233">
        <v>4.0937999999999999</v>
      </c>
      <c r="D245" s="233">
        <v>2.9481999999999999</v>
      </c>
      <c r="E245" s="233">
        <v>0.52470000000000006</v>
      </c>
      <c r="F245" s="233">
        <v>3.2010999999999998</v>
      </c>
      <c r="G245" s="233">
        <v>2.7909999999999999</v>
      </c>
      <c r="H245" s="233">
        <v>3.0007999999999999</v>
      </c>
      <c r="I245" s="233">
        <v>4.6315</v>
      </c>
      <c r="J245" s="233">
        <v>1.2554000000000001</v>
      </c>
      <c r="K245" s="233">
        <v>4.4306000000000001</v>
      </c>
      <c r="L245" s="233">
        <v>5.4408000000000003</v>
      </c>
      <c r="M245" s="233">
        <v>0.15040000000000001</v>
      </c>
      <c r="N245" s="233">
        <v>3.5863999999999998</v>
      </c>
      <c r="O245" s="233">
        <v>0.18329999999999999</v>
      </c>
      <c r="P245" s="233">
        <v>0.62280000000000002</v>
      </c>
      <c r="Q245" s="233">
        <v>3.1507000000000001</v>
      </c>
      <c r="R245" s="233">
        <v>0.45700000000000002</v>
      </c>
      <c r="S245" s="233">
        <v>0.4521</v>
      </c>
      <c r="T245" s="233">
        <v>0.61609999999999998</v>
      </c>
      <c r="U245" s="233">
        <v>0.93559999999999999</v>
      </c>
      <c r="V245" s="233">
        <v>2.3679999999999999</v>
      </c>
      <c r="W245" s="233">
        <v>0.26939999999999997</v>
      </c>
      <c r="X245" s="233">
        <v>1.3159000000000001</v>
      </c>
      <c r="Y245" s="233">
        <v>0.48089999999999999</v>
      </c>
      <c r="Z245" s="233">
        <v>8.1900000000000001E-2</v>
      </c>
      <c r="AA245" s="233">
        <v>0.1951</v>
      </c>
      <c r="AB245" s="233">
        <v>0.25650000000000001</v>
      </c>
      <c r="AC245" s="233">
        <v>0.72060000000000002</v>
      </c>
      <c r="AD245" s="233">
        <v>0.97319999999999995</v>
      </c>
      <c r="AE245" s="233">
        <v>5.57E-2</v>
      </c>
      <c r="AF245" s="233">
        <v>2.8542999999999998</v>
      </c>
      <c r="AG245" s="233">
        <v>5.3208000000000002</v>
      </c>
      <c r="AH245" s="233">
        <v>0.34589999999999999</v>
      </c>
      <c r="AI245" s="233">
        <v>0.64290000000000003</v>
      </c>
      <c r="AJ245" s="233">
        <v>5.7432999999999996</v>
      </c>
      <c r="AK245" s="234">
        <v>243</v>
      </c>
      <c r="AL245" s="235" t="s">
        <v>320</v>
      </c>
    </row>
    <row r="246" spans="1:38" x14ac:dyDescent="0.2">
      <c r="A246" s="232">
        <v>44547</v>
      </c>
      <c r="B246" s="233">
        <v>0.1226</v>
      </c>
      <c r="C246" s="233">
        <v>4.0881999999999996</v>
      </c>
      <c r="D246" s="233">
        <v>2.9279000000000002</v>
      </c>
      <c r="E246" s="233">
        <v>0.52390000000000003</v>
      </c>
      <c r="F246" s="233">
        <v>3.1959</v>
      </c>
      <c r="G246" s="233">
        <v>2.7688999999999999</v>
      </c>
      <c r="H246" s="233">
        <v>2.9943</v>
      </c>
      <c r="I246" s="233">
        <v>4.6334</v>
      </c>
      <c r="J246" s="233">
        <v>1.2601</v>
      </c>
      <c r="K246" s="233">
        <v>4.4531000000000001</v>
      </c>
      <c r="L246" s="233">
        <v>5.4443000000000001</v>
      </c>
      <c r="M246" s="233">
        <v>0.15</v>
      </c>
      <c r="N246" s="233">
        <v>3.5992000000000002</v>
      </c>
      <c r="O246" s="233">
        <v>0.18329999999999999</v>
      </c>
      <c r="P246" s="233">
        <v>0.623</v>
      </c>
      <c r="Q246" s="233">
        <v>3.1692</v>
      </c>
      <c r="R246" s="233">
        <v>0.45490000000000003</v>
      </c>
      <c r="S246" s="233">
        <v>0.45229999999999998</v>
      </c>
      <c r="T246" s="233">
        <v>0.61599999999999999</v>
      </c>
      <c r="U246" s="233">
        <v>0.93600000000000005</v>
      </c>
      <c r="V246" s="233">
        <v>2.3690000000000002</v>
      </c>
      <c r="W246" s="233">
        <v>0.24560000000000001</v>
      </c>
      <c r="X246" s="233">
        <v>1.3118000000000001</v>
      </c>
      <c r="Y246" s="233">
        <v>0.48299999999999998</v>
      </c>
      <c r="Z246" s="233">
        <v>8.1799999999999998E-2</v>
      </c>
      <c r="AA246" s="233">
        <v>0.1963</v>
      </c>
      <c r="AB246" s="233">
        <v>0.25729999999999997</v>
      </c>
      <c r="AC246" s="233">
        <v>0.71870000000000001</v>
      </c>
      <c r="AD246" s="233">
        <v>0.96940000000000004</v>
      </c>
      <c r="AE246" s="233">
        <v>5.5500000000000001E-2</v>
      </c>
      <c r="AF246" s="233">
        <v>2.8454999999999999</v>
      </c>
      <c r="AG246" s="233">
        <v>5.3230000000000004</v>
      </c>
      <c r="AH246" s="233">
        <v>0.3448</v>
      </c>
      <c r="AI246" s="233">
        <v>0.64100000000000001</v>
      </c>
      <c r="AJ246" s="233">
        <v>5.7133000000000003</v>
      </c>
      <c r="AK246" s="234">
        <v>244</v>
      </c>
      <c r="AL246" s="235" t="s">
        <v>319</v>
      </c>
    </row>
    <row r="247" spans="1:38" x14ac:dyDescent="0.2">
      <c r="A247" s="232">
        <v>44550</v>
      </c>
      <c r="B247" s="233">
        <v>0.1226</v>
      </c>
      <c r="C247" s="233">
        <v>4.1181999999999999</v>
      </c>
      <c r="D247" s="233">
        <v>2.9207999999999998</v>
      </c>
      <c r="E247" s="233">
        <v>0.52800000000000002</v>
      </c>
      <c r="F247" s="233">
        <v>3.1858</v>
      </c>
      <c r="G247" s="233">
        <v>2.7621000000000002</v>
      </c>
      <c r="H247" s="233">
        <v>3.0106000000000002</v>
      </c>
      <c r="I247" s="233">
        <v>4.6380999999999997</v>
      </c>
      <c r="J247" s="233">
        <v>1.2634000000000001</v>
      </c>
      <c r="K247" s="233">
        <v>4.4565000000000001</v>
      </c>
      <c r="L247" s="233">
        <v>5.4303999999999997</v>
      </c>
      <c r="M247" s="233">
        <v>0.15090000000000001</v>
      </c>
      <c r="N247" s="233">
        <v>3.6286</v>
      </c>
      <c r="O247" s="233">
        <v>0.1837</v>
      </c>
      <c r="P247" s="233">
        <v>0.62370000000000003</v>
      </c>
      <c r="Q247" s="233">
        <v>3.1638000000000002</v>
      </c>
      <c r="R247" s="233">
        <v>0.4531</v>
      </c>
      <c r="S247" s="233">
        <v>0.45079999999999998</v>
      </c>
      <c r="T247" s="233">
        <v>0.61719999999999997</v>
      </c>
      <c r="U247" s="233">
        <v>0.93710000000000004</v>
      </c>
      <c r="V247" s="233">
        <v>2.3714</v>
      </c>
      <c r="W247" s="233">
        <v>0.2354</v>
      </c>
      <c r="X247" s="233">
        <v>1.3023</v>
      </c>
      <c r="Y247" s="233">
        <v>0.4884</v>
      </c>
      <c r="Z247" s="233">
        <v>8.2500000000000004E-2</v>
      </c>
      <c r="AA247" s="233">
        <v>0.1971</v>
      </c>
      <c r="AB247" s="233">
        <v>0.25969999999999999</v>
      </c>
      <c r="AC247" s="233">
        <v>0.72299999999999998</v>
      </c>
      <c r="AD247" s="233">
        <v>0.97440000000000004</v>
      </c>
      <c r="AE247" s="233">
        <v>5.5500000000000001E-2</v>
      </c>
      <c r="AF247" s="233">
        <v>2.8643000000000001</v>
      </c>
      <c r="AG247" s="233">
        <v>5.4253</v>
      </c>
      <c r="AH247" s="233">
        <v>0.3453</v>
      </c>
      <c r="AI247" s="233">
        <v>0.64580000000000004</v>
      </c>
      <c r="AJ247" s="233">
        <v>5.7249999999999996</v>
      </c>
      <c r="AK247" s="234">
        <v>245</v>
      </c>
      <c r="AL247" s="235" t="s">
        <v>318</v>
      </c>
    </row>
    <row r="248" spans="1:38" x14ac:dyDescent="0.2">
      <c r="A248" s="232">
        <v>44551</v>
      </c>
      <c r="B248" s="233">
        <v>0.1216</v>
      </c>
      <c r="C248" s="233">
        <v>4.0937000000000001</v>
      </c>
      <c r="D248" s="233">
        <v>2.9177</v>
      </c>
      <c r="E248" s="233">
        <v>0.52480000000000004</v>
      </c>
      <c r="F248" s="233">
        <v>3.1638000000000002</v>
      </c>
      <c r="G248" s="233">
        <v>2.7618999999999998</v>
      </c>
      <c r="H248" s="233">
        <v>3.0001000000000002</v>
      </c>
      <c r="I248" s="233">
        <v>4.6238000000000001</v>
      </c>
      <c r="J248" s="233">
        <v>1.2564</v>
      </c>
      <c r="K248" s="233">
        <v>4.4462000000000002</v>
      </c>
      <c r="L248" s="233">
        <v>5.4229000000000003</v>
      </c>
      <c r="M248" s="233">
        <v>0.15029999999999999</v>
      </c>
      <c r="N248" s="233">
        <v>3.6021999999999998</v>
      </c>
      <c r="O248" s="233">
        <v>0.18340000000000001</v>
      </c>
      <c r="P248" s="233">
        <v>0.62180000000000002</v>
      </c>
      <c r="Q248" s="233">
        <v>3.1326999999999998</v>
      </c>
      <c r="R248" s="233">
        <v>0.45429999999999998</v>
      </c>
      <c r="S248" s="233">
        <v>0.44850000000000001</v>
      </c>
      <c r="T248" s="233">
        <v>0.61519999999999997</v>
      </c>
      <c r="U248" s="233">
        <v>0.93410000000000004</v>
      </c>
      <c r="V248" s="233">
        <v>2.3641000000000001</v>
      </c>
      <c r="W248" s="233">
        <v>0.32729999999999998</v>
      </c>
      <c r="X248" s="233">
        <v>1.2952999999999999</v>
      </c>
      <c r="Y248" s="233">
        <v>0.46970000000000001</v>
      </c>
      <c r="Z248" s="233">
        <v>8.2000000000000003E-2</v>
      </c>
      <c r="AA248" s="233">
        <v>0.1966</v>
      </c>
      <c r="AB248" s="233">
        <v>0.25850000000000001</v>
      </c>
      <c r="AC248" s="233">
        <v>0.71279999999999999</v>
      </c>
      <c r="AD248" s="233">
        <v>0.97260000000000002</v>
      </c>
      <c r="AE248" s="233">
        <v>5.5399999999999998E-2</v>
      </c>
      <c r="AF248" s="233">
        <v>2.8597000000000001</v>
      </c>
      <c r="AG248" s="233">
        <v>5.4141000000000004</v>
      </c>
      <c r="AH248" s="233">
        <v>0.34320000000000001</v>
      </c>
      <c r="AI248" s="233">
        <v>0.64249999999999996</v>
      </c>
      <c r="AJ248" s="233">
        <v>5.7251000000000003</v>
      </c>
      <c r="AK248" s="234">
        <v>246</v>
      </c>
      <c r="AL248" s="235" t="s">
        <v>317</v>
      </c>
    </row>
    <row r="249" spans="1:38" x14ac:dyDescent="0.2">
      <c r="A249" s="232">
        <v>44552</v>
      </c>
      <c r="B249" s="233">
        <v>0.1215</v>
      </c>
      <c r="C249" s="233">
        <v>4.0983999999999998</v>
      </c>
      <c r="D249" s="233">
        <v>2.9321000000000002</v>
      </c>
      <c r="E249" s="233">
        <v>0.52539999999999998</v>
      </c>
      <c r="F249" s="233">
        <v>3.1756000000000002</v>
      </c>
      <c r="G249" s="233">
        <v>2.774</v>
      </c>
      <c r="H249" s="233">
        <v>3.0009999999999999</v>
      </c>
      <c r="I249" s="233">
        <v>4.6243999999999996</v>
      </c>
      <c r="J249" s="233">
        <v>1.2571000000000001</v>
      </c>
      <c r="K249" s="233">
        <v>4.4335000000000004</v>
      </c>
      <c r="L249" s="233">
        <v>5.4450000000000003</v>
      </c>
      <c r="M249" s="233">
        <v>0.15040000000000001</v>
      </c>
      <c r="N249" s="233">
        <v>3.5859000000000001</v>
      </c>
      <c r="O249" s="233">
        <v>0.18329999999999999</v>
      </c>
      <c r="P249" s="233">
        <v>0.62190000000000001</v>
      </c>
      <c r="Q249" s="233">
        <v>3.1501000000000001</v>
      </c>
      <c r="R249" s="233">
        <v>0.46010000000000001</v>
      </c>
      <c r="S249" s="233">
        <v>0.44879999999999998</v>
      </c>
      <c r="T249" s="233">
        <v>0.6149</v>
      </c>
      <c r="U249" s="233">
        <v>0.93430000000000002</v>
      </c>
      <c r="V249" s="233">
        <v>2.3643999999999998</v>
      </c>
      <c r="W249" s="233">
        <v>0.32669999999999999</v>
      </c>
      <c r="X249" s="233">
        <v>1.2942</v>
      </c>
      <c r="Y249" s="233">
        <v>0.47020000000000001</v>
      </c>
      <c r="Z249" s="233">
        <v>8.1600000000000006E-2</v>
      </c>
      <c r="AA249" s="233">
        <v>0.19700000000000001</v>
      </c>
      <c r="AB249" s="233">
        <v>0.25800000000000001</v>
      </c>
      <c r="AC249" s="233">
        <v>0.71340000000000003</v>
      </c>
      <c r="AD249" s="233">
        <v>0.9728</v>
      </c>
      <c r="AE249" s="233">
        <v>5.5500000000000001E-2</v>
      </c>
      <c r="AF249" s="233">
        <v>2.8687999999999998</v>
      </c>
      <c r="AG249" s="233">
        <v>5.4252000000000002</v>
      </c>
      <c r="AH249" s="233">
        <v>0.34360000000000002</v>
      </c>
      <c r="AI249" s="233">
        <v>0.64339999999999997</v>
      </c>
      <c r="AJ249" s="233">
        <v>5.7188999999999997</v>
      </c>
      <c r="AK249" s="234">
        <v>247</v>
      </c>
      <c r="AL249" s="235" t="s">
        <v>316</v>
      </c>
    </row>
    <row r="250" spans="1:38" x14ac:dyDescent="0.2">
      <c r="A250" s="232">
        <v>44553</v>
      </c>
      <c r="B250" s="233">
        <v>0.1222</v>
      </c>
      <c r="C250" s="233">
        <v>4.0949999999999998</v>
      </c>
      <c r="D250" s="233">
        <v>2.9653999999999998</v>
      </c>
      <c r="E250" s="233">
        <v>0.5252</v>
      </c>
      <c r="F250" s="233">
        <v>3.1951000000000001</v>
      </c>
      <c r="G250" s="233">
        <v>2.7989999999999999</v>
      </c>
      <c r="H250" s="233">
        <v>3.0123000000000002</v>
      </c>
      <c r="I250" s="233">
        <v>4.6359000000000004</v>
      </c>
      <c r="J250" s="233">
        <v>1.2545999999999999</v>
      </c>
      <c r="K250" s="233">
        <v>4.4497</v>
      </c>
      <c r="L250" s="233">
        <v>5.4889000000000001</v>
      </c>
      <c r="M250" s="233">
        <v>0.15010000000000001</v>
      </c>
      <c r="N250" s="233">
        <v>3.5825</v>
      </c>
      <c r="O250" s="233">
        <v>0.18459999999999999</v>
      </c>
      <c r="P250" s="233">
        <v>0.62339999999999995</v>
      </c>
      <c r="Q250" s="233">
        <v>3.1537000000000002</v>
      </c>
      <c r="R250" s="233">
        <v>0.4622</v>
      </c>
      <c r="S250" s="233">
        <v>0.44969999999999999</v>
      </c>
      <c r="T250" s="233">
        <v>0.61680000000000001</v>
      </c>
      <c r="U250" s="233">
        <v>0.93640000000000001</v>
      </c>
      <c r="V250" s="233">
        <v>2.3702999999999999</v>
      </c>
      <c r="W250" s="233">
        <v>0.35859999999999997</v>
      </c>
      <c r="X250" s="233">
        <v>1.2991999999999999</v>
      </c>
      <c r="Y250" s="233">
        <v>0.4758</v>
      </c>
      <c r="Z250" s="233">
        <v>8.1799999999999998E-2</v>
      </c>
      <c r="AA250" s="233">
        <v>0.1978</v>
      </c>
      <c r="AB250" s="233">
        <v>0.2601</v>
      </c>
      <c r="AC250" s="233">
        <v>0.72419999999999995</v>
      </c>
      <c r="AD250" s="233">
        <v>0.97499999999999998</v>
      </c>
      <c r="AE250" s="233">
        <v>5.5899999999999998E-2</v>
      </c>
      <c r="AF250" s="233">
        <v>2.8740000000000001</v>
      </c>
      <c r="AG250" s="233">
        <v>5.4436999999999998</v>
      </c>
      <c r="AH250" s="233">
        <v>0.34520000000000001</v>
      </c>
      <c r="AI250" s="233">
        <v>0.64280000000000004</v>
      </c>
      <c r="AJ250" s="233">
        <v>5.7335000000000003</v>
      </c>
      <c r="AK250" s="234">
        <v>248</v>
      </c>
      <c r="AL250" s="235" t="s">
        <v>315</v>
      </c>
    </row>
    <row r="251" spans="1:38" x14ac:dyDescent="0.2">
      <c r="A251" s="232">
        <v>44554</v>
      </c>
      <c r="B251" s="233">
        <v>0.1221</v>
      </c>
      <c r="C251" s="233">
        <v>4.0785</v>
      </c>
      <c r="D251" s="233">
        <v>2.9539</v>
      </c>
      <c r="E251" s="233">
        <v>0.52300000000000002</v>
      </c>
      <c r="F251" s="233">
        <v>3.1838000000000002</v>
      </c>
      <c r="G251" s="233">
        <v>2.7837999999999998</v>
      </c>
      <c r="H251" s="233">
        <v>3.0070000000000001</v>
      </c>
      <c r="I251" s="233">
        <v>4.6252000000000004</v>
      </c>
      <c r="J251" s="233">
        <v>1.2481</v>
      </c>
      <c r="K251" s="233">
        <v>4.4458000000000002</v>
      </c>
      <c r="L251" s="233">
        <v>5.4691000000000001</v>
      </c>
      <c r="M251" s="233">
        <v>0.14990000000000001</v>
      </c>
      <c r="N251" s="233">
        <v>3.5649999999999999</v>
      </c>
      <c r="O251" s="233">
        <v>0.18479999999999999</v>
      </c>
      <c r="P251" s="233">
        <v>0.622</v>
      </c>
      <c r="Q251" s="233">
        <v>3.1421000000000001</v>
      </c>
      <c r="R251" s="233">
        <v>0.46189999999999998</v>
      </c>
      <c r="S251" s="233">
        <v>0.44979999999999998</v>
      </c>
      <c r="T251" s="233">
        <v>0.61570000000000003</v>
      </c>
      <c r="U251" s="233">
        <v>0.93440000000000001</v>
      </c>
      <c r="V251" s="233">
        <v>2.3647999999999998</v>
      </c>
      <c r="W251" s="233">
        <v>0.34889999999999999</v>
      </c>
      <c r="X251" s="233">
        <v>1.2950999999999999</v>
      </c>
      <c r="Y251" s="233">
        <v>0.47470000000000001</v>
      </c>
      <c r="Z251" s="233">
        <v>8.1600000000000006E-2</v>
      </c>
      <c r="AA251" s="233">
        <v>0.19769999999999999</v>
      </c>
      <c r="AB251" s="233">
        <v>0.2621</v>
      </c>
      <c r="AC251" s="233">
        <v>0.71860000000000002</v>
      </c>
      <c r="AD251" s="233">
        <v>0.97209999999999996</v>
      </c>
      <c r="AE251" s="233">
        <v>5.5599999999999997E-2</v>
      </c>
      <c r="AF251" s="233">
        <v>2.8679000000000001</v>
      </c>
      <c r="AG251" s="233">
        <v>5.4364999999999997</v>
      </c>
      <c r="AH251" s="233">
        <v>0.34360000000000002</v>
      </c>
      <c r="AI251" s="233">
        <v>0.64039999999999997</v>
      </c>
      <c r="AJ251" s="233">
        <v>5.7236000000000002</v>
      </c>
      <c r="AK251" s="234">
        <v>249</v>
      </c>
      <c r="AL251" s="235" t="s">
        <v>314</v>
      </c>
    </row>
    <row r="252" spans="1:38" x14ac:dyDescent="0.2">
      <c r="A252" s="232">
        <v>44557</v>
      </c>
      <c r="B252" s="233">
        <v>0.12180000000000001</v>
      </c>
      <c r="C252" s="233">
        <v>4.0888999999999998</v>
      </c>
      <c r="D252" s="233">
        <v>2.948</v>
      </c>
      <c r="E252" s="233">
        <v>0.5242</v>
      </c>
      <c r="F252" s="233">
        <v>3.1867000000000001</v>
      </c>
      <c r="G252" s="233">
        <v>2.7776000000000001</v>
      </c>
      <c r="H252" s="233">
        <v>3.0110999999999999</v>
      </c>
      <c r="I252" s="233">
        <v>4.6238999999999999</v>
      </c>
      <c r="J252" s="233">
        <v>1.2459</v>
      </c>
      <c r="K252" s="233">
        <v>4.4462999999999999</v>
      </c>
      <c r="L252" s="233">
        <v>5.4805000000000001</v>
      </c>
      <c r="M252" s="233">
        <v>0.14990000000000001</v>
      </c>
      <c r="N252" s="233">
        <v>3.5657999999999999</v>
      </c>
      <c r="O252" s="233">
        <v>0.18429999999999999</v>
      </c>
      <c r="P252" s="233">
        <v>0.62180000000000002</v>
      </c>
      <c r="Q252" s="233">
        <v>3.137</v>
      </c>
      <c r="R252" s="233">
        <v>0.4607</v>
      </c>
      <c r="S252" s="233">
        <v>0.44829999999999998</v>
      </c>
      <c r="T252" s="233">
        <v>0.6159</v>
      </c>
      <c r="U252" s="233">
        <v>0.93420000000000003</v>
      </c>
      <c r="V252" s="233">
        <v>2.3641000000000001</v>
      </c>
      <c r="W252" s="233">
        <v>0.35949999999999999</v>
      </c>
      <c r="X252" s="233">
        <v>1.3010999999999999</v>
      </c>
      <c r="Y252" s="233">
        <v>0.47260000000000002</v>
      </c>
      <c r="Z252" s="233">
        <v>8.1500000000000003E-2</v>
      </c>
      <c r="AA252" s="233">
        <v>0.19789999999999999</v>
      </c>
      <c r="AB252" s="233">
        <v>0.26329999999999998</v>
      </c>
      <c r="AC252" s="233">
        <v>0.72050000000000003</v>
      </c>
      <c r="AD252" s="233">
        <v>0.97750000000000004</v>
      </c>
      <c r="AE252" s="233">
        <v>5.5599999999999997E-2</v>
      </c>
      <c r="AF252" s="233">
        <v>2.8740999999999999</v>
      </c>
      <c r="AG252" s="233">
        <v>5.4526000000000003</v>
      </c>
      <c r="AH252" s="233">
        <v>0.34429999999999999</v>
      </c>
      <c r="AI252" s="233">
        <v>0.64180000000000004</v>
      </c>
      <c r="AJ252" s="233">
        <v>5.7220000000000004</v>
      </c>
      <c r="AK252" s="234">
        <v>250</v>
      </c>
      <c r="AL252" s="235" t="s">
        <v>313</v>
      </c>
    </row>
    <row r="253" spans="1:38" x14ac:dyDescent="0.2">
      <c r="A253" s="232">
        <v>44558</v>
      </c>
      <c r="B253" s="233">
        <v>0.12130000000000001</v>
      </c>
      <c r="C253" s="233">
        <v>4.0620000000000003</v>
      </c>
      <c r="D253" s="233">
        <v>2.9449000000000001</v>
      </c>
      <c r="E253" s="233">
        <v>0.52090000000000003</v>
      </c>
      <c r="F253" s="233">
        <v>3.1747000000000001</v>
      </c>
      <c r="G253" s="233">
        <v>2.7682000000000002</v>
      </c>
      <c r="H253" s="233">
        <v>2.9998</v>
      </c>
      <c r="I253" s="233">
        <v>4.6028000000000002</v>
      </c>
      <c r="J253" s="233">
        <v>1.2458</v>
      </c>
      <c r="K253" s="233">
        <v>4.4328000000000003</v>
      </c>
      <c r="L253" s="233">
        <v>5.4622999999999999</v>
      </c>
      <c r="M253" s="233">
        <v>0.14929999999999999</v>
      </c>
      <c r="N253" s="233">
        <v>3.5388000000000002</v>
      </c>
      <c r="O253" s="233">
        <v>0.184</v>
      </c>
      <c r="P253" s="233">
        <v>0.61899999999999999</v>
      </c>
      <c r="Q253" s="233">
        <v>3.1227</v>
      </c>
      <c r="R253" s="233">
        <v>0.46050000000000002</v>
      </c>
      <c r="S253" s="233">
        <v>0.44800000000000001</v>
      </c>
      <c r="T253" s="233">
        <v>0.61280000000000001</v>
      </c>
      <c r="U253" s="233">
        <v>0.92989999999999995</v>
      </c>
      <c r="V253" s="233">
        <v>2.3534000000000002</v>
      </c>
      <c r="W253" s="233">
        <v>0.34229999999999999</v>
      </c>
      <c r="X253" s="233">
        <v>1.3052999999999999</v>
      </c>
      <c r="Y253" s="233">
        <v>0.47399999999999998</v>
      </c>
      <c r="Z253" s="233">
        <v>8.0399999999999999E-2</v>
      </c>
      <c r="AA253" s="233">
        <v>0.1966</v>
      </c>
      <c r="AB253" s="233">
        <v>0.25940000000000002</v>
      </c>
      <c r="AC253" s="233">
        <v>0.72209999999999996</v>
      </c>
      <c r="AD253" s="233">
        <v>0.97160000000000002</v>
      </c>
      <c r="AE253" s="233">
        <v>5.5199999999999999E-2</v>
      </c>
      <c r="AF253" s="233">
        <v>2.855</v>
      </c>
      <c r="AG253" s="233">
        <v>5.4409000000000001</v>
      </c>
      <c r="AH253" s="233">
        <v>0.34189999999999998</v>
      </c>
      <c r="AI253" s="233">
        <v>0.63780000000000003</v>
      </c>
      <c r="AJ253" s="233">
        <v>5.6959</v>
      </c>
      <c r="AK253" s="234">
        <v>251</v>
      </c>
      <c r="AL253" s="235" t="s">
        <v>312</v>
      </c>
    </row>
    <row r="254" spans="1:38" x14ac:dyDescent="0.2">
      <c r="A254" s="232">
        <v>44559</v>
      </c>
      <c r="B254" s="233">
        <v>0.12180000000000001</v>
      </c>
      <c r="C254" s="233">
        <v>4.0778999999999996</v>
      </c>
      <c r="D254" s="233">
        <v>2.9430999999999998</v>
      </c>
      <c r="E254" s="233">
        <v>0.52310000000000001</v>
      </c>
      <c r="F254" s="233">
        <v>3.1789999999999998</v>
      </c>
      <c r="G254" s="233">
        <v>2.7688000000000001</v>
      </c>
      <c r="H254" s="233">
        <v>3.0106000000000002</v>
      </c>
      <c r="I254" s="233">
        <v>4.5997000000000003</v>
      </c>
      <c r="J254" s="233">
        <v>1.2444999999999999</v>
      </c>
      <c r="K254" s="233">
        <v>4.4362000000000004</v>
      </c>
      <c r="L254" s="233">
        <v>5.4692999999999996</v>
      </c>
      <c r="M254" s="233">
        <v>0.15</v>
      </c>
      <c r="N254" s="233">
        <v>3.5449999999999999</v>
      </c>
      <c r="O254" s="233">
        <v>0.18440000000000001</v>
      </c>
      <c r="P254" s="233">
        <v>0.61850000000000005</v>
      </c>
      <c r="Q254" s="233">
        <v>3.1206</v>
      </c>
      <c r="R254" s="233">
        <v>0.46089999999999998</v>
      </c>
      <c r="S254" s="233">
        <v>0.44869999999999999</v>
      </c>
      <c r="T254" s="233">
        <v>0.61150000000000004</v>
      </c>
      <c r="U254" s="233">
        <v>0.92930000000000001</v>
      </c>
      <c r="V254" s="233">
        <v>2.3517999999999999</v>
      </c>
      <c r="W254" s="233">
        <v>0.32829999999999998</v>
      </c>
      <c r="X254" s="233">
        <v>1.3115000000000001</v>
      </c>
      <c r="Y254" s="233">
        <v>0.47699999999999998</v>
      </c>
      <c r="Z254" s="233">
        <v>7.9799999999999996E-2</v>
      </c>
      <c r="AA254" s="233">
        <v>0.19750000000000001</v>
      </c>
      <c r="AB254" s="233">
        <v>0.25790000000000002</v>
      </c>
      <c r="AC254" s="233">
        <v>0.72450000000000003</v>
      </c>
      <c r="AD254" s="233">
        <v>0.97509999999999997</v>
      </c>
      <c r="AE254" s="233">
        <v>5.5300000000000002E-2</v>
      </c>
      <c r="AF254" s="233">
        <v>2.8612000000000002</v>
      </c>
      <c r="AG254" s="233">
        <v>5.4553000000000003</v>
      </c>
      <c r="AH254" s="233">
        <v>0.34360000000000002</v>
      </c>
      <c r="AI254" s="233">
        <v>0.64019999999999999</v>
      </c>
      <c r="AJ254" s="233">
        <v>5.6920000000000002</v>
      </c>
      <c r="AK254" s="234">
        <v>252</v>
      </c>
      <c r="AL254" s="235" t="s">
        <v>311</v>
      </c>
    </row>
    <row r="255" spans="1:38" x14ac:dyDescent="0.2">
      <c r="A255" s="232">
        <v>44560</v>
      </c>
      <c r="B255" s="233">
        <v>0.1216</v>
      </c>
      <c r="C255" s="233">
        <v>4.0631000000000004</v>
      </c>
      <c r="D255" s="233">
        <v>2.9483000000000001</v>
      </c>
      <c r="E255" s="233">
        <v>0.52100000000000002</v>
      </c>
      <c r="F255" s="233">
        <v>3.1722000000000001</v>
      </c>
      <c r="G255" s="233">
        <v>2.7719999999999998</v>
      </c>
      <c r="H255" s="233">
        <v>3.0007999999999999</v>
      </c>
      <c r="I255" s="233">
        <v>4.5914999999999999</v>
      </c>
      <c r="J255" s="233">
        <v>1.2418</v>
      </c>
      <c r="K255" s="233">
        <v>4.4261999999999997</v>
      </c>
      <c r="L255" s="233">
        <v>5.468</v>
      </c>
      <c r="M255" s="233">
        <v>0.14879999999999999</v>
      </c>
      <c r="N255" s="233">
        <v>3.5276000000000001</v>
      </c>
      <c r="O255" s="233">
        <v>0.18360000000000001</v>
      </c>
      <c r="P255" s="233">
        <v>0.61739999999999995</v>
      </c>
      <c r="Q255" s="233">
        <v>3.1150000000000002</v>
      </c>
      <c r="R255" s="233">
        <v>0.4597</v>
      </c>
      <c r="S255" s="233">
        <v>0.44840000000000002</v>
      </c>
      <c r="T255" s="233">
        <v>0.61019999999999996</v>
      </c>
      <c r="U255" s="233">
        <v>0.92769999999999997</v>
      </c>
      <c r="V255" s="233">
        <v>2.3475999999999999</v>
      </c>
      <c r="W255" s="233">
        <v>0.31219999999999998</v>
      </c>
      <c r="X255" s="233">
        <v>1.3065</v>
      </c>
      <c r="Y255" s="233">
        <v>0.47839999999999999</v>
      </c>
      <c r="Z255" s="233">
        <v>7.9600000000000004E-2</v>
      </c>
      <c r="AA255" s="233">
        <v>0.19739999999999999</v>
      </c>
      <c r="AB255" s="233">
        <v>0.25509999999999999</v>
      </c>
      <c r="AC255" s="233">
        <v>0.71240000000000003</v>
      </c>
      <c r="AD255" s="233">
        <v>0.9728</v>
      </c>
      <c r="AE255" s="233">
        <v>5.4300000000000001E-2</v>
      </c>
      <c r="AF255" s="233">
        <v>2.8477999999999999</v>
      </c>
      <c r="AG255" s="233">
        <v>5.4592000000000001</v>
      </c>
      <c r="AH255" s="233">
        <v>0.3417</v>
      </c>
      <c r="AI255" s="233">
        <v>0.63739999999999997</v>
      </c>
      <c r="AJ255" s="233">
        <v>5.6818999999999997</v>
      </c>
      <c r="AK255" s="234">
        <v>253</v>
      </c>
      <c r="AL255" s="235" t="s">
        <v>310</v>
      </c>
    </row>
    <row r="256" spans="1:38" x14ac:dyDescent="0.2">
      <c r="A256" s="232">
        <v>44564</v>
      </c>
      <c r="B256" s="233">
        <v>0.12189999999999999</v>
      </c>
      <c r="C256" s="233">
        <v>4.0423999999999998</v>
      </c>
      <c r="D256" s="233">
        <v>2.9329000000000001</v>
      </c>
      <c r="E256" s="233">
        <v>0.51849999999999996</v>
      </c>
      <c r="F256" s="233">
        <v>3.1880999999999999</v>
      </c>
      <c r="G256" s="233">
        <v>2.7616999999999998</v>
      </c>
      <c r="H256" s="233">
        <v>2.9958</v>
      </c>
      <c r="I256" s="233">
        <v>4.5888999999999998</v>
      </c>
      <c r="J256" s="233">
        <v>1.2482</v>
      </c>
      <c r="K256" s="233">
        <v>4.4325999999999999</v>
      </c>
      <c r="L256" s="233">
        <v>5.4642999999999997</v>
      </c>
      <c r="M256" s="233">
        <v>0.1482</v>
      </c>
      <c r="N256" s="233">
        <v>3.5097999999999998</v>
      </c>
      <c r="O256" s="233">
        <v>0.18459999999999999</v>
      </c>
      <c r="P256" s="233">
        <v>0.61709999999999998</v>
      </c>
      <c r="Q256" s="233">
        <v>3.109</v>
      </c>
      <c r="R256" s="233">
        <v>0.45850000000000002</v>
      </c>
      <c r="S256" s="233">
        <v>0.44619999999999999</v>
      </c>
      <c r="T256" s="233">
        <v>0.61029999999999995</v>
      </c>
      <c r="U256" s="233">
        <v>0.92720000000000002</v>
      </c>
      <c r="V256" s="233">
        <v>2.3462000000000001</v>
      </c>
      <c r="W256" s="233">
        <v>0.30049999999999999</v>
      </c>
      <c r="X256" s="233">
        <v>1.3045</v>
      </c>
      <c r="Y256" s="233">
        <v>0.47449999999999998</v>
      </c>
      <c r="Z256" s="233">
        <v>7.9100000000000004E-2</v>
      </c>
      <c r="AA256" s="233">
        <v>0.19689999999999999</v>
      </c>
      <c r="AB256" s="233">
        <v>0.25540000000000002</v>
      </c>
      <c r="AC256" s="233">
        <v>0.72560000000000002</v>
      </c>
      <c r="AD256" s="233">
        <v>0.96879999999999999</v>
      </c>
      <c r="AE256" s="233">
        <v>5.4399999999999997E-2</v>
      </c>
      <c r="AF256" s="233">
        <v>2.8336000000000001</v>
      </c>
      <c r="AG256" s="233">
        <v>5.4428000000000001</v>
      </c>
      <c r="AH256" s="233">
        <v>0.33879999999999999</v>
      </c>
      <c r="AI256" s="233">
        <v>0.63570000000000004</v>
      </c>
      <c r="AJ256" s="233">
        <v>5.6787000000000001</v>
      </c>
      <c r="AK256" s="234">
        <v>1</v>
      </c>
      <c r="AL256" s="235" t="s">
        <v>309</v>
      </c>
    </row>
    <row r="257" spans="1:38" x14ac:dyDescent="0.2">
      <c r="A257" s="232">
        <v>44565</v>
      </c>
      <c r="B257" s="233">
        <v>0.1216</v>
      </c>
      <c r="C257" s="233">
        <v>4.0468000000000002</v>
      </c>
      <c r="D257" s="233">
        <v>2.9184999999999999</v>
      </c>
      <c r="E257" s="233">
        <v>0.51910000000000001</v>
      </c>
      <c r="F257" s="233">
        <v>3.1749999999999998</v>
      </c>
      <c r="G257" s="233">
        <v>2.7505000000000002</v>
      </c>
      <c r="H257" s="233">
        <v>2.9859</v>
      </c>
      <c r="I257" s="233">
        <v>4.5736999999999997</v>
      </c>
      <c r="J257" s="233">
        <v>1.2515000000000001</v>
      </c>
      <c r="K257" s="233">
        <v>4.4089999999999998</v>
      </c>
      <c r="L257" s="233">
        <v>5.4676999999999998</v>
      </c>
      <c r="M257" s="233">
        <v>0.1482</v>
      </c>
      <c r="N257" s="233">
        <v>3.4939</v>
      </c>
      <c r="O257" s="233">
        <v>0.1845</v>
      </c>
      <c r="P257" s="233">
        <v>0.6149</v>
      </c>
      <c r="Q257" s="233">
        <v>3.0987</v>
      </c>
      <c r="R257" s="233">
        <v>0.45660000000000001</v>
      </c>
      <c r="S257" s="233">
        <v>0.4451</v>
      </c>
      <c r="T257" s="233">
        <v>0.60819999999999996</v>
      </c>
      <c r="U257" s="233">
        <v>0.92430000000000001</v>
      </c>
      <c r="V257" s="233">
        <v>2.3384999999999998</v>
      </c>
      <c r="W257" s="233">
        <v>0.30559999999999998</v>
      </c>
      <c r="X257" s="233">
        <v>1.3072999999999999</v>
      </c>
      <c r="Y257" s="233">
        <v>0.4753</v>
      </c>
      <c r="Z257" s="233">
        <v>7.8899999999999998E-2</v>
      </c>
      <c r="AA257" s="233">
        <v>0.19700000000000001</v>
      </c>
      <c r="AB257" s="233">
        <v>0.2535</v>
      </c>
      <c r="AC257" s="233">
        <v>0.71220000000000006</v>
      </c>
      <c r="AD257" s="233">
        <v>0.96679999999999999</v>
      </c>
      <c r="AE257" s="233">
        <v>5.3999999999999999E-2</v>
      </c>
      <c r="AF257" s="233">
        <v>2.8294000000000001</v>
      </c>
      <c r="AG257" s="233">
        <v>5.4278000000000004</v>
      </c>
      <c r="AH257" s="233">
        <v>0.3382</v>
      </c>
      <c r="AI257" s="233">
        <v>0.63490000000000002</v>
      </c>
      <c r="AJ257" s="233">
        <v>5.6429999999999998</v>
      </c>
      <c r="AK257" s="234">
        <v>2</v>
      </c>
      <c r="AL257" s="235" t="s">
        <v>308</v>
      </c>
    </row>
    <row r="258" spans="1:38" x14ac:dyDescent="0.2">
      <c r="A258" s="232">
        <v>44566</v>
      </c>
      <c r="B258" s="233">
        <v>0.12189999999999999</v>
      </c>
      <c r="C258" s="233">
        <v>4.0396000000000001</v>
      </c>
      <c r="D258" s="233">
        <v>2.9274</v>
      </c>
      <c r="E258" s="233">
        <v>0.51839999999999997</v>
      </c>
      <c r="F258" s="233">
        <v>3.1775000000000002</v>
      </c>
      <c r="G258" s="233">
        <v>2.7501000000000002</v>
      </c>
      <c r="H258" s="233">
        <v>2.9796999999999998</v>
      </c>
      <c r="I258" s="233">
        <v>4.5671999999999997</v>
      </c>
      <c r="J258" s="233">
        <v>1.2626999999999999</v>
      </c>
      <c r="K258" s="233">
        <v>4.4105999999999996</v>
      </c>
      <c r="L258" s="233">
        <v>5.4657999999999998</v>
      </c>
      <c r="M258" s="233">
        <v>0.14710000000000001</v>
      </c>
      <c r="N258" s="233">
        <v>3.4866999999999999</v>
      </c>
      <c r="O258" s="233">
        <v>0.1857</v>
      </c>
      <c r="P258" s="233">
        <v>0.61399999999999999</v>
      </c>
      <c r="Q258" s="233">
        <v>3.0985</v>
      </c>
      <c r="R258" s="233">
        <v>0.45689999999999997</v>
      </c>
      <c r="S258" s="233">
        <v>0.44519999999999998</v>
      </c>
      <c r="T258" s="233">
        <v>0.60750000000000004</v>
      </c>
      <c r="U258" s="233">
        <v>0.92310000000000003</v>
      </c>
      <c r="V258" s="233">
        <v>2.3351000000000002</v>
      </c>
      <c r="W258" s="233">
        <v>0.30149999999999999</v>
      </c>
      <c r="X258" s="233">
        <v>1.3043</v>
      </c>
      <c r="Y258" s="233">
        <v>0.47670000000000001</v>
      </c>
      <c r="Z258" s="233">
        <v>7.9399999999999998E-2</v>
      </c>
      <c r="AA258" s="233">
        <v>0.1973</v>
      </c>
      <c r="AB258" s="233">
        <v>0.25390000000000001</v>
      </c>
      <c r="AC258" s="233">
        <v>0.71150000000000002</v>
      </c>
      <c r="AD258" s="233">
        <v>0.96330000000000005</v>
      </c>
      <c r="AE258" s="233">
        <v>5.33E-2</v>
      </c>
      <c r="AF258" s="233">
        <v>2.8136000000000001</v>
      </c>
      <c r="AG258" s="233">
        <v>5.4328000000000003</v>
      </c>
      <c r="AH258" s="233">
        <v>0.3372</v>
      </c>
      <c r="AI258" s="233">
        <v>0.63429999999999997</v>
      </c>
      <c r="AJ258" s="233">
        <v>5.6551</v>
      </c>
      <c r="AK258" s="234">
        <v>3</v>
      </c>
      <c r="AL258" s="235" t="s">
        <v>307</v>
      </c>
    </row>
    <row r="259" spans="1:38" x14ac:dyDescent="0.2">
      <c r="A259" s="232">
        <v>44568</v>
      </c>
      <c r="B259" s="233">
        <v>0.1198</v>
      </c>
      <c r="C259" s="233">
        <v>4.0278999999999998</v>
      </c>
      <c r="D259" s="233">
        <v>2.8822999999999999</v>
      </c>
      <c r="E259" s="233">
        <v>0.51639999999999997</v>
      </c>
      <c r="F259" s="233">
        <v>3.1682999999999999</v>
      </c>
      <c r="G259" s="233">
        <v>2.7195999999999998</v>
      </c>
      <c r="H259" s="233">
        <v>2.964</v>
      </c>
      <c r="I259" s="233">
        <v>4.5575999999999999</v>
      </c>
      <c r="J259" s="233">
        <v>1.2683</v>
      </c>
      <c r="K259" s="233">
        <v>4.3719999999999999</v>
      </c>
      <c r="L259" s="233">
        <v>5.4595000000000002</v>
      </c>
      <c r="M259" s="233">
        <v>0.14649999999999999</v>
      </c>
      <c r="N259" s="233">
        <v>3.4769999999999999</v>
      </c>
      <c r="O259" s="233">
        <v>0.18579999999999999</v>
      </c>
      <c r="P259" s="233">
        <v>0.61270000000000002</v>
      </c>
      <c r="Q259" s="233">
        <v>3.1173999999999999</v>
      </c>
      <c r="R259" s="233">
        <v>0.45479999999999998</v>
      </c>
      <c r="S259" s="233">
        <v>0.44169999999999998</v>
      </c>
      <c r="T259" s="233">
        <v>0.60599999999999998</v>
      </c>
      <c r="U259" s="233">
        <v>0.92179999999999995</v>
      </c>
      <c r="V259" s="233">
        <v>2.3302</v>
      </c>
      <c r="W259" s="233">
        <v>0.2908</v>
      </c>
      <c r="X259" s="233">
        <v>1.2986</v>
      </c>
      <c r="Y259" s="233">
        <v>0.48089999999999999</v>
      </c>
      <c r="Z259" s="233">
        <v>7.85E-2</v>
      </c>
      <c r="AA259" s="233">
        <v>0.1973</v>
      </c>
      <c r="AB259" s="233">
        <v>0.25740000000000002</v>
      </c>
      <c r="AC259" s="233">
        <v>0.7087</v>
      </c>
      <c r="AD259" s="233">
        <v>0.95699999999999996</v>
      </c>
      <c r="AE259" s="233">
        <v>5.3199999999999997E-2</v>
      </c>
      <c r="AF259" s="233">
        <v>2.8054999999999999</v>
      </c>
      <c r="AG259" s="233">
        <v>5.4219999999999997</v>
      </c>
      <c r="AH259" s="233">
        <v>0.3347</v>
      </c>
      <c r="AI259" s="233">
        <v>0.63180000000000003</v>
      </c>
      <c r="AJ259" s="233">
        <v>5.6326999999999998</v>
      </c>
      <c r="AK259" s="234">
        <v>4</v>
      </c>
      <c r="AL259" s="235" t="s">
        <v>306</v>
      </c>
    </row>
    <row r="260" spans="1:38" x14ac:dyDescent="0.2">
      <c r="A260" s="232">
        <v>44571</v>
      </c>
      <c r="B260" s="233">
        <v>0.1191</v>
      </c>
      <c r="C260" s="233">
        <v>4.0064000000000002</v>
      </c>
      <c r="D260" s="233">
        <v>2.8801999999999999</v>
      </c>
      <c r="E260" s="233">
        <v>0.51390000000000002</v>
      </c>
      <c r="F260" s="233">
        <v>3.1734</v>
      </c>
      <c r="G260" s="233">
        <v>2.7124000000000001</v>
      </c>
      <c r="H260" s="233">
        <v>2.9567000000000001</v>
      </c>
      <c r="I260" s="233">
        <v>4.5377000000000001</v>
      </c>
      <c r="J260" s="233">
        <v>1.2679</v>
      </c>
      <c r="K260" s="233">
        <v>4.3499999999999996</v>
      </c>
      <c r="L260" s="233">
        <v>5.4405999999999999</v>
      </c>
      <c r="M260" s="233">
        <v>0.1457</v>
      </c>
      <c r="N260" s="233">
        <v>3.4634999999999998</v>
      </c>
      <c r="O260" s="233">
        <v>0.18609999999999999</v>
      </c>
      <c r="P260" s="233">
        <v>0.61009999999999998</v>
      </c>
      <c r="Q260" s="233">
        <v>3.0994999999999999</v>
      </c>
      <c r="R260" s="233">
        <v>0.4541</v>
      </c>
      <c r="S260" s="233">
        <v>0.44069999999999998</v>
      </c>
      <c r="T260" s="233">
        <v>0.60299999999999998</v>
      </c>
      <c r="U260" s="233">
        <v>0.91769999999999996</v>
      </c>
      <c r="V260" s="233">
        <v>2.3201000000000001</v>
      </c>
      <c r="W260" s="233">
        <v>0.29149999999999998</v>
      </c>
      <c r="X260" s="233">
        <v>1.2857000000000001</v>
      </c>
      <c r="Y260" s="233">
        <v>0.48370000000000002</v>
      </c>
      <c r="Z260" s="233">
        <v>7.8E-2</v>
      </c>
      <c r="AA260" s="233">
        <v>0.19620000000000001</v>
      </c>
      <c r="AB260" s="233">
        <v>0.25650000000000001</v>
      </c>
      <c r="AC260" s="233">
        <v>0.71109999999999995</v>
      </c>
      <c r="AD260" s="233">
        <v>0.95389999999999997</v>
      </c>
      <c r="AE260" s="233">
        <v>5.3499999999999999E-2</v>
      </c>
      <c r="AF260" s="233">
        <v>2.8001999999999998</v>
      </c>
      <c r="AG260" s="233">
        <v>5.4107000000000003</v>
      </c>
      <c r="AH260" s="233">
        <v>0.3347</v>
      </c>
      <c r="AI260" s="233">
        <v>0.62860000000000005</v>
      </c>
      <c r="AJ260" s="233">
        <v>5.6155999999999997</v>
      </c>
      <c r="AK260" s="234">
        <v>5</v>
      </c>
      <c r="AL260" s="235" t="s">
        <v>305</v>
      </c>
    </row>
    <row r="261" spans="1:38" x14ac:dyDescent="0.2">
      <c r="A261" s="232">
        <v>44572</v>
      </c>
      <c r="B261" s="233">
        <v>0.12</v>
      </c>
      <c r="C261" s="233">
        <v>4.0106000000000002</v>
      </c>
      <c r="D261" s="233">
        <v>2.8816000000000002</v>
      </c>
      <c r="E261" s="233">
        <v>0.51439999999999997</v>
      </c>
      <c r="F261" s="233">
        <v>3.1734</v>
      </c>
      <c r="G261" s="233">
        <v>2.7172999999999998</v>
      </c>
      <c r="H261" s="233">
        <v>2.9647999999999999</v>
      </c>
      <c r="I261" s="233">
        <v>4.5453999999999999</v>
      </c>
      <c r="J261" s="233">
        <v>1.2716000000000001</v>
      </c>
      <c r="K261" s="233">
        <v>4.33</v>
      </c>
      <c r="L261" s="233">
        <v>5.4580000000000002</v>
      </c>
      <c r="M261" s="233">
        <v>0.14580000000000001</v>
      </c>
      <c r="N261" s="233">
        <v>3.476</v>
      </c>
      <c r="O261" s="233">
        <v>0.18679999999999999</v>
      </c>
      <c r="P261" s="233">
        <v>0.61099999999999999</v>
      </c>
      <c r="Q261" s="233">
        <v>3.0962999999999998</v>
      </c>
      <c r="R261" s="233">
        <v>0.45379999999999998</v>
      </c>
      <c r="S261" s="233">
        <v>0.44109999999999999</v>
      </c>
      <c r="T261" s="233">
        <v>0.60409999999999997</v>
      </c>
      <c r="U261" s="233">
        <v>0.91910000000000003</v>
      </c>
      <c r="V261" s="233">
        <v>2.3239999999999998</v>
      </c>
      <c r="W261" s="233">
        <v>0.29099999999999998</v>
      </c>
      <c r="X261" s="233">
        <v>1.2810999999999999</v>
      </c>
      <c r="Y261" s="233">
        <v>0.48</v>
      </c>
      <c r="Z261" s="233">
        <v>7.85E-2</v>
      </c>
      <c r="AA261" s="233">
        <v>0.19700000000000001</v>
      </c>
      <c r="AB261" s="233">
        <v>0.25719999999999998</v>
      </c>
      <c r="AC261" s="233">
        <v>0.70809999999999995</v>
      </c>
      <c r="AD261" s="233">
        <v>0.95679999999999998</v>
      </c>
      <c r="AE261" s="233">
        <v>5.3499999999999999E-2</v>
      </c>
      <c r="AF261" s="233">
        <v>2.8041</v>
      </c>
      <c r="AG261" s="233">
        <v>5.4265999999999996</v>
      </c>
      <c r="AH261" s="233">
        <v>0.33629999999999999</v>
      </c>
      <c r="AI261" s="233">
        <v>0.62929999999999997</v>
      </c>
      <c r="AJ261" s="233">
        <v>5.6223000000000001</v>
      </c>
      <c r="AK261" s="234">
        <v>6</v>
      </c>
      <c r="AL261" s="235" t="s">
        <v>304</v>
      </c>
    </row>
    <row r="262" spans="1:38" x14ac:dyDescent="0.2">
      <c r="A262" s="232">
        <v>44573</v>
      </c>
      <c r="B262" s="233">
        <v>0.1196</v>
      </c>
      <c r="C262" s="233">
        <v>3.9878999999999998</v>
      </c>
      <c r="D262" s="233">
        <v>2.8761000000000001</v>
      </c>
      <c r="E262" s="233">
        <v>0.51160000000000005</v>
      </c>
      <c r="F262" s="233">
        <v>3.1779999999999999</v>
      </c>
      <c r="G262" s="233">
        <v>2.7048999999999999</v>
      </c>
      <c r="H262" s="233">
        <v>2.9521000000000002</v>
      </c>
      <c r="I262" s="233">
        <v>4.5331999999999999</v>
      </c>
      <c r="J262" s="233">
        <v>1.2727999999999999</v>
      </c>
      <c r="K262" s="233">
        <v>4.3192000000000004</v>
      </c>
      <c r="L262" s="233">
        <v>5.4344999999999999</v>
      </c>
      <c r="M262" s="233">
        <v>0.14399999999999999</v>
      </c>
      <c r="N262" s="233">
        <v>3.4565999999999999</v>
      </c>
      <c r="O262" s="233">
        <v>0.1857</v>
      </c>
      <c r="P262" s="233">
        <v>0.60919999999999996</v>
      </c>
      <c r="Q262" s="233">
        <v>3.0838000000000001</v>
      </c>
      <c r="R262" s="233">
        <v>0.45679999999999998</v>
      </c>
      <c r="S262" s="233">
        <v>0.44119999999999998</v>
      </c>
      <c r="T262" s="233">
        <v>0.60250000000000004</v>
      </c>
      <c r="U262" s="233">
        <v>0.91639999999999999</v>
      </c>
      <c r="V262" s="233">
        <v>2.3178000000000001</v>
      </c>
      <c r="W262" s="233">
        <v>0.29010000000000002</v>
      </c>
      <c r="X262" s="233">
        <v>1.2810999999999999</v>
      </c>
      <c r="Y262" s="233">
        <v>0.48149999999999998</v>
      </c>
      <c r="Z262" s="233">
        <v>7.7899999999999997E-2</v>
      </c>
      <c r="AA262" s="233">
        <v>0.19539999999999999</v>
      </c>
      <c r="AB262" s="233">
        <v>0.25750000000000001</v>
      </c>
      <c r="AC262" s="233">
        <v>0.71609999999999996</v>
      </c>
      <c r="AD262" s="233">
        <v>0.95269999999999999</v>
      </c>
      <c r="AE262" s="233">
        <v>5.3600000000000002E-2</v>
      </c>
      <c r="AF262" s="233">
        <v>2.7852999999999999</v>
      </c>
      <c r="AG262" s="233">
        <v>5.3959000000000001</v>
      </c>
      <c r="AH262" s="233">
        <v>0.33489999999999998</v>
      </c>
      <c r="AI262" s="233">
        <v>0.62649999999999995</v>
      </c>
      <c r="AJ262" s="233">
        <v>5.6</v>
      </c>
      <c r="AK262" s="234">
        <v>7</v>
      </c>
      <c r="AL262" s="235" t="s">
        <v>303</v>
      </c>
    </row>
    <row r="263" spans="1:38" x14ac:dyDescent="0.2">
      <c r="A263" s="232">
        <v>44574</v>
      </c>
      <c r="B263" s="233">
        <v>0.11890000000000001</v>
      </c>
      <c r="C263" s="233">
        <v>3.9462999999999999</v>
      </c>
      <c r="D263" s="233">
        <v>2.8847999999999998</v>
      </c>
      <c r="E263" s="233">
        <v>0.50660000000000005</v>
      </c>
      <c r="F263" s="233">
        <v>3.1614</v>
      </c>
      <c r="G263" s="233">
        <v>2.7153999999999998</v>
      </c>
      <c r="H263" s="233">
        <v>2.9337</v>
      </c>
      <c r="I263" s="233">
        <v>4.5270000000000001</v>
      </c>
      <c r="J263" s="233">
        <v>1.2746999999999999</v>
      </c>
      <c r="K263" s="233">
        <v>4.3243999999999998</v>
      </c>
      <c r="L263" s="233">
        <v>5.4208999999999996</v>
      </c>
      <c r="M263" s="233">
        <v>0.14230000000000001</v>
      </c>
      <c r="N263" s="233">
        <v>3.4451000000000001</v>
      </c>
      <c r="O263" s="233">
        <v>0.18590000000000001</v>
      </c>
      <c r="P263" s="233">
        <v>0.60840000000000005</v>
      </c>
      <c r="Q263" s="233">
        <v>3.0796000000000001</v>
      </c>
      <c r="R263" s="233">
        <v>0.45650000000000002</v>
      </c>
      <c r="S263" s="233">
        <v>0.44219999999999998</v>
      </c>
      <c r="T263" s="233">
        <v>0.60140000000000005</v>
      </c>
      <c r="U263" s="233">
        <v>0.91590000000000005</v>
      </c>
      <c r="V263" s="233">
        <v>2.3146</v>
      </c>
      <c r="W263" s="233">
        <v>0.29039999999999999</v>
      </c>
      <c r="X263" s="233">
        <v>1.2699</v>
      </c>
      <c r="Y263" s="233">
        <v>0.4793</v>
      </c>
      <c r="Z263" s="233">
        <v>7.7200000000000005E-2</v>
      </c>
      <c r="AA263" s="233">
        <v>0.1938</v>
      </c>
      <c r="AB263" s="233">
        <v>0.25829999999999997</v>
      </c>
      <c r="AC263" s="233">
        <v>0.71309999999999996</v>
      </c>
      <c r="AD263" s="233">
        <v>0.94489999999999996</v>
      </c>
      <c r="AE263" s="233">
        <v>5.2900000000000003E-2</v>
      </c>
      <c r="AF263" s="233">
        <v>2.7610999999999999</v>
      </c>
      <c r="AG263" s="233">
        <v>5.3414000000000001</v>
      </c>
      <c r="AH263" s="233">
        <v>0.33310000000000001</v>
      </c>
      <c r="AI263" s="233">
        <v>0.62039999999999995</v>
      </c>
      <c r="AJ263" s="233">
        <v>5.5815999999999999</v>
      </c>
      <c r="AK263" s="234">
        <v>8</v>
      </c>
      <c r="AL263" s="235" t="s">
        <v>302</v>
      </c>
    </row>
    <row r="264" spans="1:38" x14ac:dyDescent="0.2">
      <c r="A264" s="232">
        <v>44575</v>
      </c>
      <c r="B264" s="233">
        <v>0.1192</v>
      </c>
      <c r="C264" s="233">
        <v>3.9597000000000002</v>
      </c>
      <c r="D264" s="233">
        <v>2.8795000000000002</v>
      </c>
      <c r="E264" s="233">
        <v>0.50870000000000004</v>
      </c>
      <c r="F264" s="233">
        <v>3.1724999999999999</v>
      </c>
      <c r="G264" s="233">
        <v>2.7132999999999998</v>
      </c>
      <c r="H264" s="233">
        <v>2.9437000000000002</v>
      </c>
      <c r="I264" s="233">
        <v>4.5372000000000003</v>
      </c>
      <c r="J264" s="233">
        <v>1.2788999999999999</v>
      </c>
      <c r="K264" s="233">
        <v>4.3465999999999996</v>
      </c>
      <c r="L264" s="233">
        <v>5.4386999999999999</v>
      </c>
      <c r="M264" s="233">
        <v>0.1416</v>
      </c>
      <c r="N264" s="233">
        <v>3.4761000000000002</v>
      </c>
      <c r="O264" s="233">
        <v>0.18540000000000001</v>
      </c>
      <c r="P264" s="233">
        <v>0.60970000000000002</v>
      </c>
      <c r="Q264" s="233">
        <v>3.0823</v>
      </c>
      <c r="R264" s="233">
        <v>0.4556</v>
      </c>
      <c r="S264" s="233">
        <v>0.44219999999999998</v>
      </c>
      <c r="T264" s="233">
        <v>0.60350000000000004</v>
      </c>
      <c r="U264" s="233">
        <v>0.91790000000000005</v>
      </c>
      <c r="V264" s="233">
        <v>2.3197999999999999</v>
      </c>
      <c r="W264" s="233">
        <v>0.29199999999999998</v>
      </c>
      <c r="X264" s="233">
        <v>1.2726999999999999</v>
      </c>
      <c r="Y264" s="233">
        <v>0.48499999999999999</v>
      </c>
      <c r="Z264" s="233">
        <v>7.7100000000000002E-2</v>
      </c>
      <c r="AA264" s="233">
        <v>0.1951</v>
      </c>
      <c r="AB264" s="233">
        <v>0.25840000000000002</v>
      </c>
      <c r="AC264" s="233">
        <v>0.71609999999999996</v>
      </c>
      <c r="AD264" s="233">
        <v>0.9476</v>
      </c>
      <c r="AE264" s="233">
        <v>5.1999999999999998E-2</v>
      </c>
      <c r="AF264" s="233">
        <v>2.7696000000000001</v>
      </c>
      <c r="AG264" s="233">
        <v>5.3413000000000004</v>
      </c>
      <c r="AH264" s="233">
        <v>0.33339999999999997</v>
      </c>
      <c r="AI264" s="233">
        <v>0.62350000000000005</v>
      </c>
      <c r="AJ264" s="233">
        <v>5.5705999999999998</v>
      </c>
      <c r="AK264" s="234">
        <v>9</v>
      </c>
      <c r="AL264" s="235" t="s">
        <v>301</v>
      </c>
    </row>
    <row r="265" spans="1:38" x14ac:dyDescent="0.2">
      <c r="A265" s="232">
        <v>44578</v>
      </c>
      <c r="B265" s="233">
        <v>0.1196</v>
      </c>
      <c r="C265" s="233">
        <v>3.9567000000000001</v>
      </c>
      <c r="D265" s="233">
        <v>2.8552</v>
      </c>
      <c r="E265" s="233">
        <v>0.50800000000000001</v>
      </c>
      <c r="F265" s="233">
        <v>3.1627000000000001</v>
      </c>
      <c r="G265" s="233">
        <v>2.694</v>
      </c>
      <c r="H265" s="233">
        <v>2.9350999999999998</v>
      </c>
      <c r="I265" s="233">
        <v>4.5201000000000002</v>
      </c>
      <c r="J265" s="233">
        <v>1.2703</v>
      </c>
      <c r="K265" s="233">
        <v>4.3310000000000004</v>
      </c>
      <c r="L265" s="233">
        <v>5.4123000000000001</v>
      </c>
      <c r="M265" s="233">
        <v>0.1406</v>
      </c>
      <c r="N265" s="233">
        <v>3.4556</v>
      </c>
      <c r="O265" s="233">
        <v>0.18479999999999999</v>
      </c>
      <c r="P265" s="233">
        <v>0.60740000000000005</v>
      </c>
      <c r="Q265" s="233">
        <v>3.0790999999999999</v>
      </c>
      <c r="R265" s="233">
        <v>0.45300000000000001</v>
      </c>
      <c r="S265" s="233">
        <v>0.43819999999999998</v>
      </c>
      <c r="T265" s="233">
        <v>0.60099999999999998</v>
      </c>
      <c r="U265" s="233">
        <v>0.91410000000000002</v>
      </c>
      <c r="V265" s="233">
        <v>2.3111000000000002</v>
      </c>
      <c r="W265" s="233">
        <v>0.29289999999999999</v>
      </c>
      <c r="X265" s="233">
        <v>1.2726999999999999</v>
      </c>
      <c r="Y265" s="233">
        <v>0.48270000000000002</v>
      </c>
      <c r="Z265" s="233">
        <v>7.7200000000000005E-2</v>
      </c>
      <c r="AA265" s="233">
        <v>0.19489999999999999</v>
      </c>
      <c r="AB265" s="233">
        <v>0.25690000000000002</v>
      </c>
      <c r="AC265" s="233">
        <v>0.71489999999999998</v>
      </c>
      <c r="AD265" s="233">
        <v>0.94579999999999997</v>
      </c>
      <c r="AE265" s="233">
        <v>5.1799999999999999E-2</v>
      </c>
      <c r="AF265" s="233">
        <v>2.7635000000000001</v>
      </c>
      <c r="AG265" s="233">
        <v>5.3296000000000001</v>
      </c>
      <c r="AH265" s="233">
        <v>0.33210000000000001</v>
      </c>
      <c r="AI265" s="233">
        <v>0.62339999999999995</v>
      </c>
      <c r="AJ265" s="233">
        <v>5.5594000000000001</v>
      </c>
      <c r="AK265" s="234">
        <v>10</v>
      </c>
      <c r="AL265" s="235" t="s">
        <v>300</v>
      </c>
    </row>
    <row r="266" spans="1:38" x14ac:dyDescent="0.2">
      <c r="A266" s="232">
        <v>44579</v>
      </c>
      <c r="B266" s="233">
        <v>0.11990000000000001</v>
      </c>
      <c r="C266" s="233">
        <v>3.9733999999999998</v>
      </c>
      <c r="D266" s="233">
        <v>2.8563999999999998</v>
      </c>
      <c r="E266" s="233">
        <v>0.50980000000000003</v>
      </c>
      <c r="F266" s="233">
        <v>3.1722999999999999</v>
      </c>
      <c r="G266" s="233">
        <v>2.6909000000000001</v>
      </c>
      <c r="H266" s="233">
        <v>2.9457</v>
      </c>
      <c r="I266" s="233">
        <v>4.5274999999999999</v>
      </c>
      <c r="J266" s="233">
        <v>1.2693000000000001</v>
      </c>
      <c r="K266" s="233">
        <v>4.3436000000000003</v>
      </c>
      <c r="L266" s="233">
        <v>5.4143999999999997</v>
      </c>
      <c r="M266" s="233">
        <v>0.13980000000000001</v>
      </c>
      <c r="N266" s="233">
        <v>3.4647000000000001</v>
      </c>
      <c r="O266" s="233">
        <v>0.1855</v>
      </c>
      <c r="P266" s="233">
        <v>0.60829999999999995</v>
      </c>
      <c r="Q266" s="233">
        <v>3.0968</v>
      </c>
      <c r="R266" s="233">
        <v>0.45240000000000002</v>
      </c>
      <c r="S266" s="233">
        <v>0.43840000000000001</v>
      </c>
      <c r="T266" s="233">
        <v>0.60189999999999999</v>
      </c>
      <c r="U266" s="233">
        <v>0.91549999999999998</v>
      </c>
      <c r="V266" s="233">
        <v>2.3149000000000002</v>
      </c>
      <c r="W266" s="233">
        <v>0.29339999999999999</v>
      </c>
      <c r="X266" s="233">
        <v>1.2728999999999999</v>
      </c>
      <c r="Y266" s="233">
        <v>0.48299999999999998</v>
      </c>
      <c r="Z266" s="233">
        <v>7.7100000000000002E-2</v>
      </c>
      <c r="AA266" s="233">
        <v>0.19489999999999999</v>
      </c>
      <c r="AB266" s="233">
        <v>0.25679999999999997</v>
      </c>
      <c r="AC266" s="233">
        <v>0.72009999999999996</v>
      </c>
      <c r="AD266" s="233">
        <v>0.9496</v>
      </c>
      <c r="AE266" s="233">
        <v>5.1799999999999999E-2</v>
      </c>
      <c r="AF266" s="233">
        <v>2.7709999999999999</v>
      </c>
      <c r="AG266" s="233">
        <v>5.3272000000000004</v>
      </c>
      <c r="AH266" s="233">
        <v>0.33350000000000002</v>
      </c>
      <c r="AI266" s="233">
        <v>0.62549999999999994</v>
      </c>
      <c r="AJ266" s="233">
        <v>5.5685000000000002</v>
      </c>
      <c r="AK266" s="234">
        <v>11</v>
      </c>
      <c r="AL266" s="235" t="s">
        <v>631</v>
      </c>
    </row>
    <row r="267" spans="1:38" x14ac:dyDescent="0.2">
      <c r="A267" s="232">
        <v>44580</v>
      </c>
      <c r="B267" s="233">
        <v>0.12089999999999999</v>
      </c>
      <c r="C267" s="233">
        <v>3.9929999999999999</v>
      </c>
      <c r="D267" s="233">
        <v>2.8757999999999999</v>
      </c>
      <c r="E267" s="233">
        <v>0.51239999999999997</v>
      </c>
      <c r="F267" s="233">
        <v>3.1991000000000001</v>
      </c>
      <c r="G267" s="233">
        <v>2.7122000000000002</v>
      </c>
      <c r="H267" s="233">
        <v>2.9605999999999999</v>
      </c>
      <c r="I267" s="233">
        <v>4.5278999999999998</v>
      </c>
      <c r="J267" s="233">
        <v>1.2699</v>
      </c>
      <c r="K267" s="233">
        <v>4.3593999999999999</v>
      </c>
      <c r="L267" s="233">
        <v>5.4356999999999998</v>
      </c>
      <c r="M267" s="233">
        <v>0.1404</v>
      </c>
      <c r="N267" s="233">
        <v>3.4864000000000002</v>
      </c>
      <c r="O267" s="233">
        <v>0.18629999999999999</v>
      </c>
      <c r="P267" s="233">
        <v>0.60840000000000005</v>
      </c>
      <c r="Q267" s="233">
        <v>3.1141000000000001</v>
      </c>
      <c r="R267" s="233">
        <v>0.4556</v>
      </c>
      <c r="S267" s="233">
        <v>0.43730000000000002</v>
      </c>
      <c r="T267" s="233">
        <v>0.6018</v>
      </c>
      <c r="U267" s="233">
        <v>0.91569999999999996</v>
      </c>
      <c r="V267" s="233">
        <v>2.3151000000000002</v>
      </c>
      <c r="W267" s="233">
        <v>0.29389999999999999</v>
      </c>
      <c r="X267" s="233">
        <v>1.2776000000000001</v>
      </c>
      <c r="Y267" s="233">
        <v>0.48820000000000002</v>
      </c>
      <c r="Z267" s="233">
        <v>7.7600000000000002E-2</v>
      </c>
      <c r="AA267" s="233">
        <v>0.1961</v>
      </c>
      <c r="AB267" s="233">
        <v>0.2596</v>
      </c>
      <c r="AC267" s="233">
        <v>0.71730000000000005</v>
      </c>
      <c r="AD267" s="233">
        <v>0.95230000000000004</v>
      </c>
      <c r="AE267" s="233">
        <v>5.2200000000000003E-2</v>
      </c>
      <c r="AF267" s="233">
        <v>2.7801999999999998</v>
      </c>
      <c r="AG267" s="233">
        <v>5.3642000000000003</v>
      </c>
      <c r="AH267" s="233">
        <v>0.33539999999999998</v>
      </c>
      <c r="AI267" s="233">
        <v>0.62890000000000001</v>
      </c>
      <c r="AJ267" s="233">
        <v>5.5910000000000002</v>
      </c>
      <c r="AK267" s="234">
        <v>12</v>
      </c>
      <c r="AL267" s="235" t="s">
        <v>632</v>
      </c>
    </row>
    <row r="268" spans="1:38" x14ac:dyDescent="0.2">
      <c r="A268" s="232">
        <v>44581</v>
      </c>
      <c r="B268" s="233">
        <v>0.1211</v>
      </c>
      <c r="C268" s="233">
        <v>3.9832999999999998</v>
      </c>
      <c r="D268" s="233">
        <v>2.8803000000000001</v>
      </c>
      <c r="E268" s="233">
        <v>0.51149999999999995</v>
      </c>
      <c r="F268" s="233">
        <v>3.1899000000000002</v>
      </c>
      <c r="G268" s="233">
        <v>2.6985000000000001</v>
      </c>
      <c r="H268" s="233">
        <v>2.9584999999999999</v>
      </c>
      <c r="I268" s="233">
        <v>4.5201000000000002</v>
      </c>
      <c r="J268" s="233">
        <v>1.2662</v>
      </c>
      <c r="K268" s="233">
        <v>4.3510999999999997</v>
      </c>
      <c r="L268" s="233">
        <v>5.4279000000000002</v>
      </c>
      <c r="M268" s="233">
        <v>0.14069999999999999</v>
      </c>
      <c r="N268" s="233">
        <v>3.4851999999999999</v>
      </c>
      <c r="O268" s="233">
        <v>0.18629999999999999</v>
      </c>
      <c r="P268" s="233">
        <v>0.60740000000000005</v>
      </c>
      <c r="Q268" s="233">
        <v>3.113</v>
      </c>
      <c r="R268" s="233">
        <v>0.45300000000000001</v>
      </c>
      <c r="S268" s="233">
        <v>0.43719999999999998</v>
      </c>
      <c r="T268" s="233">
        <v>0.60060000000000002</v>
      </c>
      <c r="U268" s="233">
        <v>0.91400000000000003</v>
      </c>
      <c r="V268" s="233">
        <v>2.3111000000000002</v>
      </c>
      <c r="W268" s="233">
        <v>0.29580000000000001</v>
      </c>
      <c r="X268" s="233">
        <v>1.2714000000000001</v>
      </c>
      <c r="Y268" s="233">
        <v>0.4924</v>
      </c>
      <c r="Z268" s="233">
        <v>7.7499999999999999E-2</v>
      </c>
      <c r="AA268" s="233">
        <v>0.19439999999999999</v>
      </c>
      <c r="AB268" s="233">
        <v>0.26079999999999998</v>
      </c>
      <c r="AC268" s="233">
        <v>0.73240000000000005</v>
      </c>
      <c r="AD268" s="233">
        <v>0.95099999999999996</v>
      </c>
      <c r="AE268" s="233">
        <v>5.1999999999999998E-2</v>
      </c>
      <c r="AF268" s="233">
        <v>2.7783000000000002</v>
      </c>
      <c r="AG268" s="233">
        <v>5.3460999999999999</v>
      </c>
      <c r="AH268" s="233">
        <v>0.33489999999999998</v>
      </c>
      <c r="AI268" s="233">
        <v>0.628</v>
      </c>
      <c r="AJ268" s="233">
        <v>5.5868000000000002</v>
      </c>
      <c r="AK268" s="234">
        <v>13</v>
      </c>
      <c r="AL268" s="235" t="s">
        <v>633</v>
      </c>
    </row>
    <row r="269" spans="1:38" x14ac:dyDescent="0.2">
      <c r="A269" s="232">
        <v>44582</v>
      </c>
      <c r="B269" s="233">
        <v>0.1212</v>
      </c>
      <c r="C269" s="233">
        <v>3.9952999999999999</v>
      </c>
      <c r="D269" s="233">
        <v>2.8723000000000001</v>
      </c>
      <c r="E269" s="233">
        <v>0.51300000000000001</v>
      </c>
      <c r="F269" s="233">
        <v>3.1898</v>
      </c>
      <c r="G269" s="233">
        <v>2.6829999999999998</v>
      </c>
      <c r="H269" s="233">
        <v>2.9695</v>
      </c>
      <c r="I269" s="233">
        <v>4.5303000000000004</v>
      </c>
      <c r="J269" s="233">
        <v>1.2688999999999999</v>
      </c>
      <c r="K269" s="233">
        <v>4.3785999999999996</v>
      </c>
      <c r="L269" s="233">
        <v>5.4210000000000003</v>
      </c>
      <c r="M269" s="233">
        <v>0.14119999999999999</v>
      </c>
      <c r="N269" s="233">
        <v>3.5055999999999998</v>
      </c>
      <c r="O269" s="233">
        <v>0.1862</v>
      </c>
      <c r="P269" s="233">
        <v>0.60870000000000002</v>
      </c>
      <c r="Q269" s="233">
        <v>3.1072000000000002</v>
      </c>
      <c r="R269" s="233">
        <v>0.45190000000000002</v>
      </c>
      <c r="S269" s="233">
        <v>0.43590000000000001</v>
      </c>
      <c r="T269" s="233">
        <v>0.60170000000000001</v>
      </c>
      <c r="U269" s="233">
        <v>0.91600000000000004</v>
      </c>
      <c r="V269" s="233">
        <v>2.3163</v>
      </c>
      <c r="W269" s="233">
        <v>0.29799999999999999</v>
      </c>
      <c r="X269" s="233">
        <v>1.2717000000000001</v>
      </c>
      <c r="Y269" s="233">
        <v>0.49769999999999998</v>
      </c>
      <c r="Z269" s="233">
        <v>7.7799999999999994E-2</v>
      </c>
      <c r="AA269" s="233">
        <v>0.19500000000000001</v>
      </c>
      <c r="AB269" s="233">
        <v>0.2636</v>
      </c>
      <c r="AC269" s="233">
        <v>0.73719999999999997</v>
      </c>
      <c r="AD269" s="233">
        <v>0.95430000000000004</v>
      </c>
      <c r="AE269" s="233">
        <v>5.2200000000000003E-2</v>
      </c>
      <c r="AF269" s="233">
        <v>2.7866</v>
      </c>
      <c r="AG269" s="233">
        <v>5.3680000000000003</v>
      </c>
      <c r="AH269" s="233">
        <v>0.3352</v>
      </c>
      <c r="AI269" s="233">
        <v>0.63009999999999999</v>
      </c>
      <c r="AJ269" s="233">
        <v>5.6035000000000004</v>
      </c>
      <c r="AK269" s="234">
        <v>14</v>
      </c>
      <c r="AL269" s="235" t="s">
        <v>634</v>
      </c>
    </row>
    <row r="270" spans="1:38" x14ac:dyDescent="0.2">
      <c r="A270" s="232">
        <v>44585</v>
      </c>
      <c r="B270" s="233">
        <v>0.12139999999999999</v>
      </c>
      <c r="C270" s="233">
        <v>4.0049000000000001</v>
      </c>
      <c r="D270" s="233">
        <v>2.8654000000000002</v>
      </c>
      <c r="E270" s="233">
        <v>0.51439999999999997</v>
      </c>
      <c r="F270" s="233">
        <v>3.1791</v>
      </c>
      <c r="G270" s="233">
        <v>2.6856</v>
      </c>
      <c r="H270" s="233">
        <v>2.9796</v>
      </c>
      <c r="I270" s="233">
        <v>4.5358000000000001</v>
      </c>
      <c r="J270" s="233">
        <v>1.2646999999999999</v>
      </c>
      <c r="K270" s="233">
        <v>4.3932000000000002</v>
      </c>
      <c r="L270" s="233">
        <v>5.4169</v>
      </c>
      <c r="M270" s="233">
        <v>0.14119999999999999</v>
      </c>
      <c r="N270" s="233">
        <v>3.5249999999999999</v>
      </c>
      <c r="O270" s="233">
        <v>0.18579999999999999</v>
      </c>
      <c r="P270" s="233">
        <v>0.60940000000000005</v>
      </c>
      <c r="Q270" s="233">
        <v>3.1110000000000002</v>
      </c>
      <c r="R270" s="233">
        <v>0.44800000000000001</v>
      </c>
      <c r="S270" s="233">
        <v>0.435</v>
      </c>
      <c r="T270" s="233">
        <v>0.60260000000000002</v>
      </c>
      <c r="U270" s="233">
        <v>0.91720000000000002</v>
      </c>
      <c r="V270" s="233">
        <v>2.3191000000000002</v>
      </c>
      <c r="W270" s="233">
        <v>0.29909999999999998</v>
      </c>
      <c r="X270" s="233">
        <v>1.2665999999999999</v>
      </c>
      <c r="Y270" s="233">
        <v>0.50129999999999997</v>
      </c>
      <c r="Z270" s="233">
        <v>7.8100000000000003E-2</v>
      </c>
      <c r="AA270" s="233">
        <v>0.19550000000000001</v>
      </c>
      <c r="AB270" s="233">
        <v>0.26369999999999999</v>
      </c>
      <c r="AC270" s="233">
        <v>0.73450000000000004</v>
      </c>
      <c r="AD270" s="233">
        <v>0.95609999999999995</v>
      </c>
      <c r="AE270" s="233">
        <v>5.1299999999999998E-2</v>
      </c>
      <c r="AF270" s="233">
        <v>2.7924000000000002</v>
      </c>
      <c r="AG270" s="233">
        <v>5.3704000000000001</v>
      </c>
      <c r="AH270" s="233">
        <v>0.33500000000000002</v>
      </c>
      <c r="AI270" s="233">
        <v>0.6331</v>
      </c>
      <c r="AJ270" s="233">
        <v>5.6039000000000003</v>
      </c>
      <c r="AK270" s="234">
        <v>15</v>
      </c>
      <c r="AL270" s="235" t="s">
        <v>635</v>
      </c>
    </row>
    <row r="271" spans="1:38" x14ac:dyDescent="0.2">
      <c r="A271" s="232">
        <v>44586</v>
      </c>
      <c r="B271" s="233">
        <v>0.12280000000000001</v>
      </c>
      <c r="C271" s="233">
        <v>4.0593000000000004</v>
      </c>
      <c r="D271" s="233">
        <v>2.9024000000000001</v>
      </c>
      <c r="E271" s="233">
        <v>0.52129999999999999</v>
      </c>
      <c r="F271" s="233">
        <v>3.2124999999999999</v>
      </c>
      <c r="G271" s="233">
        <v>2.7117</v>
      </c>
      <c r="H271" s="233">
        <v>3.0206</v>
      </c>
      <c r="I271" s="233">
        <v>4.5820999999999996</v>
      </c>
      <c r="J271" s="233">
        <v>1.2706999999999999</v>
      </c>
      <c r="K271" s="233">
        <v>4.4161000000000001</v>
      </c>
      <c r="L271" s="233">
        <v>5.4730999999999996</v>
      </c>
      <c r="M271" s="233">
        <v>0.1416</v>
      </c>
      <c r="N271" s="233">
        <v>3.5592000000000001</v>
      </c>
      <c r="O271" s="233">
        <v>0.18729999999999999</v>
      </c>
      <c r="P271" s="233">
        <v>0.61550000000000005</v>
      </c>
      <c r="Q271" s="233">
        <v>3.1383999999999999</v>
      </c>
      <c r="R271" s="233">
        <v>0.45100000000000001</v>
      </c>
      <c r="S271" s="233">
        <v>0.43740000000000001</v>
      </c>
      <c r="T271" s="233">
        <v>0.60850000000000004</v>
      </c>
      <c r="U271" s="233">
        <v>0.92669999999999997</v>
      </c>
      <c r="V271" s="233">
        <v>2.3428</v>
      </c>
      <c r="W271" s="233">
        <v>0.29959999999999998</v>
      </c>
      <c r="X271" s="233">
        <v>1.2795000000000001</v>
      </c>
      <c r="Y271" s="233">
        <v>0.50280000000000002</v>
      </c>
      <c r="Z271" s="233">
        <v>7.9100000000000004E-2</v>
      </c>
      <c r="AA271" s="233">
        <v>0.19689999999999999</v>
      </c>
      <c r="AB271" s="233">
        <v>0.26529999999999998</v>
      </c>
      <c r="AC271" s="233">
        <v>0.73970000000000002</v>
      </c>
      <c r="AD271" s="233">
        <v>0.96889999999999998</v>
      </c>
      <c r="AE271" s="233">
        <v>5.1700000000000003E-2</v>
      </c>
      <c r="AF271" s="233">
        <v>2.8289</v>
      </c>
      <c r="AG271" s="233">
        <v>5.4287999999999998</v>
      </c>
      <c r="AH271" s="233">
        <v>0.33900000000000002</v>
      </c>
      <c r="AI271" s="233">
        <v>0.64149999999999996</v>
      </c>
      <c r="AJ271" s="233">
        <v>5.6786000000000003</v>
      </c>
      <c r="AK271" s="234">
        <v>16</v>
      </c>
      <c r="AL271" s="235" t="s">
        <v>636</v>
      </c>
    </row>
    <row r="272" spans="1:38" x14ac:dyDescent="0.2">
      <c r="A272" s="232">
        <v>44587</v>
      </c>
      <c r="B272" s="233">
        <v>0.1234</v>
      </c>
      <c r="C272" s="233">
        <v>4.0683999999999996</v>
      </c>
      <c r="D272" s="233">
        <v>2.9169</v>
      </c>
      <c r="E272" s="233">
        <v>0.52239999999999998</v>
      </c>
      <c r="F272" s="233">
        <v>3.2355</v>
      </c>
      <c r="G272" s="233">
        <v>2.7216</v>
      </c>
      <c r="H272" s="233">
        <v>3.0255000000000001</v>
      </c>
      <c r="I272" s="233">
        <v>4.5919999999999996</v>
      </c>
      <c r="J272" s="233">
        <v>1.2768999999999999</v>
      </c>
      <c r="K272" s="233">
        <v>4.4211</v>
      </c>
      <c r="L272" s="233">
        <v>5.4958</v>
      </c>
      <c r="M272" s="233">
        <v>0.14119999999999999</v>
      </c>
      <c r="N272" s="233">
        <v>3.5649000000000002</v>
      </c>
      <c r="O272" s="233">
        <v>0.18759999999999999</v>
      </c>
      <c r="P272" s="233">
        <v>0.61699999999999999</v>
      </c>
      <c r="Q272" s="233">
        <v>3.1495000000000002</v>
      </c>
      <c r="R272" s="233">
        <v>0.4577</v>
      </c>
      <c r="S272" s="233">
        <v>0.43980000000000002</v>
      </c>
      <c r="T272" s="233">
        <v>0.6099</v>
      </c>
      <c r="U272" s="233">
        <v>0.92859999999999998</v>
      </c>
      <c r="V272" s="233">
        <v>2.3477999999999999</v>
      </c>
      <c r="W272" s="233">
        <v>0.30109999999999998</v>
      </c>
      <c r="X272" s="233">
        <v>1.2793000000000001</v>
      </c>
      <c r="Y272" s="233">
        <v>0.50860000000000005</v>
      </c>
      <c r="Z272" s="233">
        <v>7.9399999999999998E-2</v>
      </c>
      <c r="AA272" s="233">
        <v>0.1978</v>
      </c>
      <c r="AB272" s="233">
        <v>0.26840000000000003</v>
      </c>
      <c r="AC272" s="233">
        <v>0.74729999999999996</v>
      </c>
      <c r="AD272" s="233">
        <v>0.97060000000000002</v>
      </c>
      <c r="AE272" s="233">
        <v>5.1499999999999997E-2</v>
      </c>
      <c r="AF272" s="233">
        <v>2.8346</v>
      </c>
      <c r="AG272" s="233">
        <v>5.4316000000000004</v>
      </c>
      <c r="AH272" s="233">
        <v>0.33989999999999998</v>
      </c>
      <c r="AI272" s="233">
        <v>0.64359999999999995</v>
      </c>
      <c r="AJ272" s="233">
        <v>5.7008000000000001</v>
      </c>
      <c r="AK272" s="234">
        <v>17</v>
      </c>
      <c r="AL272" s="235" t="s">
        <v>674</v>
      </c>
    </row>
    <row r="273" spans="1:38" x14ac:dyDescent="0.2">
      <c r="A273" s="232">
        <v>44588</v>
      </c>
      <c r="B273" s="233">
        <v>0.123</v>
      </c>
      <c r="C273" s="233">
        <v>4.0830000000000002</v>
      </c>
      <c r="D273" s="233">
        <v>2.8956</v>
      </c>
      <c r="E273" s="233">
        <v>0.52400000000000002</v>
      </c>
      <c r="F273" s="233">
        <v>3.2223000000000002</v>
      </c>
      <c r="G273" s="233">
        <v>2.7044000000000001</v>
      </c>
      <c r="H273" s="233">
        <v>3.0221</v>
      </c>
      <c r="I273" s="233">
        <v>4.5712999999999999</v>
      </c>
      <c r="J273" s="233">
        <v>1.2745</v>
      </c>
      <c r="K273" s="233">
        <v>4.4028999999999998</v>
      </c>
      <c r="L273" s="233">
        <v>5.4817999999999998</v>
      </c>
      <c r="M273" s="233">
        <v>0.14080000000000001</v>
      </c>
      <c r="N273" s="233">
        <v>3.5501</v>
      </c>
      <c r="O273" s="233">
        <v>0.18640000000000001</v>
      </c>
      <c r="P273" s="233">
        <v>0.61419999999999997</v>
      </c>
      <c r="Q273" s="233">
        <v>3.1438999999999999</v>
      </c>
      <c r="R273" s="233">
        <v>0.45600000000000002</v>
      </c>
      <c r="S273" s="233">
        <v>0.43719999999999998</v>
      </c>
      <c r="T273" s="233">
        <v>0.60709999999999997</v>
      </c>
      <c r="U273" s="233">
        <v>0.9244</v>
      </c>
      <c r="V273" s="233">
        <v>2.3372000000000002</v>
      </c>
      <c r="W273" s="233">
        <v>0.29959999999999998</v>
      </c>
      <c r="X273" s="233">
        <v>1.2783</v>
      </c>
      <c r="Y273" s="233">
        <v>0.50849999999999995</v>
      </c>
      <c r="Z273" s="233">
        <v>7.9699999999999993E-2</v>
      </c>
      <c r="AA273" s="233">
        <v>0.19719999999999999</v>
      </c>
      <c r="AB273" s="233">
        <v>0.26729999999999998</v>
      </c>
      <c r="AC273" s="233">
        <v>0.75149999999999995</v>
      </c>
      <c r="AD273" s="233">
        <v>0.97270000000000001</v>
      </c>
      <c r="AE273" s="233">
        <v>5.1900000000000002E-2</v>
      </c>
      <c r="AF273" s="233">
        <v>2.8382000000000001</v>
      </c>
      <c r="AG273" s="233">
        <v>5.4389000000000003</v>
      </c>
      <c r="AH273" s="233">
        <v>0.33939999999999998</v>
      </c>
      <c r="AI273" s="233">
        <v>0.64170000000000005</v>
      </c>
      <c r="AJ273" s="233">
        <v>5.6740000000000004</v>
      </c>
      <c r="AK273" s="234">
        <v>18</v>
      </c>
      <c r="AL273" s="235" t="s">
        <v>675</v>
      </c>
    </row>
    <row r="274" spans="1:38" x14ac:dyDescent="0.2">
      <c r="A274" s="232">
        <v>44589</v>
      </c>
      <c r="B274" s="233">
        <v>0.123</v>
      </c>
      <c r="C274" s="233">
        <v>4.1048</v>
      </c>
      <c r="D274" s="233">
        <v>2.8738000000000001</v>
      </c>
      <c r="E274" s="233">
        <v>0.52680000000000005</v>
      </c>
      <c r="F274" s="233">
        <v>3.2122999999999999</v>
      </c>
      <c r="G274" s="233">
        <v>2.6913</v>
      </c>
      <c r="H274" s="233">
        <v>3.0247999999999999</v>
      </c>
      <c r="I274" s="233">
        <v>4.5697000000000001</v>
      </c>
      <c r="J274" s="233">
        <v>1.2789999999999999</v>
      </c>
      <c r="K274" s="233">
        <v>4.4085999999999999</v>
      </c>
      <c r="L274" s="233">
        <v>5.4934000000000003</v>
      </c>
      <c r="M274" s="233">
        <v>0.1426</v>
      </c>
      <c r="N274" s="233">
        <v>3.5503999999999998</v>
      </c>
      <c r="O274" s="233">
        <v>0.1865</v>
      </c>
      <c r="P274" s="233">
        <v>0.6139</v>
      </c>
      <c r="Q274" s="233">
        <v>3.169</v>
      </c>
      <c r="R274" s="233">
        <v>0.45650000000000002</v>
      </c>
      <c r="S274" s="233">
        <v>0.43490000000000001</v>
      </c>
      <c r="T274" s="233">
        <v>0.60680000000000001</v>
      </c>
      <c r="U274" s="233">
        <v>0.92379999999999995</v>
      </c>
      <c r="V274" s="233">
        <v>2.3363999999999998</v>
      </c>
      <c r="W274" s="233">
        <v>0.3014</v>
      </c>
      <c r="X274" s="233">
        <v>1.2849999999999999</v>
      </c>
      <c r="Y274" s="233">
        <v>0.50980000000000003</v>
      </c>
      <c r="Z274" s="233">
        <v>8.0100000000000005E-2</v>
      </c>
      <c r="AA274" s="233">
        <v>0.1973</v>
      </c>
      <c r="AB274" s="233">
        <v>0.26450000000000001</v>
      </c>
      <c r="AC274" s="233">
        <v>0.75919999999999999</v>
      </c>
      <c r="AD274" s="233">
        <v>0.97970000000000002</v>
      </c>
      <c r="AE274" s="233">
        <v>5.2699999999999997E-2</v>
      </c>
      <c r="AF274" s="233">
        <v>2.8531</v>
      </c>
      <c r="AG274" s="233">
        <v>5.4701000000000004</v>
      </c>
      <c r="AH274" s="233">
        <v>0.33879999999999999</v>
      </c>
      <c r="AI274" s="233">
        <v>0.64539999999999997</v>
      </c>
      <c r="AJ274" s="233">
        <v>5.7</v>
      </c>
      <c r="AK274" s="234">
        <v>19</v>
      </c>
      <c r="AL274" s="235" t="s">
        <v>688</v>
      </c>
    </row>
    <row r="275" spans="1:38" x14ac:dyDescent="0.2">
      <c r="A275" s="232">
        <v>44592</v>
      </c>
      <c r="B275" s="233">
        <v>0.1236</v>
      </c>
      <c r="C275" s="233">
        <v>4.1147</v>
      </c>
      <c r="D275" s="233">
        <v>2.9018999999999999</v>
      </c>
      <c r="E275" s="233">
        <v>0.52759999999999996</v>
      </c>
      <c r="F275" s="233">
        <v>3.2317999999999998</v>
      </c>
      <c r="G275" s="233">
        <v>2.7075</v>
      </c>
      <c r="H275" s="233">
        <v>3.0386000000000002</v>
      </c>
      <c r="I275" s="233">
        <v>4.5982000000000003</v>
      </c>
      <c r="J275" s="233">
        <v>1.284</v>
      </c>
      <c r="K275" s="233">
        <v>4.4156000000000004</v>
      </c>
      <c r="L275" s="233">
        <v>5.532</v>
      </c>
      <c r="M275" s="233">
        <v>0.14460000000000001</v>
      </c>
      <c r="N275" s="233">
        <v>3.5649999999999999</v>
      </c>
      <c r="O275" s="233">
        <v>0.18809999999999999</v>
      </c>
      <c r="P275" s="233">
        <v>0.61780000000000002</v>
      </c>
      <c r="Q275" s="233">
        <v>3.2065999999999999</v>
      </c>
      <c r="R275" s="233">
        <v>0.4597</v>
      </c>
      <c r="S275" s="233">
        <v>0.43890000000000001</v>
      </c>
      <c r="T275" s="233">
        <v>0.61080000000000001</v>
      </c>
      <c r="U275" s="233">
        <v>0.92949999999999999</v>
      </c>
      <c r="V275" s="233">
        <v>2.351</v>
      </c>
      <c r="W275" s="233">
        <v>0.30769999999999997</v>
      </c>
      <c r="X275" s="233">
        <v>1.2905</v>
      </c>
      <c r="Y275" s="233">
        <v>0.50590000000000002</v>
      </c>
      <c r="Z275" s="233">
        <v>8.0699999999999994E-2</v>
      </c>
      <c r="AA275" s="233">
        <v>0.1983</v>
      </c>
      <c r="AB275" s="233">
        <v>0.26500000000000001</v>
      </c>
      <c r="AC275" s="233">
        <v>0.76659999999999995</v>
      </c>
      <c r="AD275" s="233">
        <v>0.98309999999999997</v>
      </c>
      <c r="AE275" s="233">
        <v>5.3100000000000001E-2</v>
      </c>
      <c r="AF275" s="233">
        <v>2.8610000000000002</v>
      </c>
      <c r="AG275" s="233">
        <v>5.5141999999999998</v>
      </c>
      <c r="AH275" s="233">
        <v>0.34029999999999999</v>
      </c>
      <c r="AI275" s="233">
        <v>0.64859999999999995</v>
      </c>
      <c r="AJ275" s="233">
        <v>5.7415000000000003</v>
      </c>
      <c r="AK275" s="234">
        <v>20</v>
      </c>
      <c r="AL275" s="235" t="s">
        <v>689</v>
      </c>
    </row>
    <row r="276" spans="1:38" x14ac:dyDescent="0.2">
      <c r="A276" s="232">
        <v>44593</v>
      </c>
      <c r="B276" s="233">
        <v>0.1225</v>
      </c>
      <c r="C276" s="233">
        <v>4.0689000000000002</v>
      </c>
      <c r="D276" s="233">
        <v>2.8813</v>
      </c>
      <c r="E276" s="233">
        <v>0.52190000000000003</v>
      </c>
      <c r="F276" s="233">
        <v>3.2105999999999999</v>
      </c>
      <c r="G276" s="233">
        <v>2.6837</v>
      </c>
      <c r="H276" s="233">
        <v>3.0158</v>
      </c>
      <c r="I276" s="233">
        <v>4.5819999999999999</v>
      </c>
      <c r="J276" s="233">
        <v>1.2888999999999999</v>
      </c>
      <c r="K276" s="233">
        <v>4.4086999999999996</v>
      </c>
      <c r="L276" s="233">
        <v>5.492</v>
      </c>
      <c r="M276" s="233">
        <v>0.14360000000000001</v>
      </c>
      <c r="N276" s="233">
        <v>3.5474999999999999</v>
      </c>
      <c r="O276" s="233">
        <v>0.18840000000000001</v>
      </c>
      <c r="P276" s="233">
        <v>0.61580000000000001</v>
      </c>
      <c r="Q276" s="233">
        <v>3.1907999999999999</v>
      </c>
      <c r="R276" s="233">
        <v>0.45889999999999997</v>
      </c>
      <c r="S276" s="233">
        <v>0.43819999999999998</v>
      </c>
      <c r="T276" s="233">
        <v>0.6089</v>
      </c>
      <c r="U276" s="233">
        <v>0.92610000000000003</v>
      </c>
      <c r="V276" s="233">
        <v>2.3426999999999998</v>
      </c>
      <c r="W276" s="233">
        <v>0.30380000000000001</v>
      </c>
      <c r="X276" s="233">
        <v>1.2858000000000001</v>
      </c>
      <c r="Y276" s="233">
        <v>0.50819999999999999</v>
      </c>
      <c r="Z276" s="233">
        <v>7.9699999999999993E-2</v>
      </c>
      <c r="AA276" s="233">
        <v>0.19789999999999999</v>
      </c>
      <c r="AB276" s="233">
        <v>0.26619999999999999</v>
      </c>
      <c r="AC276" s="233">
        <v>0.7671</v>
      </c>
      <c r="AD276" s="233">
        <v>0.97209999999999996</v>
      </c>
      <c r="AE276" s="233">
        <v>5.28E-2</v>
      </c>
      <c r="AF276" s="233">
        <v>2.8292000000000002</v>
      </c>
      <c r="AG276" s="233">
        <v>5.4383999999999997</v>
      </c>
      <c r="AH276" s="233">
        <v>0.33829999999999999</v>
      </c>
      <c r="AI276" s="233">
        <v>0.64629999999999999</v>
      </c>
      <c r="AJ276" s="233">
        <v>5.7163000000000004</v>
      </c>
      <c r="AK276" s="234">
        <v>21</v>
      </c>
      <c r="AL276" s="235" t="s">
        <v>699</v>
      </c>
    </row>
    <row r="277" spans="1:38" x14ac:dyDescent="0.2">
      <c r="A277" s="232">
        <v>44594</v>
      </c>
      <c r="B277" s="233">
        <v>0.12130000000000001</v>
      </c>
      <c r="C277" s="233">
        <v>4.0282999999999998</v>
      </c>
      <c r="D277" s="233">
        <v>2.8771</v>
      </c>
      <c r="E277" s="233">
        <v>0.51690000000000003</v>
      </c>
      <c r="F277" s="233">
        <v>3.1757</v>
      </c>
      <c r="G277" s="233">
        <v>2.6760999999999999</v>
      </c>
      <c r="H277" s="233">
        <v>2.9889000000000001</v>
      </c>
      <c r="I277" s="233">
        <v>4.55</v>
      </c>
      <c r="J277" s="233">
        <v>1.2814000000000001</v>
      </c>
      <c r="K277" s="233">
        <v>4.3789999999999996</v>
      </c>
      <c r="L277" s="233">
        <v>5.4555999999999996</v>
      </c>
      <c r="M277" s="233">
        <v>0.14180000000000001</v>
      </c>
      <c r="N277" s="233">
        <v>3.5213999999999999</v>
      </c>
      <c r="O277" s="233">
        <v>0.18740000000000001</v>
      </c>
      <c r="P277" s="233">
        <v>0.61170000000000002</v>
      </c>
      <c r="Q277" s="233">
        <v>3.1597</v>
      </c>
      <c r="R277" s="233">
        <v>0.45829999999999999</v>
      </c>
      <c r="S277" s="233">
        <v>0.43680000000000002</v>
      </c>
      <c r="T277" s="233">
        <v>0.60450000000000004</v>
      </c>
      <c r="U277" s="233">
        <v>0.91969999999999996</v>
      </c>
      <c r="V277" s="233">
        <v>2.3264</v>
      </c>
      <c r="W277" s="233">
        <v>0.29930000000000001</v>
      </c>
      <c r="X277" s="233">
        <v>1.2761</v>
      </c>
      <c r="Y277" s="233">
        <v>0.50180000000000002</v>
      </c>
      <c r="Z277" s="233">
        <v>7.8899999999999998E-2</v>
      </c>
      <c r="AA277" s="233">
        <v>0.1966</v>
      </c>
      <c r="AB277" s="233">
        <v>0.2636</v>
      </c>
      <c r="AC277" s="233">
        <v>0.76500000000000001</v>
      </c>
      <c r="AD277" s="233">
        <v>0.96240000000000003</v>
      </c>
      <c r="AE277" s="233">
        <v>5.28E-2</v>
      </c>
      <c r="AF277" s="233">
        <v>2.8056999999999999</v>
      </c>
      <c r="AG277" s="233">
        <v>5.3838999999999997</v>
      </c>
      <c r="AH277" s="233">
        <v>0.3352</v>
      </c>
      <c r="AI277" s="233">
        <v>0.64180000000000004</v>
      </c>
      <c r="AJ277" s="233">
        <v>5.649</v>
      </c>
      <c r="AK277" s="234">
        <v>22</v>
      </c>
      <c r="AL277" s="235" t="s">
        <v>700</v>
      </c>
    </row>
    <row r="278" spans="1:38" x14ac:dyDescent="0.2">
      <c r="A278" s="232">
        <v>44595</v>
      </c>
      <c r="B278" s="233">
        <v>0.12139999999999999</v>
      </c>
      <c r="C278" s="233">
        <v>4.0266999999999999</v>
      </c>
      <c r="D278" s="233">
        <v>2.8651</v>
      </c>
      <c r="E278" s="233">
        <v>0.51649999999999996</v>
      </c>
      <c r="F278" s="233">
        <v>3.1684000000000001</v>
      </c>
      <c r="G278" s="233">
        <v>2.6715</v>
      </c>
      <c r="H278" s="233">
        <v>2.9845000000000002</v>
      </c>
      <c r="I278" s="233">
        <v>4.5438999999999998</v>
      </c>
      <c r="J278" s="233">
        <v>1.2811999999999999</v>
      </c>
      <c r="K278" s="233">
        <v>4.3655999999999997</v>
      </c>
      <c r="L278" s="233">
        <v>5.4598000000000004</v>
      </c>
      <c r="M278" s="233">
        <v>0.1424</v>
      </c>
      <c r="N278" s="233">
        <v>3.5091999999999999</v>
      </c>
      <c r="O278" s="233">
        <v>0.18779999999999999</v>
      </c>
      <c r="P278" s="233">
        <v>0.6109</v>
      </c>
      <c r="Q278" s="233">
        <v>3.1776</v>
      </c>
      <c r="R278" s="233">
        <v>0.45579999999999998</v>
      </c>
      <c r="S278" s="233">
        <v>0.43669999999999998</v>
      </c>
      <c r="T278" s="233">
        <v>0.60370000000000001</v>
      </c>
      <c r="U278" s="233">
        <v>0.91869999999999996</v>
      </c>
      <c r="V278" s="233">
        <v>2.3231999999999999</v>
      </c>
      <c r="W278" s="233">
        <v>0.29630000000000001</v>
      </c>
      <c r="X278" s="233">
        <v>1.2629999999999999</v>
      </c>
      <c r="Y278" s="233">
        <v>0.49669999999999997</v>
      </c>
      <c r="Z278" s="233">
        <v>7.8799999999999995E-2</v>
      </c>
      <c r="AA278" s="233">
        <v>0.1953</v>
      </c>
      <c r="AB278" s="233">
        <v>0.2616</v>
      </c>
      <c r="AC278" s="233">
        <v>0.76519999999999999</v>
      </c>
      <c r="AD278" s="233">
        <v>0.96250000000000002</v>
      </c>
      <c r="AE278" s="233">
        <v>5.2600000000000001E-2</v>
      </c>
      <c r="AF278" s="233">
        <v>2.8007</v>
      </c>
      <c r="AG278" s="233">
        <v>5.3789999999999996</v>
      </c>
      <c r="AH278" s="233">
        <v>0.33429999999999999</v>
      </c>
      <c r="AI278" s="233">
        <v>0.64090000000000003</v>
      </c>
      <c r="AJ278" s="233">
        <v>5.6210000000000004</v>
      </c>
      <c r="AK278" s="234">
        <v>23</v>
      </c>
      <c r="AL278" s="235" t="s">
        <v>701</v>
      </c>
    </row>
    <row r="279" spans="1:38" x14ac:dyDescent="0.2">
      <c r="A279" s="232">
        <v>44596</v>
      </c>
      <c r="B279" s="233">
        <v>0.1202</v>
      </c>
      <c r="C279" s="233">
        <v>3.9657</v>
      </c>
      <c r="D279" s="233">
        <v>2.8199000000000001</v>
      </c>
      <c r="E279" s="233">
        <v>0.50919999999999999</v>
      </c>
      <c r="F279" s="233">
        <v>3.1193</v>
      </c>
      <c r="G279" s="233">
        <v>2.6355</v>
      </c>
      <c r="H279" s="233">
        <v>2.9504000000000001</v>
      </c>
      <c r="I279" s="233">
        <v>4.5458999999999996</v>
      </c>
      <c r="J279" s="233">
        <v>1.2828999999999999</v>
      </c>
      <c r="K279" s="233">
        <v>4.3045999999999998</v>
      </c>
      <c r="L279" s="233">
        <v>5.3810000000000002</v>
      </c>
      <c r="M279" s="233">
        <v>0.1411</v>
      </c>
      <c r="N279" s="233">
        <v>3.4497</v>
      </c>
      <c r="O279" s="233">
        <v>0.18640000000000001</v>
      </c>
      <c r="P279" s="233">
        <v>0.6109</v>
      </c>
      <c r="Q279" s="233">
        <v>3.1833999999999998</v>
      </c>
      <c r="R279" s="233">
        <v>0.45440000000000003</v>
      </c>
      <c r="S279" s="233">
        <v>0.435</v>
      </c>
      <c r="T279" s="233">
        <v>0.60370000000000001</v>
      </c>
      <c r="U279" s="233">
        <v>0.91900000000000004</v>
      </c>
      <c r="V279" s="233">
        <v>2.3243</v>
      </c>
      <c r="W279" s="233">
        <v>0.29249999999999998</v>
      </c>
      <c r="X279" s="233">
        <v>1.2395</v>
      </c>
      <c r="Y279" s="233">
        <v>0.4844</v>
      </c>
      <c r="Z279" s="233">
        <v>7.7499999999999999E-2</v>
      </c>
      <c r="AA279" s="233">
        <v>0.19270000000000001</v>
      </c>
      <c r="AB279" s="233">
        <v>0.25879999999999997</v>
      </c>
      <c r="AC279" s="233">
        <v>0.75049999999999994</v>
      </c>
      <c r="AD279" s="233">
        <v>0.94889999999999997</v>
      </c>
      <c r="AE279" s="233">
        <v>5.2200000000000003E-2</v>
      </c>
      <c r="AF279" s="233">
        <v>2.7578</v>
      </c>
      <c r="AG279" s="233">
        <v>5.3089000000000004</v>
      </c>
      <c r="AH279" s="233">
        <v>0.33079999999999998</v>
      </c>
      <c r="AI279" s="233">
        <v>0.64119999999999999</v>
      </c>
      <c r="AJ279" s="233">
        <v>5.6357999999999997</v>
      </c>
      <c r="AK279" s="234">
        <v>24</v>
      </c>
      <c r="AL279" s="235" t="s">
        <v>702</v>
      </c>
    </row>
    <row r="280" spans="1:38" x14ac:dyDescent="0.2">
      <c r="A280" s="232">
        <v>44599</v>
      </c>
      <c r="B280" s="233">
        <v>0.1207</v>
      </c>
      <c r="C280" s="233">
        <v>3.9872000000000001</v>
      </c>
      <c r="D280" s="233">
        <v>2.8296000000000001</v>
      </c>
      <c r="E280" s="233">
        <v>0.51160000000000005</v>
      </c>
      <c r="F280" s="233">
        <v>3.1316000000000002</v>
      </c>
      <c r="G280" s="233">
        <v>2.6404000000000001</v>
      </c>
      <c r="H280" s="233">
        <v>2.9647999999999999</v>
      </c>
      <c r="I280" s="233">
        <v>4.5549999999999997</v>
      </c>
      <c r="J280" s="233">
        <v>1.29</v>
      </c>
      <c r="K280" s="233">
        <v>4.3112000000000004</v>
      </c>
      <c r="L280" s="233">
        <v>5.3893000000000004</v>
      </c>
      <c r="M280" s="233">
        <v>0.1424</v>
      </c>
      <c r="N280" s="233">
        <v>3.4666000000000001</v>
      </c>
      <c r="O280" s="233">
        <v>0.18790000000000001</v>
      </c>
      <c r="P280" s="233">
        <v>0.6119</v>
      </c>
      <c r="Q280" s="233">
        <v>3.1764000000000001</v>
      </c>
      <c r="R280" s="233">
        <v>0.45140000000000002</v>
      </c>
      <c r="S280" s="233">
        <v>0.4355</v>
      </c>
      <c r="T280" s="233">
        <v>0.60560000000000003</v>
      </c>
      <c r="U280" s="233">
        <v>0.92090000000000005</v>
      </c>
      <c r="V280" s="233">
        <v>2.3289</v>
      </c>
      <c r="W280" s="233">
        <v>0.29420000000000002</v>
      </c>
      <c r="X280" s="233">
        <v>1.2455000000000001</v>
      </c>
      <c r="Y280" s="233">
        <v>0.48130000000000001</v>
      </c>
      <c r="Z280" s="233">
        <v>7.7499999999999999E-2</v>
      </c>
      <c r="AA280" s="233">
        <v>0.19239999999999999</v>
      </c>
      <c r="AB280" s="233">
        <v>0.25700000000000001</v>
      </c>
      <c r="AC280" s="233">
        <v>0.74860000000000004</v>
      </c>
      <c r="AD280" s="233">
        <v>0.95269999999999999</v>
      </c>
      <c r="AE280" s="233">
        <v>5.28E-2</v>
      </c>
      <c r="AF280" s="233">
        <v>2.7696000000000001</v>
      </c>
      <c r="AG280" s="233">
        <v>5.3388999999999998</v>
      </c>
      <c r="AH280" s="233">
        <v>0.33239999999999997</v>
      </c>
      <c r="AI280" s="233">
        <v>0.627</v>
      </c>
      <c r="AJ280" s="233">
        <v>5.5888999999999998</v>
      </c>
      <c r="AK280" s="234">
        <v>25</v>
      </c>
      <c r="AL280" s="235" t="s">
        <v>703</v>
      </c>
    </row>
    <row r="281" spans="1:38" x14ac:dyDescent="0.2">
      <c r="A281" s="232">
        <v>44600</v>
      </c>
      <c r="B281" s="233">
        <v>0.1205</v>
      </c>
      <c r="C281" s="233">
        <v>3.9693000000000001</v>
      </c>
      <c r="D281" s="233">
        <v>2.8321999999999998</v>
      </c>
      <c r="E281" s="233">
        <v>0.50919999999999999</v>
      </c>
      <c r="F281" s="233">
        <v>3.1295999999999999</v>
      </c>
      <c r="G281" s="233">
        <v>2.6383999999999999</v>
      </c>
      <c r="H281" s="233">
        <v>2.9514999999999998</v>
      </c>
      <c r="I281" s="233">
        <v>4.5274000000000001</v>
      </c>
      <c r="J281" s="233">
        <v>1.2803</v>
      </c>
      <c r="K281" s="233">
        <v>4.2972999999999999</v>
      </c>
      <c r="L281" s="233">
        <v>5.3792</v>
      </c>
      <c r="M281" s="233">
        <v>0.14169999999999999</v>
      </c>
      <c r="N281" s="233">
        <v>3.4403000000000001</v>
      </c>
      <c r="O281" s="233">
        <v>0.18709999999999999</v>
      </c>
      <c r="P281" s="233">
        <v>0.60819999999999996</v>
      </c>
      <c r="Q281" s="233">
        <v>3.1703999999999999</v>
      </c>
      <c r="R281" s="233">
        <v>0.45219999999999999</v>
      </c>
      <c r="S281" s="233">
        <v>0.43469999999999998</v>
      </c>
      <c r="T281" s="233">
        <v>0.60199999999999998</v>
      </c>
      <c r="U281" s="233">
        <v>0.91520000000000001</v>
      </c>
      <c r="V281" s="233">
        <v>2.3148</v>
      </c>
      <c r="W281" s="233">
        <v>0.2908</v>
      </c>
      <c r="X281" s="233">
        <v>1.2370000000000001</v>
      </c>
      <c r="Y281" s="233">
        <v>0.48130000000000001</v>
      </c>
      <c r="Z281" s="233">
        <v>7.7200000000000005E-2</v>
      </c>
      <c r="AA281" s="233">
        <v>0.1925</v>
      </c>
      <c r="AB281" s="233">
        <v>0.25600000000000001</v>
      </c>
      <c r="AC281" s="233">
        <v>0.754</v>
      </c>
      <c r="AD281" s="233">
        <v>0.94850000000000001</v>
      </c>
      <c r="AE281" s="233">
        <v>5.2699999999999997E-2</v>
      </c>
      <c r="AF281" s="233">
        <v>2.7578999999999998</v>
      </c>
      <c r="AG281" s="233">
        <v>5.3097000000000003</v>
      </c>
      <c r="AH281" s="233">
        <v>0.33139999999999997</v>
      </c>
      <c r="AI281" s="233">
        <v>0.62339999999999995</v>
      </c>
      <c r="AJ281" s="233">
        <v>5.5555000000000003</v>
      </c>
      <c r="AK281" s="234">
        <v>26</v>
      </c>
      <c r="AL281" s="235" t="s">
        <v>704</v>
      </c>
    </row>
    <row r="282" spans="1:38" x14ac:dyDescent="0.2">
      <c r="A282" s="232">
        <v>44601</v>
      </c>
      <c r="B282" s="233">
        <v>0.1208</v>
      </c>
      <c r="C282" s="233">
        <v>3.9529999999999998</v>
      </c>
      <c r="D282" s="233">
        <v>2.8315000000000001</v>
      </c>
      <c r="E282" s="233">
        <v>0.50719999999999998</v>
      </c>
      <c r="F282" s="233">
        <v>3.1137999999999999</v>
      </c>
      <c r="G282" s="233">
        <v>2.6347</v>
      </c>
      <c r="H282" s="233">
        <v>2.9439000000000002</v>
      </c>
      <c r="I282" s="233">
        <v>4.5167000000000002</v>
      </c>
      <c r="J282" s="233">
        <v>1.2789999999999999</v>
      </c>
      <c r="K282" s="233">
        <v>4.2797999999999998</v>
      </c>
      <c r="L282" s="233">
        <v>5.3632999999999997</v>
      </c>
      <c r="M282" s="233">
        <v>0.14130000000000001</v>
      </c>
      <c r="N282" s="233">
        <v>3.4262999999999999</v>
      </c>
      <c r="O282" s="233">
        <v>0.186</v>
      </c>
      <c r="P282" s="233">
        <v>0.60680000000000001</v>
      </c>
      <c r="Q282" s="233">
        <v>3.1718000000000002</v>
      </c>
      <c r="R282" s="233">
        <v>0.44940000000000002</v>
      </c>
      <c r="S282" s="233">
        <v>0.4335</v>
      </c>
      <c r="T282" s="233">
        <v>0.60019999999999996</v>
      </c>
      <c r="U282" s="233">
        <v>0.91310000000000002</v>
      </c>
      <c r="V282" s="233">
        <v>2.3092999999999999</v>
      </c>
      <c r="W282" s="233">
        <v>0.29089999999999999</v>
      </c>
      <c r="X282" s="233">
        <v>1.2306999999999999</v>
      </c>
      <c r="Y282" s="233">
        <v>0.47770000000000001</v>
      </c>
      <c r="Z282" s="233">
        <v>7.7100000000000002E-2</v>
      </c>
      <c r="AA282" s="233">
        <v>0.1925</v>
      </c>
      <c r="AB282" s="233">
        <v>0.25779999999999997</v>
      </c>
      <c r="AC282" s="233">
        <v>0.75149999999999995</v>
      </c>
      <c r="AD282" s="233">
        <v>0.9446</v>
      </c>
      <c r="AE282" s="233">
        <v>5.2900000000000003E-2</v>
      </c>
      <c r="AF282" s="233">
        <v>2.7532999999999999</v>
      </c>
      <c r="AG282" s="233">
        <v>5.2847</v>
      </c>
      <c r="AH282" s="233">
        <v>0.33069999999999999</v>
      </c>
      <c r="AI282" s="233">
        <v>0.62129999999999996</v>
      </c>
      <c r="AJ282" s="233">
        <v>5.5574000000000003</v>
      </c>
      <c r="AK282" s="234">
        <v>27</v>
      </c>
      <c r="AL282" s="235" t="s">
        <v>705</v>
      </c>
    </row>
    <row r="283" spans="1:38" x14ac:dyDescent="0.2">
      <c r="A283" s="232">
        <v>44602</v>
      </c>
      <c r="B283" s="233">
        <v>0.1203</v>
      </c>
      <c r="C283" s="233">
        <v>3.9218000000000002</v>
      </c>
      <c r="D283" s="233">
        <v>2.8191000000000002</v>
      </c>
      <c r="E283" s="233">
        <v>0.50319999999999998</v>
      </c>
      <c r="F283" s="233">
        <v>3.0939000000000001</v>
      </c>
      <c r="G283" s="233">
        <v>2.6236999999999999</v>
      </c>
      <c r="H283" s="233">
        <v>2.9230999999999998</v>
      </c>
      <c r="I283" s="233">
        <v>4.4878999999999998</v>
      </c>
      <c r="J283" s="233">
        <v>1.2694000000000001</v>
      </c>
      <c r="K283" s="233">
        <v>4.2465000000000002</v>
      </c>
      <c r="L283" s="233">
        <v>5.3224999999999998</v>
      </c>
      <c r="M283" s="233">
        <v>0.14069999999999999</v>
      </c>
      <c r="N283" s="233">
        <v>3.387</v>
      </c>
      <c r="O283" s="233">
        <v>0.1842</v>
      </c>
      <c r="P283" s="233">
        <v>0.60309999999999997</v>
      </c>
      <c r="Q283" s="233">
        <v>3.165</v>
      </c>
      <c r="R283" s="233">
        <v>0.44500000000000001</v>
      </c>
      <c r="S283" s="233">
        <v>0.4284</v>
      </c>
      <c r="T283" s="233">
        <v>0.59619999999999995</v>
      </c>
      <c r="U283" s="233">
        <v>0.90749999999999997</v>
      </c>
      <c r="V283" s="233">
        <v>2.2946</v>
      </c>
      <c r="W283" s="233">
        <v>0.28960000000000002</v>
      </c>
      <c r="X283" s="233">
        <v>1.2195</v>
      </c>
      <c r="Y283" s="233">
        <v>0.48220000000000002</v>
      </c>
      <c r="Z283" s="233">
        <v>7.6499999999999999E-2</v>
      </c>
      <c r="AA283" s="233">
        <v>0.19189999999999999</v>
      </c>
      <c r="AB283" s="233">
        <v>0.25900000000000001</v>
      </c>
      <c r="AC283" s="233">
        <v>0.749</v>
      </c>
      <c r="AD283" s="233">
        <v>0.93740000000000001</v>
      </c>
      <c r="AE283" s="233">
        <v>5.2499999999999998E-2</v>
      </c>
      <c r="AF283" s="233">
        <v>2.7343999999999999</v>
      </c>
      <c r="AG283" s="233">
        <v>5.2328999999999999</v>
      </c>
      <c r="AH283" s="233">
        <v>0.3281</v>
      </c>
      <c r="AI283" s="233">
        <v>0.61680000000000001</v>
      </c>
      <c r="AJ283" s="233">
        <v>5.5103</v>
      </c>
      <c r="AK283" s="234">
        <v>28</v>
      </c>
      <c r="AL283" s="235" t="s">
        <v>706</v>
      </c>
    </row>
    <row r="284" spans="1:38" x14ac:dyDescent="0.2">
      <c r="A284" s="232">
        <v>44603</v>
      </c>
      <c r="B284" s="233">
        <v>0.12130000000000001</v>
      </c>
      <c r="C284" s="233">
        <v>3.9664999999999999</v>
      </c>
      <c r="D284" s="233">
        <v>2.8260999999999998</v>
      </c>
      <c r="E284" s="233">
        <v>0.50839999999999996</v>
      </c>
      <c r="F284" s="233">
        <v>3.1158999999999999</v>
      </c>
      <c r="G284" s="233">
        <v>2.637</v>
      </c>
      <c r="H284" s="233">
        <v>2.9496000000000002</v>
      </c>
      <c r="I284" s="233">
        <v>4.5163000000000002</v>
      </c>
      <c r="J284" s="233">
        <v>1.2768999999999999</v>
      </c>
      <c r="K284" s="233">
        <v>4.2754000000000003</v>
      </c>
      <c r="L284" s="233">
        <v>5.3772000000000002</v>
      </c>
      <c r="M284" s="233">
        <v>0.1414</v>
      </c>
      <c r="N284" s="233">
        <v>3.4177</v>
      </c>
      <c r="O284" s="233">
        <v>0.1852</v>
      </c>
      <c r="P284" s="233">
        <v>0.6069</v>
      </c>
      <c r="Q284" s="233">
        <v>3.1850000000000001</v>
      </c>
      <c r="R284" s="233">
        <v>0.4486</v>
      </c>
      <c r="S284" s="233">
        <v>0.42599999999999999</v>
      </c>
      <c r="T284" s="233">
        <v>0.5998</v>
      </c>
      <c r="U284" s="233">
        <v>0.91339999999999999</v>
      </c>
      <c r="V284" s="233">
        <v>2.3090999999999999</v>
      </c>
      <c r="W284" s="233">
        <v>0.29420000000000002</v>
      </c>
      <c r="X284" s="233">
        <v>1.2248000000000001</v>
      </c>
      <c r="Y284" s="233">
        <v>0.49259999999999998</v>
      </c>
      <c r="Z284" s="233">
        <v>7.7399999999999997E-2</v>
      </c>
      <c r="AA284" s="233">
        <v>0.19359999999999999</v>
      </c>
      <c r="AB284" s="233">
        <v>0.2631</v>
      </c>
      <c r="AC284" s="233">
        <v>0.75549999999999995</v>
      </c>
      <c r="AD284" s="233">
        <v>0.94679999999999997</v>
      </c>
      <c r="AE284" s="233">
        <v>5.2900000000000003E-2</v>
      </c>
      <c r="AF284" s="233">
        <v>2.7637999999999998</v>
      </c>
      <c r="AG284" s="233">
        <v>5.2618</v>
      </c>
      <c r="AH284" s="233">
        <v>0.33169999999999999</v>
      </c>
      <c r="AI284" s="233">
        <v>0.62380000000000002</v>
      </c>
      <c r="AJ284" s="233">
        <v>5.5429000000000004</v>
      </c>
      <c r="AK284" s="234">
        <v>29</v>
      </c>
      <c r="AL284" s="235" t="s">
        <v>707</v>
      </c>
    </row>
    <row r="285" spans="1:38" x14ac:dyDescent="0.2">
      <c r="A285" s="232">
        <v>44606</v>
      </c>
      <c r="B285" s="233">
        <v>0.12429999999999999</v>
      </c>
      <c r="C285" s="233">
        <v>4.0438999999999998</v>
      </c>
      <c r="D285" s="233">
        <v>2.8696000000000002</v>
      </c>
      <c r="E285" s="233">
        <v>0.51819999999999999</v>
      </c>
      <c r="F285" s="233">
        <v>3.1665999999999999</v>
      </c>
      <c r="G285" s="233">
        <v>2.6717</v>
      </c>
      <c r="H285" s="233">
        <v>3.0003000000000002</v>
      </c>
      <c r="I285" s="233">
        <v>4.5743</v>
      </c>
      <c r="J285" s="233">
        <v>1.2814000000000001</v>
      </c>
      <c r="K285" s="233">
        <v>4.375</v>
      </c>
      <c r="L285" s="233">
        <v>5.4645000000000001</v>
      </c>
      <c r="M285" s="233">
        <v>0.1416</v>
      </c>
      <c r="N285" s="233">
        <v>3.5148999999999999</v>
      </c>
      <c r="O285" s="233">
        <v>0.1862</v>
      </c>
      <c r="P285" s="233">
        <v>0.61470000000000002</v>
      </c>
      <c r="Q285" s="233">
        <v>3.2259000000000002</v>
      </c>
      <c r="R285" s="233">
        <v>0.45219999999999999</v>
      </c>
      <c r="S285" s="233">
        <v>0.42920000000000003</v>
      </c>
      <c r="T285" s="233">
        <v>0.60750000000000004</v>
      </c>
      <c r="U285" s="233">
        <v>0.92490000000000006</v>
      </c>
      <c r="V285" s="233">
        <v>2.3388</v>
      </c>
      <c r="W285" s="233">
        <v>0.29809999999999998</v>
      </c>
      <c r="X285" s="233">
        <v>1.2391000000000001</v>
      </c>
      <c r="Y285" s="233">
        <v>0.49919999999999998</v>
      </c>
      <c r="Z285" s="233">
        <v>7.8700000000000006E-2</v>
      </c>
      <c r="AA285" s="233">
        <v>0.19670000000000001</v>
      </c>
      <c r="AB285" s="233">
        <v>0.26490000000000002</v>
      </c>
      <c r="AC285" s="233">
        <v>0.76980000000000004</v>
      </c>
      <c r="AD285" s="233">
        <v>0.96499999999999997</v>
      </c>
      <c r="AE285" s="233">
        <v>5.2299999999999999E-2</v>
      </c>
      <c r="AF285" s="233">
        <v>2.8224999999999998</v>
      </c>
      <c r="AG285" s="233">
        <v>5.3487</v>
      </c>
      <c r="AH285" s="233">
        <v>0.33789999999999998</v>
      </c>
      <c r="AI285" s="233">
        <v>0.63600000000000001</v>
      </c>
      <c r="AJ285" s="233">
        <v>5.6182999999999996</v>
      </c>
      <c r="AK285" s="234">
        <v>30</v>
      </c>
      <c r="AL285" s="235" t="s">
        <v>708</v>
      </c>
    </row>
    <row r="286" spans="1:38" x14ac:dyDescent="0.2">
      <c r="A286" s="232">
        <v>44607</v>
      </c>
      <c r="B286" s="233">
        <v>0.12280000000000001</v>
      </c>
      <c r="C286" s="233">
        <v>3.9740000000000002</v>
      </c>
      <c r="D286" s="233">
        <v>2.8389000000000002</v>
      </c>
      <c r="E286" s="233">
        <v>0.50929999999999997</v>
      </c>
      <c r="F286" s="233">
        <v>3.1284999999999998</v>
      </c>
      <c r="G286" s="233">
        <v>2.6347999999999998</v>
      </c>
      <c r="H286" s="233">
        <v>2.9529999999999998</v>
      </c>
      <c r="I286" s="233">
        <v>4.5091000000000001</v>
      </c>
      <c r="J286" s="233">
        <v>1.2676000000000001</v>
      </c>
      <c r="K286" s="233">
        <v>4.2953999999999999</v>
      </c>
      <c r="L286" s="233">
        <v>5.3856000000000002</v>
      </c>
      <c r="M286" s="233">
        <v>0.14099999999999999</v>
      </c>
      <c r="N286" s="233">
        <v>3.4375</v>
      </c>
      <c r="O286" s="233">
        <v>0.18459999999999999</v>
      </c>
      <c r="P286" s="233">
        <v>0.60580000000000001</v>
      </c>
      <c r="Q286" s="233">
        <v>3.1934</v>
      </c>
      <c r="R286" s="233">
        <v>0.44790000000000002</v>
      </c>
      <c r="S286" s="233">
        <v>0.42670000000000002</v>
      </c>
      <c r="T286" s="233">
        <v>0.59889999999999999</v>
      </c>
      <c r="U286" s="233">
        <v>0.91210000000000002</v>
      </c>
      <c r="V286" s="233">
        <v>2.3054000000000001</v>
      </c>
      <c r="W286" s="233">
        <v>0.29170000000000001</v>
      </c>
      <c r="X286" s="233">
        <v>1.2290000000000001</v>
      </c>
      <c r="Y286" s="233">
        <v>0.48859999999999998</v>
      </c>
      <c r="Z286" s="233">
        <v>7.7399999999999997E-2</v>
      </c>
      <c r="AA286" s="233">
        <v>0.1951</v>
      </c>
      <c r="AB286" s="233">
        <v>0.26379999999999998</v>
      </c>
      <c r="AC286" s="233">
        <v>0.76200000000000001</v>
      </c>
      <c r="AD286" s="233">
        <v>0.94930000000000003</v>
      </c>
      <c r="AE286" s="233">
        <v>5.2600000000000001E-2</v>
      </c>
      <c r="AF286" s="233">
        <v>2.7785000000000002</v>
      </c>
      <c r="AG286" s="233">
        <v>5.2759999999999998</v>
      </c>
      <c r="AH286" s="233">
        <v>0.33169999999999999</v>
      </c>
      <c r="AI286" s="233">
        <v>0.62590000000000001</v>
      </c>
      <c r="AJ286" s="233">
        <v>5.5757000000000003</v>
      </c>
      <c r="AK286" s="234">
        <v>31</v>
      </c>
      <c r="AL286" s="235" t="s">
        <v>709</v>
      </c>
    </row>
    <row r="287" spans="1:38" x14ac:dyDescent="0.2">
      <c r="A287" s="232">
        <v>44608</v>
      </c>
      <c r="B287" s="233">
        <v>0.1221</v>
      </c>
      <c r="C287" s="233">
        <v>3.9478</v>
      </c>
      <c r="D287" s="233">
        <v>2.8317999999999999</v>
      </c>
      <c r="E287" s="233">
        <v>0.50600000000000001</v>
      </c>
      <c r="F287" s="233">
        <v>3.1126</v>
      </c>
      <c r="G287" s="233">
        <v>2.6255000000000002</v>
      </c>
      <c r="H287" s="233">
        <v>2.9373999999999998</v>
      </c>
      <c r="I287" s="233">
        <v>4.4916</v>
      </c>
      <c r="J287" s="233">
        <v>1.2670999999999999</v>
      </c>
      <c r="K287" s="233">
        <v>4.2706</v>
      </c>
      <c r="L287" s="233">
        <v>5.3541999999999996</v>
      </c>
      <c r="M287" s="233">
        <v>0.14050000000000001</v>
      </c>
      <c r="N287" s="233">
        <v>3.4131999999999998</v>
      </c>
      <c r="O287" s="233">
        <v>0.18429999999999999</v>
      </c>
      <c r="P287" s="233">
        <v>0.60350000000000004</v>
      </c>
      <c r="Q287" s="233">
        <v>3.1901000000000002</v>
      </c>
      <c r="R287" s="233">
        <v>0.44400000000000001</v>
      </c>
      <c r="S287" s="233">
        <v>0.42599999999999999</v>
      </c>
      <c r="T287" s="233">
        <v>0.59660000000000002</v>
      </c>
      <c r="U287" s="233">
        <v>0.90920000000000001</v>
      </c>
      <c r="V287" s="233">
        <v>2.2965</v>
      </c>
      <c r="W287" s="233">
        <v>0.28960000000000002</v>
      </c>
      <c r="X287" s="233">
        <v>1.2335</v>
      </c>
      <c r="Y287" s="233">
        <v>0.4929</v>
      </c>
      <c r="Z287" s="233">
        <v>7.6999999999999999E-2</v>
      </c>
      <c r="AA287" s="233">
        <v>0.19389999999999999</v>
      </c>
      <c r="AB287" s="233">
        <v>0.26179999999999998</v>
      </c>
      <c r="AC287" s="233">
        <v>0.76519999999999999</v>
      </c>
      <c r="AD287" s="233">
        <v>0.94330000000000003</v>
      </c>
      <c r="AE287" s="233">
        <v>5.2499999999999998E-2</v>
      </c>
      <c r="AF287" s="233">
        <v>2.7688999999999999</v>
      </c>
      <c r="AG287" s="233">
        <v>5.2586000000000004</v>
      </c>
      <c r="AH287" s="233">
        <v>0.3296</v>
      </c>
      <c r="AI287" s="233">
        <v>0.62290000000000001</v>
      </c>
      <c r="AJ287" s="233">
        <v>5.5461</v>
      </c>
      <c r="AK287" s="234">
        <v>32</v>
      </c>
      <c r="AL287" s="235" t="s">
        <v>710</v>
      </c>
    </row>
    <row r="288" spans="1:38" x14ac:dyDescent="0.2">
      <c r="A288" s="232">
        <v>44609</v>
      </c>
      <c r="B288" s="233">
        <v>0.12330000000000001</v>
      </c>
      <c r="C288" s="233">
        <v>3.9687000000000001</v>
      </c>
      <c r="D288" s="233">
        <v>2.8553000000000002</v>
      </c>
      <c r="E288" s="233">
        <v>0.50870000000000004</v>
      </c>
      <c r="F288" s="233">
        <v>3.1227999999999998</v>
      </c>
      <c r="G288" s="233">
        <v>2.6583999999999999</v>
      </c>
      <c r="H288" s="233">
        <v>2.9516</v>
      </c>
      <c r="I288" s="233">
        <v>4.5087999999999999</v>
      </c>
      <c r="J288" s="233">
        <v>1.2661</v>
      </c>
      <c r="K288" s="233">
        <v>4.3070000000000004</v>
      </c>
      <c r="L288" s="233">
        <v>5.3987999999999996</v>
      </c>
      <c r="M288" s="233">
        <v>0.1401</v>
      </c>
      <c r="N288" s="233">
        <v>3.448</v>
      </c>
      <c r="O288" s="233">
        <v>0.185</v>
      </c>
      <c r="P288" s="233">
        <v>0.60599999999999998</v>
      </c>
      <c r="Q288" s="233">
        <v>3.1842000000000001</v>
      </c>
      <c r="R288" s="233">
        <v>0.4451</v>
      </c>
      <c r="S288" s="233">
        <v>0.42570000000000002</v>
      </c>
      <c r="T288" s="233">
        <v>0.59860000000000002</v>
      </c>
      <c r="U288" s="233">
        <v>0.91190000000000004</v>
      </c>
      <c r="V288" s="233">
        <v>2.3052999999999999</v>
      </c>
      <c r="W288" s="233">
        <v>0.29120000000000001</v>
      </c>
      <c r="X288" s="233">
        <v>1.2408999999999999</v>
      </c>
      <c r="Y288" s="233">
        <v>0.49730000000000002</v>
      </c>
      <c r="Z288" s="233">
        <v>7.7299999999999994E-2</v>
      </c>
      <c r="AA288" s="233">
        <v>0.19600000000000001</v>
      </c>
      <c r="AB288" s="233">
        <v>0.26479999999999998</v>
      </c>
      <c r="AC288" s="233">
        <v>0.77259999999999995</v>
      </c>
      <c r="AD288" s="233">
        <v>0.94769999999999999</v>
      </c>
      <c r="AE288" s="233">
        <v>5.2200000000000003E-2</v>
      </c>
      <c r="AF288" s="233">
        <v>2.7719</v>
      </c>
      <c r="AG288" s="233">
        <v>5.2826000000000004</v>
      </c>
      <c r="AH288" s="233">
        <v>0.33119999999999999</v>
      </c>
      <c r="AI288" s="233">
        <v>0.626</v>
      </c>
      <c r="AJ288" s="233">
        <v>5.5617000000000001</v>
      </c>
      <c r="AK288" s="234">
        <v>33</v>
      </c>
      <c r="AL288" s="235" t="s">
        <v>711</v>
      </c>
    </row>
    <row r="289" spans="1:38" x14ac:dyDescent="0.2">
      <c r="A289" s="232">
        <v>44610</v>
      </c>
      <c r="B289" s="233">
        <v>0.1237</v>
      </c>
      <c r="C289" s="233">
        <v>3.9798</v>
      </c>
      <c r="D289" s="233">
        <v>2.8715999999999999</v>
      </c>
      <c r="E289" s="233">
        <v>0.51029999999999998</v>
      </c>
      <c r="F289" s="233">
        <v>3.1385999999999998</v>
      </c>
      <c r="G289" s="233">
        <v>2.6753</v>
      </c>
      <c r="H289" s="233">
        <v>2.9624999999999999</v>
      </c>
      <c r="I289" s="233">
        <v>4.5255999999999998</v>
      </c>
      <c r="J289" s="233">
        <v>1.2702</v>
      </c>
      <c r="K289" s="233">
        <v>4.3232999999999997</v>
      </c>
      <c r="L289" s="233">
        <v>5.4222000000000001</v>
      </c>
      <c r="M289" s="233">
        <v>0.1404</v>
      </c>
      <c r="N289" s="233">
        <v>3.4561000000000002</v>
      </c>
      <c r="O289" s="233">
        <v>0.1862</v>
      </c>
      <c r="P289" s="233">
        <v>0.60840000000000005</v>
      </c>
      <c r="Q289" s="233">
        <v>3.2096</v>
      </c>
      <c r="R289" s="233">
        <v>0.44629999999999997</v>
      </c>
      <c r="S289" s="233">
        <v>0.42770000000000002</v>
      </c>
      <c r="T289" s="233">
        <v>0.60050000000000003</v>
      </c>
      <c r="U289" s="233">
        <v>0.9153</v>
      </c>
      <c r="V289" s="233">
        <v>2.3138999999999998</v>
      </c>
      <c r="W289" s="233">
        <v>0.29199999999999998</v>
      </c>
      <c r="X289" s="233">
        <v>1.246</v>
      </c>
      <c r="Y289" s="233">
        <v>0.50039999999999996</v>
      </c>
      <c r="Z289" s="233">
        <v>7.7399999999999997E-2</v>
      </c>
      <c r="AA289" s="233">
        <v>0.19639999999999999</v>
      </c>
      <c r="AB289" s="233">
        <v>0.26540000000000002</v>
      </c>
      <c r="AC289" s="233">
        <v>0.76939999999999997</v>
      </c>
      <c r="AD289" s="233">
        <v>0.95069999999999999</v>
      </c>
      <c r="AE289" s="233">
        <v>5.2600000000000001E-2</v>
      </c>
      <c r="AF289" s="233">
        <v>2.7776000000000001</v>
      </c>
      <c r="AG289" s="233">
        <v>5.3308</v>
      </c>
      <c r="AH289" s="233">
        <v>0.33329999999999999</v>
      </c>
      <c r="AI289" s="233">
        <v>0.62909999999999999</v>
      </c>
      <c r="AJ289" s="233">
        <v>5.5849000000000002</v>
      </c>
      <c r="AK289" s="234">
        <v>34</v>
      </c>
      <c r="AL289" s="235" t="s">
        <v>712</v>
      </c>
    </row>
    <row r="290" spans="1:38" x14ac:dyDescent="0.2">
      <c r="A290" s="232">
        <v>44613</v>
      </c>
      <c r="B290" s="233">
        <v>0.1236</v>
      </c>
      <c r="C290" s="233">
        <v>3.9769000000000001</v>
      </c>
      <c r="D290" s="233">
        <v>2.8696999999999999</v>
      </c>
      <c r="E290" s="233">
        <v>0.50990000000000002</v>
      </c>
      <c r="F290" s="233">
        <v>3.1221999999999999</v>
      </c>
      <c r="G290" s="233">
        <v>2.6743999999999999</v>
      </c>
      <c r="H290" s="233">
        <v>2.9556</v>
      </c>
      <c r="I290" s="233">
        <v>4.5193000000000003</v>
      </c>
      <c r="J290" s="233">
        <v>1.2692000000000001</v>
      </c>
      <c r="K290" s="233">
        <v>4.3327999999999998</v>
      </c>
      <c r="L290" s="233">
        <v>5.4226999999999999</v>
      </c>
      <c r="M290" s="233">
        <v>0.13969999999999999</v>
      </c>
      <c r="N290" s="233">
        <v>3.4622999999999999</v>
      </c>
      <c r="O290" s="233">
        <v>0.186</v>
      </c>
      <c r="P290" s="233">
        <v>0.60740000000000005</v>
      </c>
      <c r="Q290" s="233">
        <v>3.2052</v>
      </c>
      <c r="R290" s="233">
        <v>0.44419999999999998</v>
      </c>
      <c r="S290" s="233">
        <v>0.42509999999999998</v>
      </c>
      <c r="T290" s="233">
        <v>0.59970000000000001</v>
      </c>
      <c r="U290" s="233">
        <v>0.91400000000000003</v>
      </c>
      <c r="V290" s="233">
        <v>2.3107000000000002</v>
      </c>
      <c r="W290" s="233">
        <v>0.2918</v>
      </c>
      <c r="X290" s="233">
        <v>1.2438</v>
      </c>
      <c r="Y290" s="233">
        <v>0.49630000000000002</v>
      </c>
      <c r="Z290" s="233">
        <v>7.7399999999999997E-2</v>
      </c>
      <c r="AA290" s="233">
        <v>0.1963</v>
      </c>
      <c r="AB290" s="233">
        <v>0.2626</v>
      </c>
      <c r="AC290" s="233">
        <v>0.77410000000000001</v>
      </c>
      <c r="AD290" s="233">
        <v>0.95150000000000001</v>
      </c>
      <c r="AE290" s="233">
        <v>5.1700000000000003E-2</v>
      </c>
      <c r="AF290" s="233">
        <v>2.7757000000000001</v>
      </c>
      <c r="AG290" s="233">
        <v>5.3372000000000002</v>
      </c>
      <c r="AH290" s="233">
        <v>0.33379999999999999</v>
      </c>
      <c r="AI290" s="233">
        <v>0.62780000000000002</v>
      </c>
      <c r="AJ290" s="233">
        <v>5.5854999999999997</v>
      </c>
      <c r="AK290" s="234">
        <v>35</v>
      </c>
      <c r="AL290" s="235" t="s">
        <v>713</v>
      </c>
    </row>
    <row r="291" spans="1:38" ht="13.1" thickBot="1" x14ac:dyDescent="0.25">
      <c r="A291" s="236">
        <v>44614</v>
      </c>
      <c r="B291" s="237">
        <v>0.12379999999999999</v>
      </c>
      <c r="C291" s="237">
        <v>4.0119999999999996</v>
      </c>
      <c r="D291" s="237">
        <v>2.8919000000000001</v>
      </c>
      <c r="E291" s="237">
        <v>0.51429999999999998</v>
      </c>
      <c r="F291" s="237">
        <v>3.1484999999999999</v>
      </c>
      <c r="G291" s="237">
        <v>2.6932999999999998</v>
      </c>
      <c r="H291" s="237">
        <v>2.9786000000000001</v>
      </c>
      <c r="I291" s="237">
        <v>4.5415999999999999</v>
      </c>
      <c r="J291" s="237">
        <v>1.2716000000000001</v>
      </c>
      <c r="K291" s="237">
        <v>4.3676000000000004</v>
      </c>
      <c r="L291" s="237">
        <v>5.4481999999999999</v>
      </c>
      <c r="M291" s="237">
        <v>0.13869999999999999</v>
      </c>
      <c r="N291" s="237">
        <v>3.4956</v>
      </c>
      <c r="O291" s="237">
        <v>0.18559999999999999</v>
      </c>
      <c r="P291" s="237">
        <v>0.61040000000000005</v>
      </c>
      <c r="Q291" s="237">
        <v>3.2027999999999999</v>
      </c>
      <c r="R291" s="237">
        <v>0.44890000000000002</v>
      </c>
      <c r="S291" s="237">
        <v>0.42730000000000001</v>
      </c>
      <c r="T291" s="237">
        <v>0.60260000000000002</v>
      </c>
      <c r="U291" s="237">
        <v>0.91830000000000001</v>
      </c>
      <c r="V291" s="237">
        <v>2.3220999999999998</v>
      </c>
      <c r="W291" s="237">
        <v>0.29160000000000003</v>
      </c>
      <c r="X291" s="237">
        <v>1.2424999999999999</v>
      </c>
      <c r="Y291" s="237">
        <v>0.50239999999999996</v>
      </c>
      <c r="Z291" s="237">
        <v>7.8E-2</v>
      </c>
      <c r="AA291" s="237">
        <v>0.1973</v>
      </c>
      <c r="AB291" s="237">
        <v>0.26400000000000001</v>
      </c>
      <c r="AC291" s="237">
        <v>0.78610000000000002</v>
      </c>
      <c r="AD291" s="237">
        <v>0.95850000000000002</v>
      </c>
      <c r="AE291" s="237">
        <v>5.0299999999999997E-2</v>
      </c>
      <c r="AF291" s="237">
        <v>2.7932000000000001</v>
      </c>
      <c r="AG291" s="237">
        <v>5.3586</v>
      </c>
      <c r="AH291" s="237">
        <v>0.33610000000000001</v>
      </c>
      <c r="AI291" s="237">
        <v>0.63349999999999995</v>
      </c>
      <c r="AJ291" s="237">
        <v>5.6130000000000004</v>
      </c>
      <c r="AK291" s="238">
        <v>36</v>
      </c>
      <c r="AL291" s="239" t="s">
        <v>714</v>
      </c>
    </row>
    <row r="293" spans="1:38" x14ac:dyDescent="0.2">
      <c r="A293" s="240" t="s">
        <v>299</v>
      </c>
      <c r="B293" s="241" t="s">
        <v>298</v>
      </c>
      <c r="C293" s="241" t="s">
        <v>5</v>
      </c>
      <c r="D293" s="241" t="s">
        <v>205</v>
      </c>
      <c r="E293" s="241" t="s">
        <v>297</v>
      </c>
      <c r="F293" s="241" t="s">
        <v>134</v>
      </c>
      <c r="G293" s="241" t="s">
        <v>296</v>
      </c>
      <c r="H293" s="241" t="s">
        <v>295</v>
      </c>
      <c r="I293" s="241" t="s">
        <v>0</v>
      </c>
      <c r="J293" s="241" t="s">
        <v>294</v>
      </c>
      <c r="K293" s="241" t="s">
        <v>44</v>
      </c>
      <c r="L293" s="241" t="s">
        <v>8</v>
      </c>
      <c r="M293" s="241" t="s">
        <v>293</v>
      </c>
      <c r="N293" s="241" t="s">
        <v>145</v>
      </c>
      <c r="O293" s="241" t="s">
        <v>292</v>
      </c>
      <c r="P293" s="241" t="s">
        <v>178</v>
      </c>
      <c r="Q293" s="241" t="s">
        <v>291</v>
      </c>
      <c r="R293" s="241" t="s">
        <v>290</v>
      </c>
      <c r="S293" s="241" t="s">
        <v>41</v>
      </c>
      <c r="T293" s="241" t="s">
        <v>289</v>
      </c>
      <c r="U293" s="241" t="s">
        <v>288</v>
      </c>
      <c r="V293" s="241" t="s">
        <v>287</v>
      </c>
      <c r="W293" s="241" t="s">
        <v>286</v>
      </c>
      <c r="X293" s="241" t="s">
        <v>285</v>
      </c>
      <c r="Y293" s="241" t="s">
        <v>284</v>
      </c>
      <c r="Z293" s="241" t="s">
        <v>283</v>
      </c>
      <c r="AA293" s="241" t="s">
        <v>282</v>
      </c>
      <c r="AB293" s="241" t="s">
        <v>281</v>
      </c>
      <c r="AC293" s="241" t="s">
        <v>280</v>
      </c>
      <c r="AD293" s="241" t="s">
        <v>279</v>
      </c>
      <c r="AE293" s="241" t="s">
        <v>278</v>
      </c>
      <c r="AF293" s="241" t="s">
        <v>277</v>
      </c>
      <c r="AG293" s="241" t="s">
        <v>276</v>
      </c>
      <c r="AH293" s="241" t="s">
        <v>275</v>
      </c>
      <c r="AI293" s="241" t="s">
        <v>274</v>
      </c>
      <c r="AJ293" s="241" t="s">
        <v>273</v>
      </c>
    </row>
    <row r="294" spans="1:38" x14ac:dyDescent="0.2">
      <c r="A294" s="240" t="s">
        <v>272</v>
      </c>
      <c r="B294" s="240" t="s">
        <v>271</v>
      </c>
      <c r="C294" s="240" t="s">
        <v>270</v>
      </c>
      <c r="D294" s="240" t="s">
        <v>269</v>
      </c>
      <c r="E294" s="240" t="s">
        <v>268</v>
      </c>
      <c r="F294" s="240" t="s">
        <v>267</v>
      </c>
      <c r="G294" s="240" t="s">
        <v>266</v>
      </c>
      <c r="H294" s="240" t="s">
        <v>265</v>
      </c>
      <c r="I294" s="240" t="s">
        <v>264</v>
      </c>
      <c r="J294" s="240" t="s">
        <v>263</v>
      </c>
      <c r="K294" s="240" t="s">
        <v>262</v>
      </c>
      <c r="L294" s="240" t="s">
        <v>261</v>
      </c>
      <c r="M294" s="240" t="s">
        <v>260</v>
      </c>
      <c r="N294" s="240" t="s">
        <v>259</v>
      </c>
      <c r="O294" s="240" t="s">
        <v>258</v>
      </c>
      <c r="P294" s="240" t="s">
        <v>257</v>
      </c>
      <c r="Q294" s="240" t="s">
        <v>256</v>
      </c>
      <c r="R294" s="240" t="s">
        <v>255</v>
      </c>
      <c r="S294" s="240" t="s">
        <v>254</v>
      </c>
      <c r="T294" s="240" t="s">
        <v>253</v>
      </c>
      <c r="U294" s="240" t="s">
        <v>252</v>
      </c>
      <c r="V294" s="240" t="s">
        <v>251</v>
      </c>
      <c r="W294" s="240" t="s">
        <v>250</v>
      </c>
      <c r="X294" s="240" t="s">
        <v>249</v>
      </c>
      <c r="Y294" s="240" t="s">
        <v>248</v>
      </c>
      <c r="Z294" s="240" t="s">
        <v>247</v>
      </c>
      <c r="AA294" s="240" t="s">
        <v>246</v>
      </c>
      <c r="AB294" s="240" t="s">
        <v>245</v>
      </c>
      <c r="AC294" s="240" t="s">
        <v>244</v>
      </c>
      <c r="AD294" s="240" t="s">
        <v>243</v>
      </c>
      <c r="AE294" s="240" t="s">
        <v>242</v>
      </c>
      <c r="AF294" s="240" t="s">
        <v>241</v>
      </c>
      <c r="AG294" s="240" t="s">
        <v>240</v>
      </c>
      <c r="AH294" s="240" t="s">
        <v>239</v>
      </c>
      <c r="AI294" s="240" t="s">
        <v>238</v>
      </c>
      <c r="AJ294" s="240" t="s">
        <v>237</v>
      </c>
    </row>
    <row r="295" spans="1:38" x14ac:dyDescent="0.2">
      <c r="A295" s="240" t="s">
        <v>236</v>
      </c>
      <c r="B295" s="240">
        <v>1</v>
      </c>
      <c r="C295" s="240">
        <v>1</v>
      </c>
      <c r="D295" s="240">
        <v>1</v>
      </c>
      <c r="E295" s="240">
        <v>1</v>
      </c>
      <c r="F295" s="240">
        <v>1</v>
      </c>
      <c r="G295" s="240">
        <v>1</v>
      </c>
      <c r="H295" s="240">
        <v>1</v>
      </c>
      <c r="I295" s="240">
        <v>1</v>
      </c>
      <c r="J295" s="240">
        <v>100</v>
      </c>
      <c r="K295" s="240">
        <v>1</v>
      </c>
      <c r="L295" s="240">
        <v>1</v>
      </c>
      <c r="M295" s="240">
        <v>1</v>
      </c>
      <c r="N295" s="240">
        <v>100</v>
      </c>
      <c r="O295" s="240">
        <v>1</v>
      </c>
      <c r="P295" s="240">
        <v>1</v>
      </c>
      <c r="Q295" s="240">
        <v>100</v>
      </c>
      <c r="R295" s="240">
        <v>1</v>
      </c>
      <c r="S295" s="240">
        <v>1</v>
      </c>
      <c r="T295" s="240">
        <v>1</v>
      </c>
      <c r="U295" s="240">
        <v>1</v>
      </c>
      <c r="V295" s="240">
        <v>1</v>
      </c>
      <c r="W295" s="240">
        <v>1</v>
      </c>
      <c r="X295" s="240">
        <v>1</v>
      </c>
      <c r="Y295" s="240">
        <v>100</v>
      </c>
      <c r="Z295" s="240">
        <v>1</v>
      </c>
      <c r="AA295" s="240">
        <v>1</v>
      </c>
      <c r="AB295" s="240">
        <v>1</v>
      </c>
      <c r="AC295" s="240">
        <v>1</v>
      </c>
      <c r="AD295" s="240">
        <v>1</v>
      </c>
      <c r="AE295" s="240">
        <v>1</v>
      </c>
      <c r="AF295" s="240">
        <v>10000</v>
      </c>
      <c r="AG295" s="240">
        <v>100</v>
      </c>
      <c r="AH295" s="240">
        <v>100</v>
      </c>
      <c r="AI295" s="240">
        <v>1</v>
      </c>
      <c r="AJ295" s="240">
        <v>1</v>
      </c>
    </row>
  </sheetData>
  <sheetProtection algorithmName="SHA-512" hashValue="IPNLLNt7Hw8kXBgwrUK1QlnUKyEV9JRyCEJoS3cuL3BAgoQ0ubwoe3olB/pFLQvMm/HY9gVXus5FJqkckCB3cg==" saltValue="uRRX3czsDHcIuyQl723FSg==" spinCount="100000" sheet="1" objects="1" scenarios="1" formatCells="0" sort="0" autoFilter="0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9456D-4CCA-4628-9AD6-65A9D68DB49C}">
  <sheetPr codeName="Sheet3">
    <tabColor rgb="FFFF0000"/>
  </sheetPr>
  <dimension ref="A1:N171"/>
  <sheetViews>
    <sheetView topLeftCell="A23" zoomScale="70" zoomScaleNormal="70" workbookViewId="0">
      <selection activeCell="J45" sqref="J45"/>
    </sheetView>
  </sheetViews>
  <sheetFormatPr defaultColWidth="8.75" defaultRowHeight="12.45" x14ac:dyDescent="0.2"/>
  <cols>
    <col min="1" max="1" width="6.875" style="1" bestFit="1" customWidth="1"/>
    <col min="2" max="2" width="12.5" style="1" customWidth="1"/>
    <col min="3" max="3" width="8.75" style="1"/>
    <col min="4" max="4" width="18.5" style="1" customWidth="1"/>
    <col min="5" max="8" width="8.75" style="1"/>
    <col min="9" max="10" width="31.5" style="1" customWidth="1"/>
    <col min="11" max="11" width="60.125" style="1" customWidth="1"/>
    <col min="12" max="12" width="13.5" style="1" customWidth="1"/>
    <col min="13" max="16384" width="8.75" style="1"/>
  </cols>
  <sheetData>
    <row r="1" spans="1:14" ht="18.350000000000001" x14ac:dyDescent="0.2">
      <c r="A1" s="388" t="s">
        <v>235</v>
      </c>
      <c r="B1" s="389" t="s">
        <v>234</v>
      </c>
      <c r="C1" s="387" t="s">
        <v>233</v>
      </c>
      <c r="D1" s="13"/>
      <c r="E1" s="388" t="s">
        <v>232</v>
      </c>
      <c r="F1" s="12" t="s">
        <v>231</v>
      </c>
      <c r="G1" s="12" t="s">
        <v>230</v>
      </c>
    </row>
    <row r="2" spans="1:14" ht="31.45" x14ac:dyDescent="0.2">
      <c r="A2" s="388"/>
      <c r="B2" s="389"/>
      <c r="C2" s="387"/>
      <c r="D2" s="13"/>
      <c r="E2" s="388"/>
      <c r="F2" s="12" t="s">
        <v>229</v>
      </c>
      <c r="G2" s="12" t="s">
        <v>228</v>
      </c>
      <c r="I2" s="10" t="s">
        <v>227</v>
      </c>
      <c r="J2" s="10" t="s">
        <v>226</v>
      </c>
      <c r="K2" s="10" t="str">
        <f>I2 &amp; "/ " &amp; J2</f>
        <v>samochód osobowy do 900 cm3/ passenger car up to 900 cm3</v>
      </c>
      <c r="L2" s="10">
        <v>0.52139999999999997</v>
      </c>
    </row>
    <row r="3" spans="1:14" ht="31.45" x14ac:dyDescent="0.2">
      <c r="A3" s="2">
        <v>1</v>
      </c>
      <c r="B3" s="3" t="s">
        <v>225</v>
      </c>
      <c r="C3" s="11" t="s">
        <v>224</v>
      </c>
      <c r="D3" s="3" t="str">
        <f t="shared" ref="D3:D34" si="0">B3 &amp; "/ " &amp;C3</f>
        <v>Afganistan/ Afghanistan</v>
      </c>
      <c r="E3" s="3" t="s">
        <v>0</v>
      </c>
      <c r="F3" s="2">
        <v>47</v>
      </c>
      <c r="G3" s="2">
        <v>140</v>
      </c>
      <c r="I3" s="10" t="s">
        <v>223</v>
      </c>
      <c r="J3" s="10" t="s">
        <v>222</v>
      </c>
      <c r="K3" s="10" t="str">
        <f>I3 &amp; "/ " &amp; J3</f>
        <v>samochód osobowy ponad 900 cm3/ passenger car over 900 cm3</v>
      </c>
      <c r="L3" s="10">
        <v>0.83579999999999999</v>
      </c>
      <c r="N3" s="9"/>
    </row>
    <row r="4" spans="1:14" ht="15.75" x14ac:dyDescent="0.2">
      <c r="A4" s="2">
        <v>2</v>
      </c>
      <c r="B4" s="3" t="s">
        <v>221</v>
      </c>
      <c r="C4" s="2" t="s">
        <v>221</v>
      </c>
      <c r="D4" s="3" t="str">
        <f t="shared" si="0"/>
        <v>Albania/ Albania</v>
      </c>
      <c r="E4" s="3" t="s">
        <v>0</v>
      </c>
      <c r="F4" s="2">
        <v>41</v>
      </c>
      <c r="G4" s="2">
        <v>120</v>
      </c>
      <c r="I4" s="10" t="s">
        <v>220</v>
      </c>
      <c r="J4" s="10" t="s">
        <v>219</v>
      </c>
      <c r="K4" s="10" t="str">
        <f>I4 &amp; "/ " &amp; J4</f>
        <v>motocykl/ motorcycle</v>
      </c>
      <c r="L4" s="10">
        <v>0.23019999999999999</v>
      </c>
    </row>
    <row r="5" spans="1:14" ht="15.75" x14ac:dyDescent="0.2">
      <c r="A5" s="2">
        <v>3</v>
      </c>
      <c r="B5" s="3" t="s">
        <v>218</v>
      </c>
      <c r="C5" s="2" t="s">
        <v>217</v>
      </c>
      <c r="D5" s="3" t="str">
        <f t="shared" si="0"/>
        <v>Algieria/ Algeria</v>
      </c>
      <c r="E5" s="3" t="s">
        <v>0</v>
      </c>
      <c r="F5" s="2">
        <v>50</v>
      </c>
      <c r="G5" s="2">
        <v>200</v>
      </c>
      <c r="I5" s="10" t="s">
        <v>216</v>
      </c>
      <c r="J5" s="10" t="s">
        <v>215</v>
      </c>
      <c r="K5" s="10" t="str">
        <f>I5 &amp; "/ " &amp; J5</f>
        <v>motorower/ moped</v>
      </c>
      <c r="L5" s="10">
        <v>0.13819999999999999</v>
      </c>
      <c r="N5" s="9"/>
    </row>
    <row r="6" spans="1:14" ht="12.6" customHeight="1" thickBot="1" x14ac:dyDescent="0.25">
      <c r="A6" s="2">
        <v>4</v>
      </c>
      <c r="B6" s="3" t="s">
        <v>214</v>
      </c>
      <c r="C6" s="2" t="s">
        <v>213</v>
      </c>
      <c r="D6" s="3" t="str">
        <f t="shared" si="0"/>
        <v>Andora/ Andorra</v>
      </c>
      <c r="E6" s="7" t="s">
        <v>0</v>
      </c>
      <c r="F6" s="5">
        <v>50</v>
      </c>
      <c r="G6" s="5">
        <v>160</v>
      </c>
      <c r="N6" s="9"/>
    </row>
    <row r="7" spans="1:14" x14ac:dyDescent="0.2">
      <c r="A7" s="2">
        <v>5</v>
      </c>
      <c r="B7" s="3" t="s">
        <v>212</v>
      </c>
      <c r="C7" s="2" t="s">
        <v>212</v>
      </c>
      <c r="D7" s="3" t="str">
        <f t="shared" si="0"/>
        <v>Angola/ Angola</v>
      </c>
      <c r="E7" s="3" t="s">
        <v>5</v>
      </c>
      <c r="F7" s="2">
        <v>61</v>
      </c>
      <c r="G7" s="2">
        <v>180</v>
      </c>
      <c r="N7" s="9"/>
    </row>
    <row r="8" spans="1:14" ht="18" customHeight="1" x14ac:dyDescent="0.2">
      <c r="A8" s="2">
        <v>6</v>
      </c>
      <c r="B8" s="3" t="s">
        <v>211</v>
      </c>
      <c r="C8" s="2" t="s">
        <v>210</v>
      </c>
      <c r="D8" s="3" t="str">
        <f t="shared" si="0"/>
        <v>Arabia Saudyjska/ Saudi Arabia</v>
      </c>
      <c r="E8" s="3" t="s">
        <v>0</v>
      </c>
      <c r="F8" s="2">
        <v>45</v>
      </c>
      <c r="G8" s="2">
        <v>180</v>
      </c>
    </row>
    <row r="9" spans="1:14" x14ac:dyDescent="0.2">
      <c r="A9" s="2">
        <v>7</v>
      </c>
      <c r="B9" s="3" t="s">
        <v>209</v>
      </c>
      <c r="C9" s="2" t="s">
        <v>208</v>
      </c>
      <c r="D9" s="3" t="str">
        <f t="shared" si="0"/>
        <v>Argentyna/ Argentina</v>
      </c>
      <c r="E9" s="3" t="s">
        <v>5</v>
      </c>
      <c r="F9" s="2">
        <v>50</v>
      </c>
      <c r="G9" s="2">
        <v>150</v>
      </c>
    </row>
    <row r="10" spans="1:14" x14ac:dyDescent="0.2">
      <c r="A10" s="2">
        <v>8</v>
      </c>
      <c r="B10" s="3" t="s">
        <v>207</v>
      </c>
      <c r="C10" s="2" t="s">
        <v>207</v>
      </c>
      <c r="D10" s="3" t="str">
        <f t="shared" si="0"/>
        <v>Armenia/ Armenia</v>
      </c>
      <c r="E10" s="3" t="s">
        <v>0</v>
      </c>
      <c r="F10" s="2">
        <v>42</v>
      </c>
      <c r="G10" s="2">
        <v>145</v>
      </c>
    </row>
    <row r="11" spans="1:14" x14ac:dyDescent="0.2">
      <c r="A11" s="2">
        <v>9</v>
      </c>
      <c r="B11" s="3" t="s">
        <v>206</v>
      </c>
      <c r="C11" s="2" t="s">
        <v>206</v>
      </c>
      <c r="D11" s="3" t="str">
        <f t="shared" si="0"/>
        <v>Australia/ Australia</v>
      </c>
      <c r="E11" s="3" t="s">
        <v>205</v>
      </c>
      <c r="F11" s="2">
        <v>88</v>
      </c>
      <c r="G11" s="2">
        <v>250</v>
      </c>
      <c r="I11" s="1" t="s">
        <v>205</v>
      </c>
      <c r="J11" s="1" t="s">
        <v>620</v>
      </c>
    </row>
    <row r="12" spans="1:14" x14ac:dyDescent="0.2">
      <c r="A12" s="2">
        <v>10</v>
      </c>
      <c r="B12" s="3" t="s">
        <v>204</v>
      </c>
      <c r="C12" s="2" t="s">
        <v>204</v>
      </c>
      <c r="D12" s="3" t="str">
        <f t="shared" si="0"/>
        <v>Austria/ Austria</v>
      </c>
      <c r="E12" s="3" t="s">
        <v>0</v>
      </c>
      <c r="F12" s="2">
        <v>52</v>
      </c>
      <c r="G12" s="2">
        <v>130</v>
      </c>
      <c r="I12" s="1" t="s">
        <v>134</v>
      </c>
      <c r="J12" s="283" t="s">
        <v>0</v>
      </c>
    </row>
    <row r="13" spans="1:14" x14ac:dyDescent="0.2">
      <c r="A13" s="2">
        <v>11</v>
      </c>
      <c r="B13" s="3" t="s">
        <v>203</v>
      </c>
      <c r="C13" s="2" t="s">
        <v>202</v>
      </c>
      <c r="D13" s="3" t="str">
        <f t="shared" si="0"/>
        <v>Azerbejdżan/ Azerbaijan</v>
      </c>
      <c r="E13" s="3" t="s">
        <v>0</v>
      </c>
      <c r="F13" s="2">
        <v>43</v>
      </c>
      <c r="G13" s="2">
        <v>150</v>
      </c>
      <c r="I13" s="1" t="s">
        <v>44</v>
      </c>
      <c r="J13" s="283" t="s">
        <v>5</v>
      </c>
    </row>
    <row r="14" spans="1:14" x14ac:dyDescent="0.2">
      <c r="A14" s="2">
        <v>12</v>
      </c>
      <c r="B14" s="3" t="s">
        <v>201</v>
      </c>
      <c r="C14" s="2" t="s">
        <v>200</v>
      </c>
      <c r="D14" s="3" t="str">
        <f t="shared" si="0"/>
        <v>Bangladesz/ Bangladesh</v>
      </c>
      <c r="E14" s="3" t="s">
        <v>5</v>
      </c>
      <c r="F14" s="2">
        <v>50</v>
      </c>
      <c r="G14" s="2">
        <v>120</v>
      </c>
      <c r="I14" s="1" t="s">
        <v>178</v>
      </c>
      <c r="J14" s="283" t="s">
        <v>8</v>
      </c>
    </row>
    <row r="15" spans="1:14" x14ac:dyDescent="0.2">
      <c r="A15" s="2">
        <v>13</v>
      </c>
      <c r="B15" s="3" t="s">
        <v>199</v>
      </c>
      <c r="C15" s="2" t="s">
        <v>198</v>
      </c>
      <c r="D15" s="3" t="str">
        <f t="shared" si="0"/>
        <v>Belgia/ Belgium</v>
      </c>
      <c r="E15" s="3" t="s">
        <v>0</v>
      </c>
      <c r="F15" s="2">
        <v>48</v>
      </c>
      <c r="G15" s="2">
        <v>160</v>
      </c>
      <c r="I15" s="1" t="s">
        <v>0</v>
      </c>
      <c r="J15" s="283" t="s">
        <v>205</v>
      </c>
    </row>
    <row r="16" spans="1:14" x14ac:dyDescent="0.2">
      <c r="A16" s="2">
        <v>14</v>
      </c>
      <c r="B16" s="3" t="s">
        <v>197</v>
      </c>
      <c r="C16" s="2" t="s">
        <v>196</v>
      </c>
      <c r="D16" s="3" t="str">
        <f t="shared" si="0"/>
        <v>Białoruś/ Belarus</v>
      </c>
      <c r="E16" s="3" t="s">
        <v>0</v>
      </c>
      <c r="F16" s="2">
        <v>42</v>
      </c>
      <c r="G16" s="2">
        <v>130</v>
      </c>
      <c r="I16" s="1" t="s">
        <v>8</v>
      </c>
      <c r="J16" s="99" t="s">
        <v>287</v>
      </c>
    </row>
    <row r="17" spans="1:10" ht="27.5" x14ac:dyDescent="0.2">
      <c r="A17" s="2">
        <v>15</v>
      </c>
      <c r="B17" s="3" t="s">
        <v>195</v>
      </c>
      <c r="C17" s="2" t="s">
        <v>194</v>
      </c>
      <c r="D17" s="3" t="str">
        <f t="shared" si="0"/>
        <v>Bośnia i Hercegowina/ Bosnia and Herzegovina</v>
      </c>
      <c r="E17" s="3" t="s">
        <v>0</v>
      </c>
      <c r="F17" s="2">
        <v>41</v>
      </c>
      <c r="G17" s="2">
        <v>100</v>
      </c>
      <c r="I17" s="1" t="s">
        <v>145</v>
      </c>
      <c r="J17" s="99" t="s">
        <v>280</v>
      </c>
    </row>
    <row r="18" spans="1:10" x14ac:dyDescent="0.2">
      <c r="A18" s="2">
        <v>16</v>
      </c>
      <c r="B18" s="3" t="s">
        <v>193</v>
      </c>
      <c r="C18" s="2" t="s">
        <v>192</v>
      </c>
      <c r="D18" s="3" t="str">
        <f t="shared" si="0"/>
        <v>Brazylia/ Brazil</v>
      </c>
      <c r="E18" s="3" t="s">
        <v>0</v>
      </c>
      <c r="F18" s="2">
        <v>43</v>
      </c>
      <c r="G18" s="2">
        <v>120</v>
      </c>
      <c r="I18" s="1" t="s">
        <v>290</v>
      </c>
      <c r="J18" s="283" t="s">
        <v>134</v>
      </c>
    </row>
    <row r="19" spans="1:10" x14ac:dyDescent="0.2">
      <c r="A19" s="2">
        <v>17</v>
      </c>
      <c r="B19" s="3" t="s">
        <v>191</v>
      </c>
      <c r="C19" s="2" t="s">
        <v>190</v>
      </c>
      <c r="D19" s="3" t="str">
        <f t="shared" si="0"/>
        <v>Bułgaria/ Bulgaria</v>
      </c>
      <c r="E19" s="3" t="s">
        <v>0</v>
      </c>
      <c r="F19" s="2">
        <v>40</v>
      </c>
      <c r="G19" s="2">
        <v>120</v>
      </c>
      <c r="I19" s="1" t="s">
        <v>41</v>
      </c>
      <c r="J19" s="283" t="s">
        <v>44</v>
      </c>
    </row>
    <row r="20" spans="1:10" x14ac:dyDescent="0.2">
      <c r="A20" s="2">
        <v>18</v>
      </c>
      <c r="B20" s="3" t="s">
        <v>189</v>
      </c>
      <c r="C20" s="2" t="s">
        <v>189</v>
      </c>
      <c r="D20" s="3" t="str">
        <f t="shared" si="0"/>
        <v>Chile/ Chile</v>
      </c>
      <c r="E20" s="3" t="s">
        <v>5</v>
      </c>
      <c r="F20" s="2">
        <v>60</v>
      </c>
      <c r="G20" s="2">
        <v>120</v>
      </c>
      <c r="I20" s="1" t="s">
        <v>5</v>
      </c>
      <c r="J20" s="99" t="s">
        <v>284</v>
      </c>
    </row>
    <row r="21" spans="1:10" x14ac:dyDescent="0.2">
      <c r="A21" s="2">
        <v>19</v>
      </c>
      <c r="B21" s="3" t="s">
        <v>188</v>
      </c>
      <c r="C21" s="2" t="s">
        <v>187</v>
      </c>
      <c r="D21" s="3" t="str">
        <f t="shared" si="0"/>
        <v>Chiny/ China</v>
      </c>
      <c r="E21" s="3" t="s">
        <v>0</v>
      </c>
      <c r="F21" s="2">
        <v>55</v>
      </c>
      <c r="G21" s="2">
        <v>170</v>
      </c>
      <c r="J21" s="99" t="s">
        <v>274</v>
      </c>
    </row>
    <row r="22" spans="1:10" x14ac:dyDescent="0.2">
      <c r="A22" s="2">
        <v>20</v>
      </c>
      <c r="B22" s="3" t="s">
        <v>186</v>
      </c>
      <c r="C22" s="2" t="s">
        <v>185</v>
      </c>
      <c r="D22" s="3" t="str">
        <f t="shared" si="0"/>
        <v>Chorwacja/ Croatia</v>
      </c>
      <c r="E22" s="3" t="s">
        <v>0</v>
      </c>
      <c r="F22" s="2">
        <v>42</v>
      </c>
      <c r="G22" s="2">
        <v>125</v>
      </c>
      <c r="J22" s="99" t="s">
        <v>292</v>
      </c>
    </row>
    <row r="23" spans="1:10" x14ac:dyDescent="0.2">
      <c r="A23" s="2">
        <v>21</v>
      </c>
      <c r="B23" s="3" t="s">
        <v>184</v>
      </c>
      <c r="C23" s="2" t="s">
        <v>183</v>
      </c>
      <c r="D23" s="3" t="str">
        <f t="shared" si="0"/>
        <v>Cypr/ Cyprus</v>
      </c>
      <c r="E23" s="3" t="s">
        <v>0</v>
      </c>
      <c r="F23" s="2">
        <v>43</v>
      </c>
      <c r="G23" s="2">
        <v>160</v>
      </c>
      <c r="J23" s="283" t="s">
        <v>178</v>
      </c>
    </row>
    <row r="24" spans="1:10" ht="18.350000000000001" x14ac:dyDescent="0.2">
      <c r="A24" s="2">
        <v>22</v>
      </c>
      <c r="B24" s="3" t="s">
        <v>182</v>
      </c>
      <c r="C24" s="2" t="s">
        <v>181</v>
      </c>
      <c r="D24" s="3" t="str">
        <f t="shared" si="0"/>
        <v>Czechy/ Czech Republic</v>
      </c>
      <c r="E24" s="3" t="s">
        <v>0</v>
      </c>
      <c r="F24" s="2">
        <v>41</v>
      </c>
      <c r="G24" s="2">
        <v>120</v>
      </c>
      <c r="J24" s="99" t="s">
        <v>297</v>
      </c>
    </row>
    <row r="25" spans="1:10" x14ac:dyDescent="0.2">
      <c r="A25" s="2">
        <v>23</v>
      </c>
      <c r="B25" s="3" t="s">
        <v>180</v>
      </c>
      <c r="C25" s="2" t="s">
        <v>179</v>
      </c>
      <c r="D25" s="3" t="str">
        <f t="shared" si="0"/>
        <v>Dania/ Denmark</v>
      </c>
      <c r="E25" s="3" t="s">
        <v>178</v>
      </c>
      <c r="F25" s="2">
        <v>406</v>
      </c>
      <c r="G25" s="2">
        <v>1300</v>
      </c>
      <c r="J25" s="99" t="s">
        <v>289</v>
      </c>
    </row>
    <row r="26" spans="1:10" x14ac:dyDescent="0.2">
      <c r="A26" s="2">
        <v>24</v>
      </c>
      <c r="B26" s="3" t="s">
        <v>177</v>
      </c>
      <c r="C26" s="2" t="s">
        <v>176</v>
      </c>
      <c r="D26" s="3" t="str">
        <f t="shared" si="0"/>
        <v>Egipt/ Egypt</v>
      </c>
      <c r="E26" s="3" t="s">
        <v>5</v>
      </c>
      <c r="F26" s="2">
        <v>55</v>
      </c>
      <c r="G26" s="2">
        <v>150</v>
      </c>
      <c r="J26" s="99" t="s">
        <v>294</v>
      </c>
    </row>
    <row r="27" spans="1:10" x14ac:dyDescent="0.2">
      <c r="A27" s="2">
        <v>25</v>
      </c>
      <c r="B27" s="3" t="s">
        <v>175</v>
      </c>
      <c r="C27" s="2" t="s">
        <v>174</v>
      </c>
      <c r="D27" s="3" t="str">
        <f t="shared" si="0"/>
        <v>Ekwador/ Ecuador</v>
      </c>
      <c r="E27" s="3" t="s">
        <v>5</v>
      </c>
      <c r="F27" s="2">
        <v>44</v>
      </c>
      <c r="G27" s="2">
        <v>110</v>
      </c>
      <c r="J27" s="99" t="s">
        <v>277</v>
      </c>
    </row>
    <row r="28" spans="1:10" x14ac:dyDescent="0.2">
      <c r="A28" s="2">
        <v>26</v>
      </c>
      <c r="B28" s="3" t="s">
        <v>173</v>
      </c>
      <c r="C28" s="2" t="s">
        <v>173</v>
      </c>
      <c r="D28" s="3" t="str">
        <f t="shared" si="0"/>
        <v>Estonia/ Estonia</v>
      </c>
      <c r="E28" s="3" t="s">
        <v>0</v>
      </c>
      <c r="F28" s="2">
        <v>41</v>
      </c>
      <c r="G28" s="2">
        <v>100</v>
      </c>
      <c r="J28" s="99" t="s">
        <v>285</v>
      </c>
    </row>
    <row r="29" spans="1:10" x14ac:dyDescent="0.2">
      <c r="A29" s="2">
        <v>27</v>
      </c>
      <c r="B29" s="3" t="s">
        <v>172</v>
      </c>
      <c r="C29" s="2" t="s">
        <v>171</v>
      </c>
      <c r="D29" s="3" t="str">
        <f t="shared" si="0"/>
        <v>Etiopia/ Ethiopia</v>
      </c>
      <c r="E29" s="3" t="s">
        <v>5</v>
      </c>
      <c r="F29" s="2">
        <v>55</v>
      </c>
      <c r="G29" s="2">
        <v>300</v>
      </c>
      <c r="J29" s="99" t="s">
        <v>276</v>
      </c>
    </row>
    <row r="30" spans="1:10" x14ac:dyDescent="0.2">
      <c r="A30" s="2">
        <v>28</v>
      </c>
      <c r="B30" s="3" t="s">
        <v>170</v>
      </c>
      <c r="C30" s="2" t="s">
        <v>169</v>
      </c>
      <c r="D30" s="3" t="str">
        <f t="shared" si="0"/>
        <v>Finlandia/ Finland</v>
      </c>
      <c r="E30" s="3" t="s">
        <v>0</v>
      </c>
      <c r="F30" s="2">
        <v>48</v>
      </c>
      <c r="G30" s="2">
        <v>160</v>
      </c>
      <c r="J30" s="99" t="s">
        <v>291</v>
      </c>
    </row>
    <row r="31" spans="1:10" x14ac:dyDescent="0.2">
      <c r="A31" s="2">
        <v>29</v>
      </c>
      <c r="B31" s="3" t="s">
        <v>168</v>
      </c>
      <c r="C31" s="2" t="s">
        <v>167</v>
      </c>
      <c r="D31" s="3" t="str">
        <f t="shared" si="0"/>
        <v>Francja/ France</v>
      </c>
      <c r="E31" s="3" t="s">
        <v>0</v>
      </c>
      <c r="F31" s="2">
        <v>50</v>
      </c>
      <c r="G31" s="2">
        <v>180</v>
      </c>
      <c r="J31" s="283" t="s">
        <v>145</v>
      </c>
    </row>
    <row r="32" spans="1:10" x14ac:dyDescent="0.2">
      <c r="A32" s="2">
        <v>30</v>
      </c>
      <c r="B32" s="3" t="s">
        <v>166</v>
      </c>
      <c r="C32" s="2" t="s">
        <v>165</v>
      </c>
      <c r="D32" s="3" t="str">
        <f t="shared" si="0"/>
        <v>Grecja/ Greece</v>
      </c>
      <c r="E32" s="3" t="s">
        <v>0</v>
      </c>
      <c r="F32" s="2">
        <v>48</v>
      </c>
      <c r="G32" s="2">
        <v>140</v>
      </c>
      <c r="J32" s="99" t="s">
        <v>275</v>
      </c>
    </row>
    <row r="33" spans="1:10" x14ac:dyDescent="0.2">
      <c r="A33" s="2">
        <v>31</v>
      </c>
      <c r="B33" s="3" t="s">
        <v>164</v>
      </c>
      <c r="C33" s="2" t="s">
        <v>163</v>
      </c>
      <c r="D33" s="3" t="str">
        <f t="shared" si="0"/>
        <v>Gruzja/ Georgia</v>
      </c>
      <c r="E33" s="3" t="s">
        <v>0</v>
      </c>
      <c r="F33" s="2">
        <v>43</v>
      </c>
      <c r="G33" s="2">
        <v>140</v>
      </c>
      <c r="J33" s="99" t="s">
        <v>282</v>
      </c>
    </row>
    <row r="34" spans="1:10" x14ac:dyDescent="0.2">
      <c r="A34" s="2">
        <v>32</v>
      </c>
      <c r="B34" s="3" t="s">
        <v>162</v>
      </c>
      <c r="C34" s="2" t="s">
        <v>161</v>
      </c>
      <c r="D34" s="3" t="str">
        <f t="shared" si="0"/>
        <v>Hiszpania/ Spain</v>
      </c>
      <c r="E34" s="3" t="s">
        <v>0</v>
      </c>
      <c r="F34" s="2">
        <v>50</v>
      </c>
      <c r="G34" s="2">
        <v>160</v>
      </c>
      <c r="J34" s="99" t="s">
        <v>279</v>
      </c>
    </row>
    <row r="35" spans="1:10" x14ac:dyDescent="0.2">
      <c r="A35" s="2">
        <v>33</v>
      </c>
      <c r="B35" s="3" t="s">
        <v>160</v>
      </c>
      <c r="C35" s="2" t="s">
        <v>159</v>
      </c>
      <c r="D35" s="3" t="str">
        <f t="shared" ref="D35:D66" si="1">B35 &amp; "/ " &amp;C35</f>
        <v>Indie/ India</v>
      </c>
      <c r="E35" s="3" t="s">
        <v>0</v>
      </c>
      <c r="F35" s="2">
        <v>38</v>
      </c>
      <c r="G35" s="2">
        <v>190</v>
      </c>
      <c r="J35" s="283" t="s">
        <v>290</v>
      </c>
    </row>
    <row r="36" spans="1:10" x14ac:dyDescent="0.2">
      <c r="A36" s="2">
        <v>34</v>
      </c>
      <c r="B36" s="3" t="s">
        <v>158</v>
      </c>
      <c r="C36" s="2" t="s">
        <v>157</v>
      </c>
      <c r="D36" s="3" t="str">
        <f t="shared" si="1"/>
        <v>Indonezja/ Indonesia</v>
      </c>
      <c r="E36" s="3" t="s">
        <v>0</v>
      </c>
      <c r="F36" s="2">
        <v>41</v>
      </c>
      <c r="G36" s="2">
        <v>110</v>
      </c>
      <c r="J36" s="99" t="s">
        <v>296</v>
      </c>
    </row>
    <row r="37" spans="1:10" x14ac:dyDescent="0.2">
      <c r="A37" s="2">
        <v>35</v>
      </c>
      <c r="B37" s="3" t="s">
        <v>156</v>
      </c>
      <c r="C37" s="2" t="s">
        <v>155</v>
      </c>
      <c r="D37" s="3" t="str">
        <f t="shared" si="1"/>
        <v>Irak/ Iraq</v>
      </c>
      <c r="E37" s="3" t="s">
        <v>5</v>
      </c>
      <c r="F37" s="2">
        <v>60</v>
      </c>
      <c r="G37" s="2">
        <v>120</v>
      </c>
      <c r="J37" s="99" t="s">
        <v>283</v>
      </c>
    </row>
    <row r="38" spans="1:10" x14ac:dyDescent="0.2">
      <c r="A38" s="2">
        <v>36</v>
      </c>
      <c r="B38" s="3" t="s">
        <v>154</v>
      </c>
      <c r="C38" s="2" t="s">
        <v>154</v>
      </c>
      <c r="D38" s="3" t="str">
        <f t="shared" si="1"/>
        <v>Iran/ Iran</v>
      </c>
      <c r="E38" s="3" t="s">
        <v>0</v>
      </c>
      <c r="F38" s="2">
        <v>41</v>
      </c>
      <c r="G38" s="2">
        <v>95</v>
      </c>
      <c r="J38" s="99" t="s">
        <v>288</v>
      </c>
    </row>
    <row r="39" spans="1:10" x14ac:dyDescent="0.2">
      <c r="A39" s="2">
        <v>37</v>
      </c>
      <c r="B39" s="3" t="s">
        <v>153</v>
      </c>
      <c r="C39" s="2" t="s">
        <v>152</v>
      </c>
      <c r="D39" s="3" t="str">
        <f t="shared" si="1"/>
        <v>Irlandia/ Ireland</v>
      </c>
      <c r="E39" s="3" t="s">
        <v>0</v>
      </c>
      <c r="F39" s="2">
        <v>52</v>
      </c>
      <c r="G39" s="2">
        <v>160</v>
      </c>
      <c r="J39" s="99" t="s">
        <v>278</v>
      </c>
    </row>
    <row r="40" spans="1:10" x14ac:dyDescent="0.2">
      <c r="A40" s="2">
        <v>38</v>
      </c>
      <c r="B40" s="3" t="s">
        <v>151</v>
      </c>
      <c r="C40" s="2" t="s">
        <v>150</v>
      </c>
      <c r="D40" s="3" t="str">
        <f t="shared" si="1"/>
        <v>Islandia/ Iceland</v>
      </c>
      <c r="E40" s="3" t="s">
        <v>0</v>
      </c>
      <c r="F40" s="2">
        <v>56</v>
      </c>
      <c r="G40" s="2">
        <v>160</v>
      </c>
      <c r="J40" s="283" t="s">
        <v>41</v>
      </c>
    </row>
    <row r="41" spans="1:10" x14ac:dyDescent="0.2">
      <c r="A41" s="2">
        <v>39</v>
      </c>
      <c r="B41" s="3" t="s">
        <v>149</v>
      </c>
      <c r="C41" s="2" t="s">
        <v>148</v>
      </c>
      <c r="D41" s="3" t="str">
        <f t="shared" si="1"/>
        <v>Izrael/ Israel</v>
      </c>
      <c r="E41" s="3" t="s">
        <v>0</v>
      </c>
      <c r="F41" s="2">
        <v>50</v>
      </c>
      <c r="G41" s="2">
        <v>150</v>
      </c>
      <c r="J41" s="99" t="s">
        <v>295</v>
      </c>
    </row>
    <row r="42" spans="1:10" x14ac:dyDescent="0.2">
      <c r="A42" s="2">
        <v>40</v>
      </c>
      <c r="B42" s="3" t="s">
        <v>147</v>
      </c>
      <c r="C42" s="2" t="s">
        <v>146</v>
      </c>
      <c r="D42" s="3" t="str">
        <f t="shared" si="1"/>
        <v>Japonia/ Japan</v>
      </c>
      <c r="E42" s="3" t="s">
        <v>145</v>
      </c>
      <c r="F42" s="2" t="s">
        <v>144</v>
      </c>
      <c r="G42" s="2" t="s">
        <v>143</v>
      </c>
      <c r="J42" s="99" t="s">
        <v>298</v>
      </c>
    </row>
    <row r="43" spans="1:10" x14ac:dyDescent="0.2">
      <c r="A43" s="2">
        <v>41</v>
      </c>
      <c r="B43" s="3" t="s">
        <v>142</v>
      </c>
      <c r="C43" s="2" t="s">
        <v>141</v>
      </c>
      <c r="D43" s="3" t="str">
        <f t="shared" si="1"/>
        <v>Jemen/ Yemen</v>
      </c>
      <c r="E43" s="3" t="s">
        <v>5</v>
      </c>
      <c r="F43" s="2">
        <v>48</v>
      </c>
      <c r="G43" s="2">
        <v>160</v>
      </c>
      <c r="J43" s="99" t="s">
        <v>286</v>
      </c>
    </row>
    <row r="44" spans="1:10" x14ac:dyDescent="0.2">
      <c r="A44" s="2">
        <v>42</v>
      </c>
      <c r="B44" s="3" t="s">
        <v>140</v>
      </c>
      <c r="C44" s="2" t="s">
        <v>139</v>
      </c>
      <c r="D44" s="3" t="str">
        <f t="shared" si="1"/>
        <v>Jordania/ Jordan</v>
      </c>
      <c r="E44" s="3" t="s">
        <v>0</v>
      </c>
      <c r="F44" s="2">
        <v>40</v>
      </c>
      <c r="G44" s="2">
        <v>95</v>
      </c>
      <c r="J44" s="99" t="s">
        <v>293</v>
      </c>
    </row>
    <row r="45" spans="1:10" x14ac:dyDescent="0.2">
      <c r="A45" s="2">
        <v>43</v>
      </c>
      <c r="B45" s="3" t="s">
        <v>138</v>
      </c>
      <c r="C45" s="2" t="s">
        <v>137</v>
      </c>
      <c r="D45" s="3" t="str">
        <f t="shared" si="1"/>
        <v>Kambodża/ Cambodia</v>
      </c>
      <c r="E45" s="3" t="s">
        <v>5</v>
      </c>
      <c r="F45" s="2">
        <v>45</v>
      </c>
      <c r="G45" s="2">
        <v>100</v>
      </c>
      <c r="J45" s="283" t="s">
        <v>5</v>
      </c>
    </row>
    <row r="46" spans="1:10" x14ac:dyDescent="0.2">
      <c r="A46" s="2">
        <v>44</v>
      </c>
      <c r="B46" s="3" t="s">
        <v>136</v>
      </c>
      <c r="C46" s="2" t="s">
        <v>135</v>
      </c>
      <c r="D46" s="3" t="str">
        <f t="shared" si="1"/>
        <v>Kanada/ Canada</v>
      </c>
      <c r="E46" s="3" t="s">
        <v>134</v>
      </c>
      <c r="F46" s="2">
        <v>71</v>
      </c>
      <c r="G46" s="2">
        <v>190</v>
      </c>
      <c r="J46" s="99" t="s">
        <v>273</v>
      </c>
    </row>
    <row r="47" spans="1:10" x14ac:dyDescent="0.2">
      <c r="A47" s="2">
        <v>45</v>
      </c>
      <c r="B47" s="3" t="s">
        <v>133</v>
      </c>
      <c r="C47" s="2" t="s">
        <v>132</v>
      </c>
      <c r="D47" s="3" t="str">
        <f t="shared" si="1"/>
        <v>Katar/ runny Niese</v>
      </c>
      <c r="E47" s="3" t="s">
        <v>0</v>
      </c>
      <c r="F47" s="2">
        <v>41</v>
      </c>
      <c r="G47" s="2">
        <v>200</v>
      </c>
      <c r="J47" s="99" t="s">
        <v>281</v>
      </c>
    </row>
    <row r="48" spans="1:10" x14ac:dyDescent="0.2">
      <c r="A48" s="2">
        <v>46</v>
      </c>
      <c r="B48" s="3" t="s">
        <v>131</v>
      </c>
      <c r="C48" s="2" t="s">
        <v>130</v>
      </c>
      <c r="D48" s="3" t="str">
        <f t="shared" si="1"/>
        <v>Kazachstan/ Kazakhstan</v>
      </c>
      <c r="E48" s="3" t="s">
        <v>0</v>
      </c>
      <c r="F48" s="2">
        <v>41</v>
      </c>
      <c r="G48" s="2">
        <v>140</v>
      </c>
    </row>
    <row r="49" spans="1:7" x14ac:dyDescent="0.2">
      <c r="A49" s="2">
        <v>47</v>
      </c>
      <c r="B49" s="3" t="s">
        <v>129</v>
      </c>
      <c r="C49" s="2" t="s">
        <v>128</v>
      </c>
      <c r="D49" s="3" t="str">
        <f t="shared" si="1"/>
        <v>Kenia/ Kenya</v>
      </c>
      <c r="E49" s="3" t="s">
        <v>0</v>
      </c>
      <c r="F49" s="2">
        <v>41</v>
      </c>
      <c r="G49" s="2">
        <v>150</v>
      </c>
    </row>
    <row r="50" spans="1:7" x14ac:dyDescent="0.2">
      <c r="A50" s="2">
        <v>48</v>
      </c>
      <c r="B50" s="3" t="s">
        <v>127</v>
      </c>
      <c r="C50" s="2" t="s">
        <v>126</v>
      </c>
      <c r="D50" s="3" t="str">
        <f t="shared" si="1"/>
        <v>Kirgistan/ Kyrgyzstan</v>
      </c>
      <c r="E50" s="3" t="s">
        <v>5</v>
      </c>
      <c r="F50" s="2">
        <v>41</v>
      </c>
      <c r="G50" s="2">
        <v>150</v>
      </c>
    </row>
    <row r="51" spans="1:7" x14ac:dyDescent="0.2">
      <c r="A51" s="2">
        <v>49</v>
      </c>
      <c r="B51" s="3" t="s">
        <v>125</v>
      </c>
      <c r="C51" s="2" t="s">
        <v>124</v>
      </c>
      <c r="D51" s="3" t="str">
        <f t="shared" si="1"/>
        <v>Kolumbia/ Columbia</v>
      </c>
      <c r="E51" s="3" t="s">
        <v>5</v>
      </c>
      <c r="F51" s="2">
        <v>49</v>
      </c>
      <c r="G51" s="2">
        <v>120</v>
      </c>
    </row>
    <row r="52" spans="1:7" ht="36.65" x14ac:dyDescent="0.2">
      <c r="A52" s="2">
        <v>50</v>
      </c>
      <c r="B52" s="3" t="s">
        <v>123</v>
      </c>
      <c r="C52" s="2" t="s">
        <v>122</v>
      </c>
      <c r="D52" s="3" t="str">
        <f t="shared" si="1"/>
        <v>Kongo, Demokratyczna Republika Konga/ Congo, Democratic Republic of the Congo</v>
      </c>
      <c r="E52" s="3" t="s">
        <v>5</v>
      </c>
      <c r="F52" s="2">
        <v>66</v>
      </c>
      <c r="G52" s="2">
        <v>220</v>
      </c>
    </row>
    <row r="53" spans="1:7" ht="18.350000000000001" x14ac:dyDescent="0.2">
      <c r="A53" s="2">
        <v>51</v>
      </c>
      <c r="B53" s="3" t="s">
        <v>121</v>
      </c>
      <c r="C53" s="2" t="s">
        <v>120</v>
      </c>
      <c r="D53" s="3" t="str">
        <f t="shared" si="1"/>
        <v>Korea Południowa/ South Korea</v>
      </c>
      <c r="E53" s="3" t="s">
        <v>0</v>
      </c>
      <c r="F53" s="2">
        <v>46</v>
      </c>
      <c r="G53" s="2">
        <v>170</v>
      </c>
    </row>
    <row r="54" spans="1:7" ht="36.65" x14ac:dyDescent="0.2">
      <c r="A54" s="2">
        <v>52</v>
      </c>
      <c r="B54" s="3" t="s">
        <v>119</v>
      </c>
      <c r="C54" s="2" t="s">
        <v>118</v>
      </c>
      <c r="D54" s="3" t="str">
        <f t="shared" si="1"/>
        <v>Koreańska Republika Ludowo-Demokratyczna/ Democratic People's Republic of Korea</v>
      </c>
      <c r="E54" s="3" t="s">
        <v>0</v>
      </c>
      <c r="F54" s="2">
        <v>48</v>
      </c>
      <c r="G54" s="2">
        <v>170</v>
      </c>
    </row>
    <row r="55" spans="1:7" x14ac:dyDescent="0.2">
      <c r="A55" s="2">
        <v>53</v>
      </c>
      <c r="B55" s="3" t="s">
        <v>117</v>
      </c>
      <c r="C55" s="2" t="s">
        <v>116</v>
      </c>
      <c r="D55" s="3" t="str">
        <f t="shared" si="1"/>
        <v>Kostaryka/ Costa Rica</v>
      </c>
      <c r="E55" s="3" t="s">
        <v>5</v>
      </c>
      <c r="F55" s="2">
        <v>50</v>
      </c>
      <c r="G55" s="2">
        <v>140</v>
      </c>
    </row>
    <row r="56" spans="1:7" x14ac:dyDescent="0.2">
      <c r="A56" s="2">
        <v>54</v>
      </c>
      <c r="B56" s="3" t="s">
        <v>115</v>
      </c>
      <c r="C56" s="2" t="s">
        <v>114</v>
      </c>
      <c r="D56" s="3" t="str">
        <f t="shared" si="1"/>
        <v>Kuba/ Cuba</v>
      </c>
      <c r="E56" s="3" t="s">
        <v>0</v>
      </c>
      <c r="F56" s="2">
        <v>42</v>
      </c>
      <c r="G56" s="2">
        <v>110</v>
      </c>
    </row>
    <row r="57" spans="1:7" x14ac:dyDescent="0.2">
      <c r="A57" s="2">
        <v>55</v>
      </c>
      <c r="B57" s="3" t="s">
        <v>113</v>
      </c>
      <c r="C57" s="2" t="s">
        <v>112</v>
      </c>
      <c r="D57" s="3" t="str">
        <f t="shared" si="1"/>
        <v>Kuwejt/ Kuwait</v>
      </c>
      <c r="E57" s="3" t="s">
        <v>0</v>
      </c>
      <c r="F57" s="2">
        <v>39</v>
      </c>
      <c r="G57" s="2">
        <v>200</v>
      </c>
    </row>
    <row r="58" spans="1:7" x14ac:dyDescent="0.2">
      <c r="A58" s="2">
        <v>56</v>
      </c>
      <c r="B58" s="3" t="s">
        <v>111</v>
      </c>
      <c r="C58" s="2" t="s">
        <v>111</v>
      </c>
      <c r="D58" s="3" t="str">
        <f t="shared" si="1"/>
        <v>Laos/ Laos</v>
      </c>
      <c r="E58" s="3" t="s">
        <v>5</v>
      </c>
      <c r="F58" s="2">
        <v>54</v>
      </c>
      <c r="G58" s="2">
        <v>100</v>
      </c>
    </row>
    <row r="59" spans="1:7" x14ac:dyDescent="0.2">
      <c r="A59" s="2">
        <v>57</v>
      </c>
      <c r="B59" s="3" t="s">
        <v>110</v>
      </c>
      <c r="C59" s="2" t="s">
        <v>109</v>
      </c>
      <c r="D59" s="3" t="str">
        <f t="shared" si="1"/>
        <v>Liban/ Lebanon</v>
      </c>
      <c r="E59" s="3" t="s">
        <v>5</v>
      </c>
      <c r="F59" s="2">
        <v>57</v>
      </c>
      <c r="G59" s="2">
        <v>150</v>
      </c>
    </row>
    <row r="60" spans="1:7" x14ac:dyDescent="0.2">
      <c r="A60" s="2">
        <v>58</v>
      </c>
      <c r="B60" s="3" t="s">
        <v>108</v>
      </c>
      <c r="C60" s="2" t="s">
        <v>107</v>
      </c>
      <c r="D60" s="3" t="str">
        <f t="shared" si="1"/>
        <v>Libia/ Libya</v>
      </c>
      <c r="E60" s="3" t="s">
        <v>0</v>
      </c>
      <c r="F60" s="2">
        <v>52</v>
      </c>
      <c r="G60" s="2">
        <v>100</v>
      </c>
    </row>
    <row r="61" spans="1:7" ht="12.6" customHeight="1" thickBot="1" x14ac:dyDescent="0.25">
      <c r="A61" s="2">
        <v>59</v>
      </c>
      <c r="B61" s="3" t="s">
        <v>106</v>
      </c>
      <c r="C61" s="2" t="s">
        <v>106</v>
      </c>
      <c r="D61" s="3" t="str">
        <f t="shared" si="1"/>
        <v>Liechtenstein/ Liechtenstein</v>
      </c>
      <c r="E61" s="7" t="s">
        <v>44</v>
      </c>
      <c r="F61" s="5">
        <v>88</v>
      </c>
      <c r="G61" s="5">
        <v>200</v>
      </c>
    </row>
    <row r="62" spans="1:7" x14ac:dyDescent="0.2">
      <c r="A62" s="2">
        <v>60</v>
      </c>
      <c r="B62" s="3" t="s">
        <v>105</v>
      </c>
      <c r="C62" s="2" t="s">
        <v>104</v>
      </c>
      <c r="D62" s="3" t="str">
        <f t="shared" si="1"/>
        <v>Litwa/ Lithuania</v>
      </c>
      <c r="E62" s="3" t="s">
        <v>0</v>
      </c>
      <c r="F62" s="2">
        <v>39</v>
      </c>
      <c r="G62" s="2">
        <v>130</v>
      </c>
    </row>
    <row r="63" spans="1:7" ht="19" thickBot="1" x14ac:dyDescent="0.25">
      <c r="A63" s="2">
        <v>61</v>
      </c>
      <c r="B63" s="3" t="s">
        <v>103</v>
      </c>
      <c r="C63" s="2" t="s">
        <v>102</v>
      </c>
      <c r="D63" s="3" t="str">
        <f t="shared" si="1"/>
        <v>Luksemburg/ Luxembourg</v>
      </c>
      <c r="E63" s="7" t="s">
        <v>0</v>
      </c>
      <c r="F63" s="5">
        <v>48</v>
      </c>
      <c r="G63" s="5">
        <v>160</v>
      </c>
    </row>
    <row r="64" spans="1:7" x14ac:dyDescent="0.2">
      <c r="A64" s="2">
        <v>62</v>
      </c>
      <c r="B64" s="3" t="s">
        <v>101</v>
      </c>
      <c r="C64" s="2" t="s">
        <v>100</v>
      </c>
      <c r="D64" s="3" t="str">
        <f t="shared" si="1"/>
        <v>Łotwa/ Latvia</v>
      </c>
      <c r="E64" s="3" t="s">
        <v>0</v>
      </c>
      <c r="F64" s="2">
        <v>57</v>
      </c>
      <c r="G64" s="2">
        <v>132</v>
      </c>
    </row>
    <row r="65" spans="1:7" x14ac:dyDescent="0.2">
      <c r="A65" s="2">
        <v>63</v>
      </c>
      <c r="B65" s="3" t="s">
        <v>99</v>
      </c>
      <c r="C65" s="2" t="s">
        <v>99</v>
      </c>
      <c r="D65" s="3" t="str">
        <f t="shared" si="1"/>
        <v>Macedonia/ Macedonia</v>
      </c>
      <c r="E65" s="3" t="s">
        <v>0</v>
      </c>
      <c r="F65" s="2">
        <v>39</v>
      </c>
      <c r="G65" s="2">
        <v>125</v>
      </c>
    </row>
    <row r="66" spans="1:7" x14ac:dyDescent="0.2">
      <c r="A66" s="2">
        <v>64</v>
      </c>
      <c r="B66" s="3" t="s">
        <v>98</v>
      </c>
      <c r="C66" s="2" t="s">
        <v>97</v>
      </c>
      <c r="D66" s="3" t="str">
        <f t="shared" si="1"/>
        <v>Malezja/ Malaysia</v>
      </c>
      <c r="E66" s="3" t="s">
        <v>0</v>
      </c>
      <c r="F66" s="2">
        <v>41</v>
      </c>
      <c r="G66" s="2">
        <v>140</v>
      </c>
    </row>
    <row r="67" spans="1:7" x14ac:dyDescent="0.2">
      <c r="A67" s="2">
        <v>65</v>
      </c>
      <c r="B67" s="3" t="s">
        <v>96</v>
      </c>
      <c r="C67" s="2" t="s">
        <v>96</v>
      </c>
      <c r="D67" s="3" t="str">
        <f t="shared" ref="D67:D98" si="2">B67 &amp; "/ " &amp;C67</f>
        <v>Malta/ Malta</v>
      </c>
      <c r="E67" s="3" t="s">
        <v>0</v>
      </c>
      <c r="F67" s="2">
        <v>43</v>
      </c>
      <c r="G67" s="2">
        <v>180</v>
      </c>
    </row>
    <row r="68" spans="1:7" x14ac:dyDescent="0.2">
      <c r="A68" s="2">
        <v>66</v>
      </c>
      <c r="B68" s="3" t="s">
        <v>95</v>
      </c>
      <c r="C68" s="2" t="s">
        <v>94</v>
      </c>
      <c r="D68" s="3" t="str">
        <f t="shared" si="2"/>
        <v>Maroko/ Morocco</v>
      </c>
      <c r="E68" s="3" t="s">
        <v>0</v>
      </c>
      <c r="F68" s="2">
        <v>41</v>
      </c>
      <c r="G68" s="2">
        <v>130</v>
      </c>
    </row>
    <row r="69" spans="1:7" x14ac:dyDescent="0.2">
      <c r="A69" s="2">
        <v>67</v>
      </c>
      <c r="B69" s="3" t="s">
        <v>93</v>
      </c>
      <c r="C69" s="2" t="s">
        <v>92</v>
      </c>
      <c r="D69" s="3" t="str">
        <f t="shared" si="2"/>
        <v>Meksyk/ Mexico</v>
      </c>
      <c r="E69" s="3" t="s">
        <v>5</v>
      </c>
      <c r="F69" s="2">
        <v>53</v>
      </c>
      <c r="G69" s="2">
        <v>140</v>
      </c>
    </row>
    <row r="70" spans="1:7" x14ac:dyDescent="0.2">
      <c r="A70" s="2">
        <v>68</v>
      </c>
      <c r="B70" s="3" t="s">
        <v>91</v>
      </c>
      <c r="C70" s="2" t="s">
        <v>90</v>
      </c>
      <c r="D70" s="3" t="str">
        <f t="shared" si="2"/>
        <v>Mołdowa/ Moldova</v>
      </c>
      <c r="E70" s="3" t="s">
        <v>0</v>
      </c>
      <c r="F70" s="2">
        <v>41</v>
      </c>
      <c r="G70" s="2">
        <v>85</v>
      </c>
    </row>
    <row r="71" spans="1:7" ht="13.1" thickBot="1" x14ac:dyDescent="0.25">
      <c r="A71" s="2">
        <v>69</v>
      </c>
      <c r="B71" s="3" t="s">
        <v>89</v>
      </c>
      <c r="C71" s="2" t="s">
        <v>88</v>
      </c>
      <c r="D71" s="3" t="str">
        <f t="shared" si="2"/>
        <v>Monako/ Monaco</v>
      </c>
      <c r="E71" s="7" t="s">
        <v>0</v>
      </c>
      <c r="F71" s="5">
        <v>50</v>
      </c>
      <c r="G71" s="5">
        <v>180</v>
      </c>
    </row>
    <row r="72" spans="1:7" x14ac:dyDescent="0.2">
      <c r="A72" s="2">
        <v>70</v>
      </c>
      <c r="B72" s="3" t="s">
        <v>87</v>
      </c>
      <c r="C72" s="2" t="s">
        <v>87</v>
      </c>
      <c r="D72" s="3" t="str">
        <f t="shared" si="2"/>
        <v>Mongolia/ Mongolia</v>
      </c>
      <c r="E72" s="3" t="s">
        <v>0</v>
      </c>
      <c r="F72" s="2">
        <v>45</v>
      </c>
      <c r="G72" s="2">
        <v>140</v>
      </c>
    </row>
    <row r="73" spans="1:7" x14ac:dyDescent="0.2">
      <c r="A73" s="2">
        <v>71</v>
      </c>
      <c r="B73" s="3" t="s">
        <v>86</v>
      </c>
      <c r="C73" s="2" t="s">
        <v>85</v>
      </c>
      <c r="D73" s="3" t="str">
        <f t="shared" si="2"/>
        <v>Niderlandy/ Netherlands</v>
      </c>
      <c r="E73" s="3" t="s">
        <v>0</v>
      </c>
      <c r="F73" s="2">
        <v>50</v>
      </c>
      <c r="G73" s="2">
        <v>130</v>
      </c>
    </row>
    <row r="74" spans="1:7" x14ac:dyDescent="0.2">
      <c r="A74" s="2">
        <v>72</v>
      </c>
      <c r="B74" s="3" t="s">
        <v>84</v>
      </c>
      <c r="C74" s="2" t="s">
        <v>83</v>
      </c>
      <c r="D74" s="3" t="str">
        <f t="shared" si="2"/>
        <v>Niemcy/ Germany</v>
      </c>
      <c r="E74" s="3" t="s">
        <v>0</v>
      </c>
      <c r="F74" s="2">
        <v>49</v>
      </c>
      <c r="G74" s="2">
        <v>150</v>
      </c>
    </row>
    <row r="75" spans="1:7" x14ac:dyDescent="0.2">
      <c r="A75" s="2">
        <v>73</v>
      </c>
      <c r="B75" s="3" t="s">
        <v>82</v>
      </c>
      <c r="C75" s="2" t="s">
        <v>82</v>
      </c>
      <c r="D75" s="3" t="str">
        <f t="shared" si="2"/>
        <v>Nigeria/ Nigeria</v>
      </c>
      <c r="E75" s="3" t="s">
        <v>0</v>
      </c>
      <c r="F75" s="2">
        <v>46</v>
      </c>
      <c r="G75" s="2">
        <v>240</v>
      </c>
    </row>
    <row r="76" spans="1:7" x14ac:dyDescent="0.2">
      <c r="A76" s="2">
        <v>74</v>
      </c>
      <c r="B76" s="3" t="s">
        <v>81</v>
      </c>
      <c r="C76" s="2" t="s">
        <v>80</v>
      </c>
      <c r="D76" s="3" t="str">
        <f t="shared" si="2"/>
        <v>Norwegia/ Norway</v>
      </c>
      <c r="E76" s="3" t="s">
        <v>290</v>
      </c>
      <c r="F76" s="2">
        <v>451</v>
      </c>
      <c r="G76" s="2" t="s">
        <v>79</v>
      </c>
    </row>
    <row r="77" spans="1:7" ht="18.350000000000001" x14ac:dyDescent="0.2">
      <c r="A77" s="2">
        <v>75</v>
      </c>
      <c r="B77" s="3" t="s">
        <v>78</v>
      </c>
      <c r="C77" s="2" t="s">
        <v>77</v>
      </c>
      <c r="D77" s="3" t="str">
        <f t="shared" si="2"/>
        <v>Nowa Zelandia/ New Zealand</v>
      </c>
      <c r="E77" s="3" t="s">
        <v>5</v>
      </c>
      <c r="F77" s="2">
        <v>58</v>
      </c>
      <c r="G77" s="2">
        <v>180</v>
      </c>
    </row>
    <row r="78" spans="1:7" x14ac:dyDescent="0.2">
      <c r="A78" s="2">
        <v>76</v>
      </c>
      <c r="B78" s="3" t="s">
        <v>76</v>
      </c>
      <c r="C78" s="2" t="s">
        <v>76</v>
      </c>
      <c r="D78" s="3" t="str">
        <f t="shared" si="2"/>
        <v>Oman/ Oman</v>
      </c>
      <c r="E78" s="3" t="s">
        <v>0</v>
      </c>
      <c r="F78" s="2">
        <v>40</v>
      </c>
      <c r="G78" s="2">
        <v>240</v>
      </c>
    </row>
    <row r="79" spans="1:7" x14ac:dyDescent="0.2">
      <c r="A79" s="2">
        <v>77</v>
      </c>
      <c r="B79" s="3" t="s">
        <v>75</v>
      </c>
      <c r="C79" s="2" t="s">
        <v>75</v>
      </c>
      <c r="D79" s="3" t="str">
        <f t="shared" si="2"/>
        <v>Pakistan/ Pakistan</v>
      </c>
      <c r="E79" s="3" t="s">
        <v>0</v>
      </c>
      <c r="F79" s="2">
        <v>38</v>
      </c>
      <c r="G79" s="2">
        <v>200</v>
      </c>
    </row>
    <row r="80" spans="1:7" ht="28.15" thickBot="1" x14ac:dyDescent="0.25">
      <c r="A80" s="2">
        <v>78</v>
      </c>
      <c r="B80" s="3" t="s">
        <v>74</v>
      </c>
      <c r="C80" s="2" t="s">
        <v>73</v>
      </c>
      <c r="D80" s="3" t="str">
        <f t="shared" si="2"/>
        <v>Palestyńska Władza Narodowa/ Palestinian National Authority</v>
      </c>
      <c r="E80" s="7" t="s">
        <v>0</v>
      </c>
      <c r="F80" s="5">
        <v>50</v>
      </c>
      <c r="G80" s="5">
        <v>150</v>
      </c>
    </row>
    <row r="81" spans="1:7" x14ac:dyDescent="0.2">
      <c r="A81" s="2">
        <v>79</v>
      </c>
      <c r="B81" s="3" t="s">
        <v>72</v>
      </c>
      <c r="C81" s="2" t="s">
        <v>72</v>
      </c>
      <c r="D81" s="3" t="str">
        <f t="shared" si="2"/>
        <v>Panama/ Panama</v>
      </c>
      <c r="E81" s="3" t="s">
        <v>5</v>
      </c>
      <c r="F81" s="2">
        <v>52</v>
      </c>
      <c r="G81" s="2">
        <v>140</v>
      </c>
    </row>
    <row r="82" spans="1:7" x14ac:dyDescent="0.2">
      <c r="A82" s="2">
        <v>80</v>
      </c>
      <c r="B82" s="3" t="s">
        <v>71</v>
      </c>
      <c r="C82" s="2" t="s">
        <v>71</v>
      </c>
      <c r="D82" s="3" t="str">
        <f t="shared" si="2"/>
        <v>Peru/ Peru</v>
      </c>
      <c r="E82" s="3" t="s">
        <v>5</v>
      </c>
      <c r="F82" s="2">
        <v>50</v>
      </c>
      <c r="G82" s="2">
        <v>150</v>
      </c>
    </row>
    <row r="83" spans="1:7" x14ac:dyDescent="0.2">
      <c r="A83" s="2">
        <v>81</v>
      </c>
      <c r="B83" s="3" t="s">
        <v>70</v>
      </c>
      <c r="C83" s="2" t="s">
        <v>69</v>
      </c>
      <c r="D83" s="3" t="str">
        <f t="shared" si="2"/>
        <v>Portugalia/ Portugal</v>
      </c>
      <c r="E83" s="3" t="s">
        <v>0</v>
      </c>
      <c r="F83" s="2">
        <v>49</v>
      </c>
      <c r="G83" s="2">
        <v>120</v>
      </c>
    </row>
    <row r="84" spans="1:7" ht="27.5" x14ac:dyDescent="0.2">
      <c r="A84" s="2">
        <v>82</v>
      </c>
      <c r="B84" s="3" t="s">
        <v>68</v>
      </c>
      <c r="C84" s="2" t="s">
        <v>67</v>
      </c>
      <c r="D84" s="3" t="str">
        <f t="shared" si="2"/>
        <v>Republika Południowej Afryki/ South Africa</v>
      </c>
      <c r="E84" s="3" t="s">
        <v>5</v>
      </c>
      <c r="F84" s="2">
        <v>52</v>
      </c>
      <c r="G84" s="2">
        <v>275</v>
      </c>
    </row>
    <row r="85" spans="1:7" x14ac:dyDescent="0.2">
      <c r="A85" s="2">
        <v>83</v>
      </c>
      <c r="B85" s="3" t="s">
        <v>66</v>
      </c>
      <c r="C85" s="2" t="s">
        <v>65</v>
      </c>
      <c r="D85" s="3" t="str">
        <f t="shared" si="2"/>
        <v>Rosja/ Russia</v>
      </c>
      <c r="E85" s="3" t="s">
        <v>0</v>
      </c>
      <c r="F85" s="2">
        <v>48</v>
      </c>
      <c r="G85" s="2">
        <v>200</v>
      </c>
    </row>
    <row r="86" spans="1:7" x14ac:dyDescent="0.2">
      <c r="A86" s="2">
        <v>84</v>
      </c>
      <c r="B86" s="3" t="s">
        <v>64</v>
      </c>
      <c r="C86" s="2" t="s">
        <v>63</v>
      </c>
      <c r="D86" s="3" t="str">
        <f t="shared" si="2"/>
        <v>Rumunia/ Romania</v>
      </c>
      <c r="E86" s="3" t="s">
        <v>0</v>
      </c>
      <c r="F86" s="2">
        <v>38</v>
      </c>
      <c r="G86" s="2">
        <v>100</v>
      </c>
    </row>
    <row r="87" spans="1:7" ht="12.6" customHeight="1" thickBot="1" x14ac:dyDescent="0.25">
      <c r="A87" s="2">
        <v>85</v>
      </c>
      <c r="B87" s="3" t="s">
        <v>62</v>
      </c>
      <c r="C87" s="2" t="s">
        <v>62</v>
      </c>
      <c r="D87" s="3" t="str">
        <f t="shared" si="2"/>
        <v>San Marino/ San Marino</v>
      </c>
      <c r="E87" s="7" t="s">
        <v>0</v>
      </c>
      <c r="F87" s="5">
        <v>48</v>
      </c>
      <c r="G87" s="5">
        <v>174</v>
      </c>
    </row>
    <row r="88" spans="1:7" x14ac:dyDescent="0.2">
      <c r="A88" s="2">
        <v>86</v>
      </c>
      <c r="B88" s="3" t="s">
        <v>61</v>
      </c>
      <c r="C88" s="2" t="s">
        <v>61</v>
      </c>
      <c r="D88" s="3" t="str">
        <f t="shared" si="2"/>
        <v>Senegal/ Senegal</v>
      </c>
      <c r="E88" s="3" t="s">
        <v>0</v>
      </c>
      <c r="F88" s="2">
        <v>44</v>
      </c>
      <c r="G88" s="2">
        <v>120</v>
      </c>
    </row>
    <row r="89" spans="1:7" ht="55" x14ac:dyDescent="0.2">
      <c r="A89" s="2">
        <v>87</v>
      </c>
      <c r="B89" s="3" t="s">
        <v>60</v>
      </c>
      <c r="C89" s="2" t="s">
        <v>59</v>
      </c>
      <c r="D89" s="3" t="str">
        <f t="shared" si="2"/>
        <v>Republika Serbii i Republika Czarnogóry/ The Republic of Serbia and the Republic of Montenegro</v>
      </c>
      <c r="E89" s="3" t="s">
        <v>0</v>
      </c>
      <c r="F89" s="2">
        <v>40</v>
      </c>
      <c r="G89" s="2">
        <v>100</v>
      </c>
    </row>
    <row r="90" spans="1:7" x14ac:dyDescent="0.2">
      <c r="A90" s="2">
        <v>88</v>
      </c>
      <c r="B90" s="3" t="s">
        <v>58</v>
      </c>
      <c r="C90" s="2" t="s">
        <v>57</v>
      </c>
      <c r="D90" s="3" t="str">
        <f t="shared" si="2"/>
        <v>Singapur/ Singapore</v>
      </c>
      <c r="E90" s="3" t="s">
        <v>5</v>
      </c>
      <c r="F90" s="2">
        <v>56</v>
      </c>
      <c r="G90" s="2">
        <v>230</v>
      </c>
    </row>
    <row r="91" spans="1:7" x14ac:dyDescent="0.2">
      <c r="A91" s="2">
        <v>89</v>
      </c>
      <c r="B91" s="3" t="s">
        <v>56</v>
      </c>
      <c r="C91" s="2" t="s">
        <v>55</v>
      </c>
      <c r="D91" s="3" t="str">
        <f t="shared" si="2"/>
        <v>Słowacja/ Slovakia</v>
      </c>
      <c r="E91" s="3" t="s">
        <v>0</v>
      </c>
      <c r="F91" s="2">
        <v>43</v>
      </c>
      <c r="G91" s="2">
        <v>120</v>
      </c>
    </row>
    <row r="92" spans="1:7" x14ac:dyDescent="0.2">
      <c r="A92" s="4">
        <v>90</v>
      </c>
      <c r="B92" s="3" t="s">
        <v>54</v>
      </c>
      <c r="C92" s="4" t="s">
        <v>53</v>
      </c>
      <c r="D92" s="3" t="str">
        <f t="shared" si="2"/>
        <v>Słowenia/ Slovenia</v>
      </c>
      <c r="E92" s="3" t="s">
        <v>0</v>
      </c>
      <c r="F92" s="2">
        <v>41</v>
      </c>
      <c r="G92" s="2">
        <v>130</v>
      </c>
    </row>
    <row r="93" spans="1:7" ht="13.6" customHeight="1" x14ac:dyDescent="0.2">
      <c r="A93" s="4">
        <v>91</v>
      </c>
      <c r="B93" s="3" t="s">
        <v>52</v>
      </c>
      <c r="C93" s="4" t="s">
        <v>52</v>
      </c>
      <c r="D93" s="3" t="str">
        <f t="shared" si="2"/>
        <v>USA/ USA</v>
      </c>
      <c r="E93" s="8" t="s">
        <v>5</v>
      </c>
      <c r="F93" s="2">
        <v>50</v>
      </c>
      <c r="G93" s="2">
        <v>200</v>
      </c>
    </row>
    <row r="94" spans="1:7" ht="18.350000000000001" x14ac:dyDescent="0.2">
      <c r="A94" s="4">
        <v>92</v>
      </c>
      <c r="B94" s="3" t="s">
        <v>51</v>
      </c>
      <c r="C94" s="4" t="s">
        <v>50</v>
      </c>
      <c r="D94" s="3" t="str">
        <f t="shared" si="2"/>
        <v>USA-Nowy Jork/ USA-New York</v>
      </c>
      <c r="E94" s="8" t="s">
        <v>5</v>
      </c>
      <c r="F94" s="2">
        <v>50</v>
      </c>
      <c r="G94" s="2">
        <v>350</v>
      </c>
    </row>
    <row r="95" spans="1:7" ht="27.5" x14ac:dyDescent="0.2">
      <c r="A95" s="4">
        <v>93</v>
      </c>
      <c r="B95" s="3" t="s">
        <v>49</v>
      </c>
      <c r="C95" s="4" t="s">
        <v>48</v>
      </c>
      <c r="D95" s="3" t="str">
        <f t="shared" si="2"/>
        <v>USA-Waszyngton/ USA-Washington</v>
      </c>
      <c r="E95" s="8" t="s">
        <v>5</v>
      </c>
      <c r="F95" s="2"/>
      <c r="G95" s="2">
        <v>300</v>
      </c>
    </row>
    <row r="96" spans="1:7" x14ac:dyDescent="0.2">
      <c r="A96" s="4">
        <v>94</v>
      </c>
      <c r="B96" s="3" t="s">
        <v>47</v>
      </c>
      <c r="C96" s="4" t="s">
        <v>47</v>
      </c>
      <c r="D96" s="3" t="str">
        <f t="shared" si="2"/>
        <v>Syria/ Syria</v>
      </c>
      <c r="E96" s="3" t="s">
        <v>5</v>
      </c>
      <c r="F96" s="2">
        <v>50</v>
      </c>
      <c r="G96" s="2">
        <v>150</v>
      </c>
    </row>
    <row r="97" spans="1:7" x14ac:dyDescent="0.2">
      <c r="A97" s="4">
        <v>95</v>
      </c>
      <c r="B97" s="3" t="s">
        <v>46</v>
      </c>
      <c r="C97" s="4" t="s">
        <v>45</v>
      </c>
      <c r="D97" s="3" t="str">
        <f t="shared" si="2"/>
        <v>Szwajcaria/ Switzerland</v>
      </c>
      <c r="E97" s="3" t="s">
        <v>44</v>
      </c>
      <c r="F97" s="2">
        <v>88</v>
      </c>
      <c r="G97" s="2">
        <v>200</v>
      </c>
    </row>
    <row r="98" spans="1:7" x14ac:dyDescent="0.2">
      <c r="A98" s="4">
        <v>96</v>
      </c>
      <c r="B98" s="3" t="s">
        <v>43</v>
      </c>
      <c r="C98" s="4" t="s">
        <v>42</v>
      </c>
      <c r="D98" s="3" t="str">
        <f t="shared" si="2"/>
        <v>Szwecja/ Sweden</v>
      </c>
      <c r="E98" s="3" t="s">
        <v>41</v>
      </c>
      <c r="F98" s="2">
        <v>459</v>
      </c>
      <c r="G98" s="2" t="s">
        <v>40</v>
      </c>
    </row>
    <row r="99" spans="1:7" x14ac:dyDescent="0.2">
      <c r="A99" s="4">
        <v>97</v>
      </c>
      <c r="B99" s="3" t="s">
        <v>39</v>
      </c>
      <c r="C99" s="4" t="s">
        <v>38</v>
      </c>
      <c r="D99" s="3" t="str">
        <f t="shared" ref="D99:D119" si="3">B99 &amp; "/ " &amp;C99</f>
        <v>Tadżykistan/ Tajikistan</v>
      </c>
      <c r="E99" s="3" t="s">
        <v>0</v>
      </c>
      <c r="F99" s="2">
        <v>41</v>
      </c>
      <c r="G99" s="2">
        <v>140</v>
      </c>
    </row>
    <row r="100" spans="1:7" x14ac:dyDescent="0.2">
      <c r="A100" s="4">
        <v>98</v>
      </c>
      <c r="B100" s="3" t="s">
        <v>37</v>
      </c>
      <c r="C100" s="4" t="s">
        <v>36</v>
      </c>
      <c r="D100" s="3" t="str">
        <f t="shared" si="3"/>
        <v>Tajlandia/ Thailand</v>
      </c>
      <c r="E100" s="3" t="s">
        <v>5</v>
      </c>
      <c r="F100" s="2">
        <v>42</v>
      </c>
      <c r="G100" s="2">
        <v>110</v>
      </c>
    </row>
    <row r="101" spans="1:7" x14ac:dyDescent="0.2">
      <c r="A101" s="4">
        <v>99</v>
      </c>
      <c r="B101" s="3" t="s">
        <v>35</v>
      </c>
      <c r="C101" s="4" t="s">
        <v>35</v>
      </c>
      <c r="D101" s="3" t="str">
        <f t="shared" si="3"/>
        <v>Tanzania/ Tanzania</v>
      </c>
      <c r="E101" s="3" t="s">
        <v>5</v>
      </c>
      <c r="F101" s="2">
        <v>53</v>
      </c>
      <c r="G101" s="2">
        <v>150</v>
      </c>
    </row>
    <row r="102" spans="1:7" x14ac:dyDescent="0.2">
      <c r="A102" s="4">
        <v>100</v>
      </c>
      <c r="B102" s="3" t="s">
        <v>34</v>
      </c>
      <c r="C102" s="4" t="s">
        <v>33</v>
      </c>
      <c r="D102" s="3" t="str">
        <f t="shared" si="3"/>
        <v>Tunezja/ Tunisia</v>
      </c>
      <c r="E102" s="3" t="s">
        <v>0</v>
      </c>
      <c r="F102" s="2">
        <v>37</v>
      </c>
      <c r="G102" s="2">
        <v>100</v>
      </c>
    </row>
    <row r="103" spans="1:7" x14ac:dyDescent="0.2">
      <c r="A103" s="4">
        <v>101</v>
      </c>
      <c r="B103" s="3" t="s">
        <v>32</v>
      </c>
      <c r="C103" s="4" t="s">
        <v>31</v>
      </c>
      <c r="D103" s="3" t="str">
        <f t="shared" si="3"/>
        <v>Turcja/ Turkey</v>
      </c>
      <c r="E103" s="3" t="s">
        <v>5</v>
      </c>
      <c r="F103" s="2">
        <v>53</v>
      </c>
      <c r="G103" s="2">
        <v>173</v>
      </c>
    </row>
    <row r="104" spans="1:7" ht="18.350000000000001" x14ac:dyDescent="0.2">
      <c r="A104" s="4">
        <v>102</v>
      </c>
      <c r="B104" s="3" t="s">
        <v>30</v>
      </c>
      <c r="C104" s="4" t="s">
        <v>30</v>
      </c>
      <c r="D104" s="3" t="str">
        <f t="shared" si="3"/>
        <v>Turkmenistan/ Turkmenistan</v>
      </c>
      <c r="E104" s="3" t="s">
        <v>0</v>
      </c>
      <c r="F104" s="2">
        <v>47</v>
      </c>
      <c r="G104" s="2">
        <v>90</v>
      </c>
    </row>
    <row r="105" spans="1:7" x14ac:dyDescent="0.2">
      <c r="A105" s="4">
        <v>103</v>
      </c>
      <c r="B105" s="3" t="s">
        <v>29</v>
      </c>
      <c r="C105" s="4" t="s">
        <v>28</v>
      </c>
      <c r="D105" s="3" t="str">
        <f t="shared" si="3"/>
        <v>Ukraina/ Ukraine</v>
      </c>
      <c r="E105" s="3" t="s">
        <v>0</v>
      </c>
      <c r="F105" s="2">
        <v>41</v>
      </c>
      <c r="G105" s="2">
        <v>180</v>
      </c>
    </row>
    <row r="106" spans="1:7" x14ac:dyDescent="0.2">
      <c r="A106" s="4">
        <v>104</v>
      </c>
      <c r="B106" s="3" t="s">
        <v>27</v>
      </c>
      <c r="C106" s="4" t="s">
        <v>26</v>
      </c>
      <c r="D106" s="3" t="str">
        <f t="shared" si="3"/>
        <v>Urugwaj/ Uruguay</v>
      </c>
      <c r="E106" s="3" t="s">
        <v>5</v>
      </c>
      <c r="F106" s="2">
        <v>50</v>
      </c>
      <c r="G106" s="2">
        <v>80</v>
      </c>
    </row>
    <row r="107" spans="1:7" x14ac:dyDescent="0.2">
      <c r="A107" s="4">
        <v>105</v>
      </c>
      <c r="B107" s="3" t="s">
        <v>25</v>
      </c>
      <c r="C107" s="4" t="s">
        <v>25</v>
      </c>
      <c r="D107" s="3" t="str">
        <f t="shared" si="3"/>
        <v>Uzbekistan/ Uzbekistan</v>
      </c>
      <c r="E107" s="3" t="s">
        <v>0</v>
      </c>
      <c r="F107" s="2">
        <v>41</v>
      </c>
      <c r="G107" s="2">
        <v>140</v>
      </c>
    </row>
    <row r="108" spans="1:7" x14ac:dyDescent="0.2">
      <c r="A108" s="4">
        <v>106</v>
      </c>
      <c r="B108" s="3" t="s">
        <v>24</v>
      </c>
      <c r="C108" s="4" t="s">
        <v>23</v>
      </c>
      <c r="D108" s="3" t="str">
        <f t="shared" si="3"/>
        <v>Wenezuela/ Venezuela</v>
      </c>
      <c r="E108" s="3" t="s">
        <v>5</v>
      </c>
      <c r="F108" s="2">
        <v>60</v>
      </c>
      <c r="G108" s="2">
        <v>220</v>
      </c>
    </row>
    <row r="109" spans="1:7" x14ac:dyDescent="0.2">
      <c r="A109" s="4">
        <v>107</v>
      </c>
      <c r="B109" s="3" t="s">
        <v>22</v>
      </c>
      <c r="C109" s="4" t="s">
        <v>21</v>
      </c>
      <c r="D109" s="3" t="str">
        <f t="shared" si="3"/>
        <v>Węgry/ Hungary</v>
      </c>
      <c r="E109" s="3" t="s">
        <v>0</v>
      </c>
      <c r="F109" s="2">
        <v>44</v>
      </c>
      <c r="G109" s="2">
        <v>130</v>
      </c>
    </row>
    <row r="110" spans="1:7" ht="18.350000000000001" x14ac:dyDescent="0.2">
      <c r="A110" s="4">
        <v>108</v>
      </c>
      <c r="B110" s="3" t="s">
        <v>20</v>
      </c>
      <c r="C110" s="4" t="s">
        <v>19</v>
      </c>
      <c r="D110" s="3" t="str">
        <f t="shared" si="3"/>
        <v>Wielka Brytania/ great Britain</v>
      </c>
      <c r="E110" s="3" t="s">
        <v>8</v>
      </c>
      <c r="F110" s="2">
        <v>35</v>
      </c>
      <c r="G110" s="2">
        <v>200</v>
      </c>
    </row>
    <row r="111" spans="1:7" x14ac:dyDescent="0.2">
      <c r="A111" s="4">
        <v>109</v>
      </c>
      <c r="B111" s="3" t="s">
        <v>18</v>
      </c>
      <c r="C111" s="4" t="s">
        <v>17</v>
      </c>
      <c r="D111" s="3" t="str">
        <f t="shared" si="3"/>
        <v>Wietnam/ Vietnam</v>
      </c>
      <c r="E111" s="3" t="s">
        <v>5</v>
      </c>
      <c r="F111" s="2">
        <v>53</v>
      </c>
      <c r="G111" s="2">
        <v>160</v>
      </c>
    </row>
    <row r="112" spans="1:7" x14ac:dyDescent="0.2">
      <c r="A112" s="4">
        <v>110</v>
      </c>
      <c r="B112" s="3" t="s">
        <v>16</v>
      </c>
      <c r="C112" s="4" t="s">
        <v>15</v>
      </c>
      <c r="D112" s="3" t="str">
        <f t="shared" si="3"/>
        <v>Włochy/ Italy</v>
      </c>
      <c r="E112" s="3" t="s">
        <v>0</v>
      </c>
      <c r="F112" s="2">
        <v>48</v>
      </c>
      <c r="G112" s="2">
        <v>174</v>
      </c>
    </row>
    <row r="113" spans="1:7" ht="18.350000000000001" x14ac:dyDescent="0.2">
      <c r="A113" s="4">
        <v>111</v>
      </c>
      <c r="B113" s="3" t="s">
        <v>14</v>
      </c>
      <c r="C113" s="4" t="s">
        <v>13</v>
      </c>
      <c r="D113" s="3" t="str">
        <f t="shared" si="3"/>
        <v>Wybrzeże Kości Słoniowej/ Ivory Coast</v>
      </c>
      <c r="E113" s="3" t="s">
        <v>0</v>
      </c>
      <c r="F113" s="2">
        <v>33</v>
      </c>
      <c r="G113" s="2">
        <v>100</v>
      </c>
    </row>
    <row r="114" spans="1:7" x14ac:dyDescent="0.2">
      <c r="A114" s="4">
        <v>112</v>
      </c>
      <c r="B114" s="3" t="s">
        <v>12</v>
      </c>
      <c r="C114" s="4" t="s">
        <v>12</v>
      </c>
      <c r="D114" s="3" t="str">
        <f t="shared" si="3"/>
        <v>Zimbabwe/ Zimbabwe</v>
      </c>
      <c r="E114" s="3" t="s">
        <v>0</v>
      </c>
      <c r="F114" s="2">
        <v>39</v>
      </c>
      <c r="G114" s="2">
        <v>90</v>
      </c>
    </row>
    <row r="115" spans="1:7" ht="27.5" x14ac:dyDescent="0.2">
      <c r="A115" s="4">
        <v>113</v>
      </c>
      <c r="B115" s="3" t="s">
        <v>11</v>
      </c>
      <c r="C115" s="4" t="s">
        <v>10</v>
      </c>
      <c r="D115" s="3" t="str">
        <f t="shared" si="3"/>
        <v>Zjednoczone Emiraty Arabskie/ United Arab Emirates</v>
      </c>
      <c r="E115" s="3" t="s">
        <v>0</v>
      </c>
      <c r="F115" s="2">
        <v>39</v>
      </c>
      <c r="G115" s="2">
        <v>200</v>
      </c>
    </row>
    <row r="116" spans="1:7" ht="12.6" customHeight="1" thickBot="1" x14ac:dyDescent="0.25">
      <c r="A116" s="4">
        <v>115</v>
      </c>
      <c r="B116" s="3" t="s">
        <v>9</v>
      </c>
      <c r="C116" s="4" t="s">
        <v>9</v>
      </c>
      <c r="D116" s="3" t="str">
        <f t="shared" si="3"/>
        <v>Gibraltar/ Gibraltar</v>
      </c>
      <c r="E116" s="7" t="s">
        <v>8</v>
      </c>
      <c r="F116" s="5">
        <v>35</v>
      </c>
      <c r="G116" s="5">
        <v>200</v>
      </c>
    </row>
    <row r="117" spans="1:7" x14ac:dyDescent="0.2">
      <c r="A117" s="4">
        <v>116</v>
      </c>
      <c r="B117" s="3" t="s">
        <v>7</v>
      </c>
      <c r="C117" s="4" t="s">
        <v>6</v>
      </c>
      <c r="D117" s="3" t="str">
        <f t="shared" si="3"/>
        <v>Honkong/ Hong Kong</v>
      </c>
      <c r="E117" s="3" t="s">
        <v>5</v>
      </c>
      <c r="F117" s="2">
        <v>55</v>
      </c>
      <c r="G117" s="2">
        <v>250</v>
      </c>
    </row>
    <row r="118" spans="1:7" ht="13.1" thickBot="1" x14ac:dyDescent="0.25">
      <c r="A118" s="4">
        <v>117</v>
      </c>
      <c r="B118" s="6" t="s">
        <v>4</v>
      </c>
      <c r="C118" s="4" t="s">
        <v>3</v>
      </c>
      <c r="D118" s="3" t="str">
        <f t="shared" si="3"/>
        <v>Tajwan/ Taiwan</v>
      </c>
      <c r="E118" s="6" t="s">
        <v>0</v>
      </c>
      <c r="F118" s="5">
        <v>40</v>
      </c>
      <c r="G118" s="5">
        <v>142</v>
      </c>
    </row>
    <row r="119" spans="1:7" ht="18.350000000000001" x14ac:dyDescent="0.2">
      <c r="A119" s="4">
        <v>114</v>
      </c>
      <c r="B119" s="3" t="s">
        <v>2</v>
      </c>
      <c r="C119" s="4" t="s">
        <v>1</v>
      </c>
      <c r="D119" s="3" t="str">
        <f t="shared" si="3"/>
        <v>Państwa inne/ Other countries</v>
      </c>
      <c r="E119" s="3" t="s">
        <v>0</v>
      </c>
      <c r="F119" s="2">
        <v>41</v>
      </c>
      <c r="G119" s="2">
        <v>140</v>
      </c>
    </row>
    <row r="141" spans="2:2" x14ac:dyDescent="0.2">
      <c r="B141" s="1">
        <v>1</v>
      </c>
    </row>
    <row r="142" spans="2:2" x14ac:dyDescent="0.2">
      <c r="B142" s="1">
        <v>2</v>
      </c>
    </row>
    <row r="143" spans="2:2" x14ac:dyDescent="0.2">
      <c r="B143" s="1">
        <v>3</v>
      </c>
    </row>
    <row r="144" spans="2:2" x14ac:dyDescent="0.2">
      <c r="B144" s="1">
        <v>4</v>
      </c>
    </row>
    <row r="145" spans="2:2" x14ac:dyDescent="0.2">
      <c r="B145" s="1">
        <v>5</v>
      </c>
    </row>
    <row r="146" spans="2:2" x14ac:dyDescent="0.2">
      <c r="B146" s="1">
        <v>6</v>
      </c>
    </row>
    <row r="147" spans="2:2" x14ac:dyDescent="0.2">
      <c r="B147" s="1">
        <v>7</v>
      </c>
    </row>
    <row r="148" spans="2:2" x14ac:dyDescent="0.2">
      <c r="B148" s="1">
        <v>8</v>
      </c>
    </row>
    <row r="149" spans="2:2" x14ac:dyDescent="0.2">
      <c r="B149" s="1">
        <v>9</v>
      </c>
    </row>
    <row r="150" spans="2:2" x14ac:dyDescent="0.2">
      <c r="B150" s="1">
        <v>10</v>
      </c>
    </row>
    <row r="151" spans="2:2" x14ac:dyDescent="0.2">
      <c r="B151" s="1">
        <v>11</v>
      </c>
    </row>
    <row r="152" spans="2:2" x14ac:dyDescent="0.2">
      <c r="B152" s="1">
        <v>12</v>
      </c>
    </row>
    <row r="153" spans="2:2" x14ac:dyDescent="0.2">
      <c r="B153" s="1">
        <v>13</v>
      </c>
    </row>
    <row r="154" spans="2:2" x14ac:dyDescent="0.2">
      <c r="B154" s="1">
        <v>14</v>
      </c>
    </row>
    <row r="155" spans="2:2" x14ac:dyDescent="0.2">
      <c r="B155" s="1">
        <v>15</v>
      </c>
    </row>
    <row r="156" spans="2:2" x14ac:dyDescent="0.2">
      <c r="B156" s="1">
        <v>16</v>
      </c>
    </row>
    <row r="157" spans="2:2" x14ac:dyDescent="0.2">
      <c r="B157" s="1">
        <v>17</v>
      </c>
    </row>
    <row r="158" spans="2:2" x14ac:dyDescent="0.2">
      <c r="B158" s="1">
        <v>18</v>
      </c>
    </row>
    <row r="159" spans="2:2" x14ac:dyDescent="0.2">
      <c r="B159" s="1">
        <v>19</v>
      </c>
    </row>
    <row r="160" spans="2:2" x14ac:dyDescent="0.2">
      <c r="B160" s="1">
        <v>20</v>
      </c>
    </row>
    <row r="161" spans="2:2" x14ac:dyDescent="0.2">
      <c r="B161" s="1">
        <v>21</v>
      </c>
    </row>
    <row r="162" spans="2:2" x14ac:dyDescent="0.2">
      <c r="B162" s="1">
        <v>22</v>
      </c>
    </row>
    <row r="163" spans="2:2" x14ac:dyDescent="0.2">
      <c r="B163" s="1">
        <v>23</v>
      </c>
    </row>
    <row r="164" spans="2:2" x14ac:dyDescent="0.2">
      <c r="B164" s="1">
        <v>24</v>
      </c>
    </row>
    <row r="165" spans="2:2" x14ac:dyDescent="0.2">
      <c r="B165" s="1">
        <v>25</v>
      </c>
    </row>
    <row r="166" spans="2:2" x14ac:dyDescent="0.2">
      <c r="B166" s="1">
        <v>26</v>
      </c>
    </row>
    <row r="167" spans="2:2" x14ac:dyDescent="0.2">
      <c r="B167" s="1">
        <v>27</v>
      </c>
    </row>
    <row r="168" spans="2:2" x14ac:dyDescent="0.2">
      <c r="B168" s="1">
        <v>28</v>
      </c>
    </row>
    <row r="169" spans="2:2" x14ac:dyDescent="0.2">
      <c r="B169" s="1">
        <v>29</v>
      </c>
    </row>
    <row r="170" spans="2:2" x14ac:dyDescent="0.2">
      <c r="B170" s="1">
        <v>30</v>
      </c>
    </row>
    <row r="171" spans="2:2" x14ac:dyDescent="0.2">
      <c r="B171" s="1">
        <v>31</v>
      </c>
    </row>
  </sheetData>
  <sheetProtection algorithmName="SHA-512" hashValue="iP6LfcVX4U95lldOW2k5z0O+IP/t2Pgx6P5Rnl6ZGYvvTa7pz/516nei85Xnf+zGPRO0nkQwoDnjN6qw+MJHHg==" saltValue="l9HbtdgV4u2CFCCkWXfsnA==" spinCount="100000" sheet="1" objects="1" scenarios="1" formatCells="0" sort="0" autoFilter="0"/>
  <autoFilter ref="A1:G119" xr:uid="{81C0AD8F-9723-44ED-A8E9-ECF690F86C4F}"/>
  <mergeCells count="4">
    <mergeCell ref="C1:C2"/>
    <mergeCell ref="A1:A2"/>
    <mergeCell ref="B1:B2"/>
    <mergeCell ref="E1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30</vt:i4>
      </vt:variant>
    </vt:vector>
  </HeadingPairs>
  <TitlesOfParts>
    <vt:vector size="34" baseType="lpstr">
      <vt:lpstr>START</vt:lpstr>
      <vt:lpstr>BT</vt:lpstr>
      <vt:lpstr>BT (1)</vt:lpstr>
      <vt:lpstr>KURSY|Ex.rate</vt:lpstr>
      <vt:lpstr>'BT (1)'!a</vt:lpstr>
      <vt:lpstr>a</vt:lpstr>
      <vt:lpstr>BT!Dni</vt:lpstr>
      <vt:lpstr>'BT (1)'!Dni</vt:lpstr>
      <vt:lpstr>BT!DwadziesciaCztery</vt:lpstr>
      <vt:lpstr>'BT (1)'!DwadziesciaCztery</vt:lpstr>
      <vt:lpstr>BT!DwanaścieGodzin</vt:lpstr>
      <vt:lpstr>'BT (1)'!DwanaścieGodzin</vt:lpstr>
      <vt:lpstr>BT!DzienPowrotu</vt:lpstr>
      <vt:lpstr>'BT (1)'!DzienPowrotu</vt:lpstr>
      <vt:lpstr>BT!DzienWyjazdu</vt:lpstr>
      <vt:lpstr>'BT (1)'!DzienWyjazdu</vt:lpstr>
      <vt:lpstr>BT!GodzinaPowrotu</vt:lpstr>
      <vt:lpstr>'BT (1)'!GodzinaPowrotu</vt:lpstr>
      <vt:lpstr>BT!GodzinaWyjazdu</vt:lpstr>
      <vt:lpstr>'BT (1)'!GodzinaWyjazdu</vt:lpstr>
      <vt:lpstr>BT!Godziny</vt:lpstr>
      <vt:lpstr>'BT (1)'!Godziny</vt:lpstr>
      <vt:lpstr>BT!Kraj</vt:lpstr>
      <vt:lpstr>'BT (1)'!Kraj</vt:lpstr>
      <vt:lpstr>BT!minutapo</vt:lpstr>
      <vt:lpstr>'BT (1)'!minutapo</vt:lpstr>
      <vt:lpstr>BT!OsiemGodzin</vt:lpstr>
      <vt:lpstr>'BT (1)'!OsiemGodzin</vt:lpstr>
      <vt:lpstr>BT!Print_Area</vt:lpstr>
      <vt:lpstr>'BT (1)'!Print_Area</vt:lpstr>
      <vt:lpstr>BT!ZeroGodzin</vt:lpstr>
      <vt:lpstr>'BT (1)'!ZeroGodzin</vt:lpstr>
      <vt:lpstr>'BT (1)'!zz</vt:lpstr>
      <vt:lpstr>zz</vt:lpstr>
    </vt:vector>
  </TitlesOfParts>
  <Company>Vistra Corporate Services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Dymitr Binkiewicz</dc:creator>
  <cp:lastModifiedBy>Dima Chain</cp:lastModifiedBy>
  <cp:lastPrinted>2022-02-08T12:05:48Z</cp:lastPrinted>
  <dcterms:created xsi:type="dcterms:W3CDTF">2022-01-18T16:14:47Z</dcterms:created>
  <dcterms:modified xsi:type="dcterms:W3CDTF">2022-10-27T11:22:49Z</dcterms:modified>
</cp:coreProperties>
</file>