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irvine.sharepoint.com/sites/Merage-ExecEd-Team/Shared Documents/Share/Office Administration/Accounting/LDI Budgets FY22-23/"/>
    </mc:Choice>
  </mc:AlternateContent>
  <xr:revisionPtr revIDLastSave="923" documentId="8_{62BC0548-DE7D-4FB6-A21C-9393392FA61D}" xr6:coauthVersionLast="47" xr6:coauthVersionMax="47" xr10:uidLastSave="{AB73946E-A0F6-433D-B591-B84099AD6613}"/>
  <bookViews>
    <workbookView xWindow="9020" yWindow="740" windowWidth="15820" windowHeight="16920" xr2:uid="{00000000-000D-0000-FFFF-FFFF00000000}"/>
  </bookViews>
  <sheets>
    <sheet name="Kaist 2024" sheetId="9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9" l="1"/>
  <c r="C47" i="9"/>
  <c r="G47" i="9" s="1"/>
  <c r="B4" i="9"/>
  <c r="H52" i="9"/>
  <c r="H53" i="9"/>
  <c r="G22" i="9"/>
  <c r="G24" i="9"/>
  <c r="G45" i="9" l="1"/>
  <c r="G44" i="9"/>
  <c r="G35" i="9"/>
  <c r="G34" i="9"/>
  <c r="G32" i="9"/>
  <c r="G31" i="9"/>
  <c r="G30" i="9"/>
  <c r="G29" i="9"/>
  <c r="G28" i="9"/>
  <c r="G27" i="9"/>
  <c r="G23" i="9"/>
  <c r="G53" i="9" s="1"/>
  <c r="H54" i="9"/>
  <c r="H60" i="9" s="1"/>
  <c r="G9" i="9"/>
  <c r="G52" i="9" s="1"/>
  <c r="N8" i="9"/>
  <c r="N7" i="9"/>
  <c r="D4" i="9" l="1"/>
  <c r="E4" i="9" l="1"/>
  <c r="G55" i="9"/>
  <c r="G57" i="9"/>
  <c r="I4" i="9" s="1"/>
  <c r="G54" i="9"/>
  <c r="F4" i="9" s="1"/>
  <c r="G4" i="9" l="1"/>
  <c r="G58" i="9"/>
  <c r="J4" i="9" s="1"/>
  <c r="K4" i="9"/>
  <c r="L4" i="9" s="1"/>
  <c r="G56" i="9"/>
  <c r="H4" i="9" l="1"/>
  <c r="G59" i="9"/>
  <c r="G60" i="9" l="1"/>
  <c r="D59" i="9"/>
</calcChain>
</file>

<file path=xl/sharedStrings.xml><?xml version="1.0" encoding="utf-8"?>
<sst xmlns="http://schemas.openxmlformats.org/spreadsheetml/2006/main" count="82" uniqueCount="68">
  <si>
    <t>FY23-24 KAIST FINANCE 2024</t>
  </si>
  <si>
    <t>Summary of Key Financial Metrics for the LDI Financial Forecast Spreadsheet</t>
  </si>
  <si>
    <t># of Students</t>
  </si>
  <si>
    <t>Price ($)/Student</t>
  </si>
  <si>
    <t>Revenue</t>
  </si>
  <si>
    <t>Expenses</t>
  </si>
  <si>
    <t>Gross Profit</t>
  </si>
  <si>
    <t>LDI Overhead</t>
  </si>
  <si>
    <t>EBITA</t>
  </si>
  <si>
    <t>SIA</t>
  </si>
  <si>
    <t>G&amp;A</t>
  </si>
  <si>
    <t>Net Profit</t>
  </si>
  <si>
    <t>Margin</t>
  </si>
  <si>
    <t>Executive Education - KAIST Program 2024</t>
  </si>
  <si>
    <t xml:space="preserve"> </t>
  </si>
  <si>
    <t>Actuals</t>
  </si>
  <si>
    <t>Notes</t>
  </si>
  <si>
    <t>Numer of Students</t>
  </si>
  <si>
    <t>Program Fee</t>
  </si>
  <si>
    <t>Gross Revenue</t>
  </si>
  <si>
    <t>20+</t>
  </si>
  <si>
    <t>Custom courses</t>
  </si>
  <si>
    <t>Program Costs</t>
  </si>
  <si>
    <t>Transporation Costs</t>
  </si>
  <si>
    <t>Welcome Transfers</t>
  </si>
  <si>
    <t>Textbooks &amp; Materials</t>
  </si>
  <si>
    <t>Textbooks</t>
  </si>
  <si>
    <t>Students pay themselves</t>
  </si>
  <si>
    <t>Breaks/Food Costs</t>
  </si>
  <si>
    <t>Orientation/Graduation</t>
  </si>
  <si>
    <t>confirm with Marlita  student service fee $325 per course - our portion is $325*2 because the 3rd course is DCE's course</t>
  </si>
  <si>
    <t>DCE Management Fee</t>
  </si>
  <si>
    <t>Winter</t>
  </si>
  <si>
    <t>$325/student</t>
  </si>
  <si>
    <t>Spring</t>
  </si>
  <si>
    <t xml:space="preserve">Summer </t>
  </si>
  <si>
    <t>$135/student/class</t>
  </si>
  <si>
    <t>Concurrent Enrollment Fees</t>
  </si>
  <si>
    <t>Winter Class 1</t>
  </si>
  <si>
    <t>$300/student</t>
  </si>
  <si>
    <t>Winter Class 2</t>
  </si>
  <si>
    <t>Winter Class 3</t>
  </si>
  <si>
    <t>Spring Class 1</t>
  </si>
  <si>
    <t>Spring Class 2</t>
  </si>
  <si>
    <t>Spring Class 3</t>
  </si>
  <si>
    <t>Summer Fees/Instructor Fee</t>
  </si>
  <si>
    <t>Summer Class 1 - Blake</t>
  </si>
  <si>
    <t>+CBR</t>
  </si>
  <si>
    <t>Summer Class 2 - Blake</t>
  </si>
  <si>
    <t>Summer Class 3 - DCE English</t>
  </si>
  <si>
    <t>Health insurance</t>
  </si>
  <si>
    <t>585/quarter</t>
  </si>
  <si>
    <t>routed directly to DCE</t>
  </si>
  <si>
    <t>Miscellaneous Costs</t>
  </si>
  <si>
    <t>Student ID Cards</t>
  </si>
  <si>
    <t>Herff Jones - Certificate</t>
  </si>
  <si>
    <t>Mail/FedEx</t>
  </si>
  <si>
    <t>Parking</t>
  </si>
  <si>
    <t>University Tax</t>
  </si>
  <si>
    <t>Transcripts</t>
  </si>
  <si>
    <t>Summary</t>
  </si>
  <si>
    <t>Tuition Revenue</t>
  </si>
  <si>
    <t>Net Income (No Overhead)</t>
  </si>
  <si>
    <t>Overhead</t>
  </si>
  <si>
    <t>*** taxes are correct</t>
  </si>
  <si>
    <t>Profit before SIA</t>
  </si>
  <si>
    <t>Profit</t>
  </si>
  <si>
    <t>Margin (No Overhead)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</si>
</sst>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27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indexed="18"/>
      <name val="Calibri"/>
      <family val="2"/>
    </font>
    <font>
      <b/>
      <sz val="11"/>
      <color indexed="60"/>
      <name val="Calibri"/>
      <family val="2"/>
    </font>
    <font>
      <sz val="11"/>
      <color indexed="6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</font>
    <font>
      <sz val="11"/>
      <color theme="1"/>
      <name val="Calibri"/>
      <family val="2"/>
      <scheme val="minor"/>
    </font>
    <font>
      <b/>
      <sz val="14"/>
      <color indexed="62"/>
      <name val="Calibri"/>
      <family val="2"/>
      <scheme val="minor"/>
    </font>
    <font>
      <b/>
      <sz val="11"/>
      <color rgb="FFFF0000"/>
      <name val="Calibri (Body)"/>
    </font>
    <font>
      <b/>
      <sz val="12"/>
      <color rgb="FFFF0000"/>
      <name val="Calibri (Body)"/>
    </font>
    <font>
      <sz val="12"/>
      <color rgb="FFFF0000"/>
      <name val="Calibri (Body)"/>
    </font>
    <font>
      <sz val="11"/>
      <color rgb="FFFF0000"/>
      <name val="Calibri (Body)"/>
    </font>
    <font>
      <sz val="11"/>
      <color rgb="FFFF000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b/>
      <sz val="11"/>
      <color rgb="FF4472C4"/>
      <name val="Calibri"/>
      <family val="2"/>
    </font>
    <font>
      <b/>
      <sz val="12"/>
      <color rgb="FF4472C4"/>
      <name val="Calibri"/>
      <family val="2"/>
    </font>
    <font>
      <sz val="12"/>
      <color rgb="FF4472C4"/>
      <name val="Calibri"/>
      <family val="2"/>
    </font>
    <font>
      <sz val="11"/>
      <color rgb="FF4472C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 style="medium">
        <color indexed="64"/>
      </right>
      <top style="thin">
        <color indexed="64"/>
      </top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0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164" fontId="0" fillId="0" borderId="1" xfId="0" applyNumberFormat="1" applyBorder="1"/>
    <xf numFmtId="165" fontId="0" fillId="0" borderId="1" xfId="0" applyNumberFormat="1" applyBorder="1"/>
    <xf numFmtId="6" fontId="0" fillId="0" borderId="1" xfId="0" applyNumberFormat="1" applyBorder="1"/>
    <xf numFmtId="0" fontId="5" fillId="0" borderId="1" xfId="0" applyFont="1" applyBorder="1" applyAlignment="1">
      <alignment horizontal="right" wrapText="1"/>
    </xf>
    <xf numFmtId="0" fontId="8" fillId="0" borderId="0" xfId="0" applyFont="1"/>
    <xf numFmtId="6" fontId="2" fillId="0" borderId="0" xfId="0" applyNumberFormat="1" applyFont="1" applyAlignment="1">
      <alignment horizontal="center"/>
    </xf>
    <xf numFmtId="0" fontId="0" fillId="0" borderId="2" xfId="0" applyBorder="1"/>
    <xf numFmtId="0" fontId="8" fillId="0" borderId="2" xfId="0" applyFont="1" applyBorder="1"/>
    <xf numFmtId="0" fontId="6" fillId="0" borderId="1" xfId="0" applyFont="1" applyBorder="1" applyAlignment="1">
      <alignment horizontal="right"/>
    </xf>
    <xf numFmtId="0" fontId="0" fillId="0" borderId="5" xfId="0" applyBorder="1"/>
    <xf numFmtId="0" fontId="7" fillId="0" borderId="6" xfId="0" applyFont="1" applyBorder="1"/>
    <xf numFmtId="0" fontId="0" fillId="0" borderId="7" xfId="0" applyBorder="1"/>
    <xf numFmtId="0" fontId="9" fillId="0" borderId="3" xfId="0" applyFont="1" applyBorder="1"/>
    <xf numFmtId="0" fontId="9" fillId="0" borderId="8" xfId="0" applyFont="1" applyBorder="1"/>
    <xf numFmtId="6" fontId="0" fillId="0" borderId="9" xfId="0" applyNumberFormat="1" applyBorder="1"/>
    <xf numFmtId="164" fontId="0" fillId="0" borderId="9" xfId="0" applyNumberFormat="1" applyBorder="1"/>
    <xf numFmtId="0" fontId="0" fillId="0" borderId="9" xfId="0" applyBorder="1"/>
    <xf numFmtId="0" fontId="3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/>
    <xf numFmtId="0" fontId="5" fillId="0" borderId="3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10" xfId="0" applyFont="1" applyBorder="1" applyAlignment="1">
      <alignment horizontal="left"/>
    </xf>
    <xf numFmtId="0" fontId="5" fillId="0" borderId="10" xfId="0" applyFont="1" applyBorder="1" applyAlignment="1">
      <alignment horizontal="right"/>
    </xf>
    <xf numFmtId="0" fontId="0" fillId="0" borderId="10" xfId="0" applyBorder="1"/>
    <xf numFmtId="0" fontId="8" fillId="0" borderId="12" xfId="0" applyFont="1" applyBorder="1"/>
    <xf numFmtId="0" fontId="8" fillId="0" borderId="9" xfId="0" applyFont="1" applyBorder="1"/>
    <xf numFmtId="164" fontId="0" fillId="0" borderId="0" xfId="0" applyNumberFormat="1"/>
    <xf numFmtId="44" fontId="15" fillId="0" borderId="0" xfId="0" applyNumberFormat="1" applyFont="1"/>
    <xf numFmtId="10" fontId="0" fillId="0" borderId="1" xfId="0" applyNumberFormat="1" applyBorder="1"/>
    <xf numFmtId="0" fontId="5" fillId="5" borderId="1" xfId="0" applyFont="1" applyFill="1" applyBorder="1" applyAlignment="1">
      <alignment horizontal="right"/>
    </xf>
    <xf numFmtId="0" fontId="0" fillId="5" borderId="1" xfId="0" applyFill="1" applyBorder="1"/>
    <xf numFmtId="0" fontId="0" fillId="5" borderId="0" xfId="0" applyFill="1"/>
    <xf numFmtId="9" fontId="0" fillId="0" borderId="0" xfId="0" applyNumberFormat="1"/>
    <xf numFmtId="0" fontId="17" fillId="0" borderId="0" xfId="0" applyFont="1" applyAlignment="1">
      <alignment horizontal="center"/>
    </xf>
    <xf numFmtId="10" fontId="21" fillId="0" borderId="0" xfId="0" applyNumberFormat="1" applyFont="1"/>
    <xf numFmtId="0" fontId="21" fillId="0" borderId="0" xfId="0" applyFont="1"/>
    <xf numFmtId="165" fontId="16" fillId="0" borderId="1" xfId="0" applyNumberFormat="1" applyFont="1" applyBorder="1"/>
    <xf numFmtId="10" fontId="0" fillId="5" borderId="1" xfId="0" applyNumberFormat="1" applyFill="1" applyBorder="1"/>
    <xf numFmtId="16" fontId="0" fillId="0" borderId="0" xfId="0" applyNumberFormat="1"/>
    <xf numFmtId="3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2" fillId="6" borderId="0" xfId="0" applyFont="1" applyFill="1"/>
    <xf numFmtId="0" fontId="23" fillId="6" borderId="0" xfId="0" applyFont="1" applyFill="1"/>
    <xf numFmtId="0" fontId="6" fillId="0" borderId="9" xfId="0" applyFont="1" applyBorder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0" fillId="0" borderId="0" xfId="2" applyNumberFormat="1" applyFont="1" applyAlignment="1"/>
    <xf numFmtId="165" fontId="0" fillId="0" borderId="0" xfId="2" applyNumberFormat="1" applyFont="1"/>
    <xf numFmtId="10" fontId="0" fillId="0" borderId="0" xfId="1" applyNumberFormat="1" applyFont="1"/>
    <xf numFmtId="0" fontId="24" fillId="0" borderId="0" xfId="0" applyFont="1" applyAlignment="1">
      <alignment horizontal="center"/>
    </xf>
    <xf numFmtId="10" fontId="25" fillId="0" borderId="0" xfId="0" applyNumberFormat="1" applyFont="1"/>
    <xf numFmtId="6" fontId="25" fillId="0" borderId="0" xfId="0" applyNumberFormat="1" applyFont="1" applyAlignment="1">
      <alignment horizontal="left"/>
    </xf>
    <xf numFmtId="165" fontId="0" fillId="0" borderId="0" xfId="2" quotePrefix="1" applyNumberFormat="1" applyFont="1"/>
    <xf numFmtId="44" fontId="12" fillId="0" borderId="23" xfId="0" applyNumberFormat="1" applyFont="1" applyBorder="1" applyAlignment="1">
      <alignment horizontal="center"/>
    </xf>
    <xf numFmtId="44" fontId="13" fillId="0" borderId="25" xfId="0" applyNumberFormat="1" applyFont="1" applyBorder="1" applyAlignment="1">
      <alignment horizontal="center"/>
    </xf>
    <xf numFmtId="44" fontId="13" fillId="0" borderId="26" xfId="0" applyNumberFormat="1" applyFont="1" applyBorder="1" applyAlignment="1">
      <alignment horizontal="center"/>
    </xf>
    <xf numFmtId="44" fontId="14" fillId="0" borderId="27" xfId="0" applyNumberFormat="1" applyFont="1" applyBorder="1"/>
    <xf numFmtId="44" fontId="14" fillId="0" borderId="25" xfId="0" applyNumberFormat="1" applyFont="1" applyBorder="1"/>
    <xf numFmtId="44" fontId="13" fillId="0" borderId="25" xfId="0" applyNumberFormat="1" applyFont="1" applyBorder="1"/>
    <xf numFmtId="44" fontId="13" fillId="0" borderId="25" xfId="0" applyNumberFormat="1" applyFont="1" applyBorder="1" applyAlignment="1">
      <alignment horizontal="right"/>
    </xf>
    <xf numFmtId="44" fontId="14" fillId="0" borderId="25" xfId="0" applyNumberFormat="1" applyFont="1" applyBorder="1" applyAlignment="1">
      <alignment horizontal="right"/>
    </xf>
    <xf numFmtId="164" fontId="14" fillId="0" borderId="25" xfId="0" applyNumberFormat="1" applyFont="1" applyBorder="1"/>
    <xf numFmtId="10" fontId="13" fillId="0" borderId="28" xfId="1" applyNumberFormat="1" applyFont="1" applyFill="1" applyBorder="1"/>
    <xf numFmtId="0" fontId="18" fillId="4" borderId="30" xfId="0" applyFont="1" applyFill="1" applyBorder="1" applyAlignment="1">
      <alignment horizontal="center"/>
    </xf>
    <xf numFmtId="6" fontId="19" fillId="4" borderId="31" xfId="0" applyNumberFormat="1" applyFont="1" applyFill="1" applyBorder="1" applyAlignment="1">
      <alignment horizontal="center"/>
    </xf>
    <xf numFmtId="6" fontId="19" fillId="3" borderId="32" xfId="0" applyNumberFormat="1" applyFont="1" applyFill="1" applyBorder="1" applyAlignment="1">
      <alignment horizontal="center"/>
    </xf>
    <xf numFmtId="164" fontId="20" fillId="3" borderId="33" xfId="0" applyNumberFormat="1" applyFont="1" applyFill="1" applyBorder="1"/>
    <xf numFmtId="164" fontId="20" fillId="3" borderId="31" xfId="0" applyNumberFormat="1" applyFont="1" applyFill="1" applyBorder="1"/>
    <xf numFmtId="164" fontId="19" fillId="3" borderId="31" xfId="0" applyNumberFormat="1" applyFont="1" applyFill="1" applyBorder="1"/>
    <xf numFmtId="164" fontId="19" fillId="3" borderId="31" xfId="0" applyNumberFormat="1" applyFont="1" applyFill="1" applyBorder="1" applyAlignment="1">
      <alignment horizontal="right"/>
    </xf>
    <xf numFmtId="164" fontId="20" fillId="3" borderId="31" xfId="0" applyNumberFormat="1" applyFont="1" applyFill="1" applyBorder="1" applyAlignment="1">
      <alignment horizontal="right"/>
    </xf>
    <xf numFmtId="165" fontId="19" fillId="3" borderId="31" xfId="0" applyNumberFormat="1" applyFont="1" applyFill="1" applyBorder="1"/>
    <xf numFmtId="165" fontId="19" fillId="5" borderId="31" xfId="0" applyNumberFormat="1" applyFont="1" applyFill="1" applyBorder="1"/>
    <xf numFmtId="10" fontId="19" fillId="3" borderId="32" xfId="1" applyNumberFormat="1" applyFont="1" applyFill="1" applyBorder="1"/>
    <xf numFmtId="44" fontId="12" fillId="0" borderId="21" xfId="0" applyNumberFormat="1" applyFont="1" applyBorder="1" applyAlignment="1">
      <alignment horizontal="center"/>
    </xf>
    <xf numFmtId="44" fontId="12" fillId="0" borderId="22" xfId="0" applyNumberFormat="1" applyFont="1" applyBorder="1" applyAlignment="1">
      <alignment horizontal="center"/>
    </xf>
    <xf numFmtId="0" fontId="0" fillId="0" borderId="24" xfId="0" applyBorder="1"/>
    <xf numFmtId="165" fontId="19" fillId="0" borderId="25" xfId="0" applyNumberFormat="1" applyFont="1" applyBorder="1"/>
    <xf numFmtId="0" fontId="0" fillId="0" borderId="29" xfId="0" applyBorder="1"/>
    <xf numFmtId="0" fontId="6" fillId="0" borderId="7" xfId="0" quotePrefix="1" applyFont="1" applyBorder="1"/>
    <xf numFmtId="0" fontId="24" fillId="0" borderId="7" xfId="0" applyFont="1" applyBorder="1" applyAlignment="1">
      <alignment horizontal="left"/>
    </xf>
    <xf numFmtId="0" fontId="6" fillId="0" borderId="7" xfId="0" applyFont="1" applyBorder="1"/>
    <xf numFmtId="0" fontId="0" fillId="0" borderId="34" xfId="2" applyNumberFormat="1" applyFont="1" applyBorder="1" applyAlignment="1"/>
    <xf numFmtId="6" fontId="25" fillId="0" borderId="34" xfId="0" applyNumberFormat="1" applyFont="1" applyBorder="1" applyAlignment="1">
      <alignment horizontal="left"/>
    </xf>
    <xf numFmtId="165" fontId="0" fillId="0" borderId="34" xfId="2" applyNumberFormat="1" applyFont="1" applyBorder="1"/>
    <xf numFmtId="165" fontId="0" fillId="0" borderId="34" xfId="2" quotePrefix="1" applyNumberFormat="1" applyFont="1" applyBorder="1"/>
    <xf numFmtId="10" fontId="0" fillId="0" borderId="34" xfId="1" applyNumberFormat="1" applyFont="1" applyBorder="1"/>
    <xf numFmtId="49" fontId="0" fillId="0" borderId="1" xfId="0" applyNumberFormat="1" applyBorder="1"/>
    <xf numFmtId="0" fontId="11" fillId="2" borderId="11" xfId="0" applyFont="1" applyFill="1" applyBorder="1" applyAlignment="1">
      <alignment horizontal="center" wrapText="1"/>
    </xf>
    <xf numFmtId="0" fontId="11" fillId="2" borderId="7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/>
    </xf>
  </cellXfs>
  <cellStyles count="3">
    <cellStyle name="Currency" xfId="2" builtinId="4"/>
    <cellStyle name="Normal" xfId="0" builtinId="0"/>
    <cellStyle name="Percent" xfId="1" builtinId="5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B508-BD5F-4CD1-B1E9-C36E7D3811E9}">
  <sheetPr>
    <tabColor rgb="FF00B050"/>
  </sheetPr>
  <dimension ref="A1:Q61"/>
  <sheetViews>
    <sheetView tabSelected="1" topLeftCell="A10" workbookViewId="0">
      <selection activeCell="B36" sqref="B36"/>
    </sheetView>
  </sheetViews>
  <sheetFormatPr defaultColWidth="8.85546875" defaultRowHeight="15" outlineLevelRow="1"/>
  <cols>
    <col min="1" max="1" width="6.85546875" customWidth="1"/>
    <col min="2" max="2" width="25.85546875" bestFit="1" customWidth="1"/>
    <col min="3" max="3" width="16.140625" customWidth="1"/>
    <col min="4" max="4" width="12" bestFit="1" customWidth="1"/>
    <col min="5" max="5" width="11.140625" customWidth="1"/>
    <col min="6" max="6" width="12" bestFit="1" customWidth="1"/>
    <col min="7" max="7" width="17.140625" style="41" customWidth="1"/>
    <col min="8" max="8" width="15.140625" style="33" customWidth="1"/>
    <col min="9" max="9" width="16" customWidth="1"/>
    <col min="10" max="10" width="9.85546875" bestFit="1" customWidth="1"/>
    <col min="11" max="11" width="12.42578125" customWidth="1"/>
  </cols>
  <sheetData>
    <row r="1" spans="1:17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7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6"/>
      <c r="N2" s="56"/>
      <c r="O2" s="57"/>
      <c r="P2" s="57"/>
      <c r="Q2" s="57"/>
    </row>
    <row r="3" spans="1:17" outlineLevel="1">
      <c r="B3" s="92" t="s">
        <v>2</v>
      </c>
      <c r="C3" s="93" t="s">
        <v>3</v>
      </c>
      <c r="D3" s="92" t="s">
        <v>4</v>
      </c>
      <c r="E3" s="92" t="s">
        <v>5</v>
      </c>
      <c r="F3" s="92" t="s">
        <v>6</v>
      </c>
      <c r="G3" s="92" t="s">
        <v>7</v>
      </c>
      <c r="H3" s="94" t="s">
        <v>8</v>
      </c>
      <c r="I3" s="94" t="s">
        <v>9</v>
      </c>
      <c r="J3" s="94" t="s">
        <v>10</v>
      </c>
      <c r="K3" s="94" t="s">
        <v>11</v>
      </c>
      <c r="L3" s="94" t="s">
        <v>12</v>
      </c>
      <c r="M3" s="58"/>
      <c r="N3" s="57"/>
      <c r="O3" s="57"/>
      <c r="P3" s="57"/>
    </row>
    <row r="4" spans="1:17" outlineLevel="1">
      <c r="B4" s="95">
        <f>G7</f>
        <v>10</v>
      </c>
      <c r="C4" s="96">
        <f>G8</f>
        <v>22000</v>
      </c>
      <c r="D4" s="97">
        <f>G52</f>
        <v>220000</v>
      </c>
      <c r="E4" s="98">
        <f>G53</f>
        <v>63750</v>
      </c>
      <c r="F4" s="98">
        <f>G54</f>
        <v>156250</v>
      </c>
      <c r="G4" s="98">
        <f>G55</f>
        <v>66000</v>
      </c>
      <c r="H4" s="97">
        <f>G56</f>
        <v>90250</v>
      </c>
      <c r="I4" s="97">
        <f>G57</f>
        <v>44244.75</v>
      </c>
      <c r="J4" s="97">
        <f>G58</f>
        <v>5890.6500000000005</v>
      </c>
      <c r="K4" s="97">
        <f>F4-G4-I4-J4</f>
        <v>40114.6</v>
      </c>
      <c r="L4" s="99">
        <f>K4/D4</f>
        <v>0.1823390909090909</v>
      </c>
      <c r="M4" s="62"/>
      <c r="N4" s="57"/>
      <c r="O4" s="57"/>
      <c r="P4" s="63"/>
    </row>
    <row r="5" spans="1:17" outlineLevel="1">
      <c r="B5" s="59"/>
      <c r="C5" s="64"/>
      <c r="D5" s="60"/>
      <c r="E5" s="65"/>
      <c r="F5" s="65"/>
      <c r="G5" s="65"/>
      <c r="H5" s="60"/>
      <c r="I5" s="60"/>
      <c r="J5" s="60"/>
      <c r="K5" s="60"/>
      <c r="L5" s="61"/>
      <c r="M5" s="62"/>
      <c r="N5" s="57"/>
      <c r="O5" s="57"/>
      <c r="P5" s="63"/>
    </row>
    <row r="6" spans="1:17" ht="18.75">
      <c r="A6" s="101" t="s">
        <v>13</v>
      </c>
      <c r="B6" s="102"/>
      <c r="C6" s="102"/>
      <c r="D6" s="102"/>
      <c r="E6" s="102"/>
      <c r="F6" s="102"/>
      <c r="G6" s="39" t="s">
        <v>14</v>
      </c>
      <c r="H6" s="87" t="s">
        <v>15</v>
      </c>
      <c r="I6" s="88" t="s">
        <v>16</v>
      </c>
    </row>
    <row r="7" spans="1:17">
      <c r="A7" s="11"/>
      <c r="C7" s="15" t="s">
        <v>17</v>
      </c>
      <c r="D7" s="16"/>
      <c r="E7" s="16"/>
      <c r="F7" s="16"/>
      <c r="G7" s="76">
        <v>10</v>
      </c>
      <c r="H7" s="66"/>
      <c r="I7" s="89"/>
      <c r="K7" s="44"/>
      <c r="L7" s="45">
        <v>22000</v>
      </c>
      <c r="M7" s="46">
        <v>10</v>
      </c>
      <c r="N7" s="47">
        <f>L7*M7</f>
        <v>220000</v>
      </c>
    </row>
    <row r="8" spans="1:17" ht="15.75">
      <c r="A8" s="12"/>
      <c r="B8" s="9"/>
      <c r="C8" s="17" t="s">
        <v>18</v>
      </c>
      <c r="G8" s="77">
        <v>22000</v>
      </c>
      <c r="H8" s="67"/>
      <c r="I8" s="89"/>
      <c r="L8" s="48">
        <v>20000</v>
      </c>
      <c r="M8">
        <v>13</v>
      </c>
      <c r="N8" s="49">
        <f>L8*M8</f>
        <v>260000</v>
      </c>
    </row>
    <row r="9" spans="1:17" ht="15.75">
      <c r="A9" s="12"/>
      <c r="B9" s="9"/>
      <c r="C9" s="17" t="s">
        <v>19</v>
      </c>
      <c r="D9" s="10"/>
      <c r="G9" s="77">
        <f>G8*G7</f>
        <v>220000</v>
      </c>
      <c r="H9" s="67"/>
      <c r="I9" s="89"/>
      <c r="L9" s="50">
        <v>18750</v>
      </c>
      <c r="M9" s="51" t="s">
        <v>20</v>
      </c>
      <c r="N9" s="52"/>
    </row>
    <row r="10" spans="1:17" ht="15.75">
      <c r="A10" s="30"/>
      <c r="B10" s="31"/>
      <c r="C10" s="18"/>
      <c r="D10" s="19"/>
      <c r="E10" s="20"/>
      <c r="F10" s="21"/>
      <c r="G10" s="78" t="s">
        <v>21</v>
      </c>
      <c r="H10" s="68"/>
      <c r="I10" s="89"/>
    </row>
    <row r="11" spans="1:17" ht="15.75">
      <c r="A11" s="103" t="s">
        <v>22</v>
      </c>
      <c r="B11" s="104"/>
      <c r="C11" s="14"/>
      <c r="G11" s="79"/>
      <c r="H11" s="69"/>
      <c r="I11" s="89"/>
    </row>
    <row r="12" spans="1:17" ht="15.75">
      <c r="A12" s="22"/>
      <c r="B12" s="2" t="s">
        <v>23</v>
      </c>
      <c r="C12" s="1"/>
      <c r="D12" s="1"/>
      <c r="E12" s="1"/>
      <c r="G12" s="80"/>
      <c r="H12" s="70"/>
      <c r="I12" s="89"/>
    </row>
    <row r="13" spans="1:17" ht="15.75">
      <c r="A13" s="22"/>
      <c r="B13" s="3" t="s">
        <v>24</v>
      </c>
      <c r="C13" s="1"/>
      <c r="D13" s="1"/>
      <c r="E13" s="1"/>
      <c r="G13" s="80">
        <v>0</v>
      </c>
      <c r="H13" s="70"/>
      <c r="I13" s="89"/>
    </row>
    <row r="14" spans="1:17" ht="15.75">
      <c r="A14" s="22"/>
      <c r="B14" s="3"/>
      <c r="C14" s="1"/>
      <c r="D14" s="1"/>
      <c r="E14" s="1"/>
      <c r="G14" s="80"/>
      <c r="H14" s="70"/>
      <c r="I14" s="89"/>
    </row>
    <row r="15" spans="1:17" ht="15.75">
      <c r="A15" s="23"/>
      <c r="B15" s="2" t="s">
        <v>25</v>
      </c>
      <c r="C15" s="5"/>
      <c r="D15" s="1"/>
      <c r="E15" s="1"/>
      <c r="G15" s="81"/>
      <c r="H15" s="71"/>
      <c r="I15" s="89"/>
    </row>
    <row r="16" spans="1:17" ht="15.75">
      <c r="A16" s="23"/>
      <c r="B16" s="3" t="s">
        <v>26</v>
      </c>
      <c r="C16" s="5">
        <v>5000</v>
      </c>
      <c r="D16" s="1" t="s">
        <v>27</v>
      </c>
      <c r="E16" s="5"/>
      <c r="G16" s="80">
        <v>0</v>
      </c>
      <c r="H16" s="71"/>
      <c r="I16" s="89"/>
    </row>
    <row r="17" spans="1:13" ht="15.75">
      <c r="A17" s="23"/>
      <c r="B17" s="3"/>
      <c r="C17" s="6"/>
      <c r="D17" s="1"/>
      <c r="E17" s="5"/>
      <c r="G17" s="82"/>
      <c r="H17" s="72"/>
      <c r="I17" s="89"/>
    </row>
    <row r="18" spans="1:13" ht="15.75">
      <c r="A18" s="23"/>
      <c r="B18" s="2" t="s">
        <v>28</v>
      </c>
      <c r="C18" s="6"/>
      <c r="D18" s="1"/>
      <c r="E18" s="1" t="s">
        <v>14</v>
      </c>
      <c r="G18" s="82"/>
      <c r="H18" s="72"/>
      <c r="I18" s="89"/>
    </row>
    <row r="19" spans="1:13" ht="15.75">
      <c r="A19" s="23"/>
      <c r="B19" s="3" t="s">
        <v>29</v>
      </c>
      <c r="C19" s="6"/>
      <c r="D19" s="1"/>
      <c r="E19" s="1"/>
      <c r="G19" s="83">
        <v>600</v>
      </c>
      <c r="H19" s="73"/>
      <c r="I19" s="89"/>
    </row>
    <row r="20" spans="1:13" ht="15.75">
      <c r="A20" s="23"/>
      <c r="B20" s="3"/>
      <c r="C20" s="6"/>
      <c r="D20" s="1"/>
      <c r="E20" s="1"/>
      <c r="G20" s="83"/>
      <c r="H20" s="73"/>
      <c r="I20" s="89"/>
      <c r="M20" t="s">
        <v>30</v>
      </c>
    </row>
    <row r="21" spans="1:13" ht="15.75">
      <c r="A21" s="23"/>
      <c r="B21" s="2" t="s">
        <v>31</v>
      </c>
      <c r="C21" s="6"/>
      <c r="D21" s="1"/>
      <c r="E21" s="1"/>
      <c r="G21" s="83"/>
      <c r="H21" s="73"/>
      <c r="I21" s="89"/>
    </row>
    <row r="22" spans="1:13" ht="15.75">
      <c r="A22" s="23"/>
      <c r="B22" s="3" t="s">
        <v>32</v>
      </c>
      <c r="C22" s="42" t="s">
        <v>33</v>
      </c>
      <c r="D22" s="1"/>
      <c r="E22" s="1"/>
      <c r="G22" s="83">
        <f>350*$G$7</f>
        <v>3500</v>
      </c>
      <c r="H22" s="73"/>
      <c r="I22" s="89"/>
    </row>
    <row r="23" spans="1:13" ht="15.75">
      <c r="A23" s="23"/>
      <c r="B23" s="3" t="s">
        <v>34</v>
      </c>
      <c r="C23" s="6" t="s">
        <v>33</v>
      </c>
      <c r="D23" s="1"/>
      <c r="E23" s="1"/>
      <c r="G23" s="83">
        <f>350*$G$7</f>
        <v>3500</v>
      </c>
      <c r="H23" s="73"/>
      <c r="I23" s="89"/>
    </row>
    <row r="24" spans="1:13" ht="15.75">
      <c r="A24" s="23"/>
      <c r="B24" s="3" t="s">
        <v>35</v>
      </c>
      <c r="C24" s="6" t="s">
        <v>36</v>
      </c>
      <c r="D24" s="1"/>
      <c r="E24" s="1"/>
      <c r="G24" s="83">
        <f>135*3*$G$7</f>
        <v>4050</v>
      </c>
      <c r="H24" s="73"/>
      <c r="I24" s="89"/>
      <c r="J24" s="32"/>
    </row>
    <row r="25" spans="1:13" ht="15.75">
      <c r="A25" s="23"/>
      <c r="B25" s="3"/>
      <c r="C25" s="6"/>
      <c r="D25" s="1" t="s">
        <v>14</v>
      </c>
      <c r="E25" s="1"/>
      <c r="G25" s="83"/>
      <c r="H25" s="73"/>
      <c r="I25" s="89"/>
    </row>
    <row r="26" spans="1:13" ht="15.75">
      <c r="A26" s="23"/>
      <c r="B26" s="2" t="s">
        <v>37</v>
      </c>
      <c r="C26" s="6"/>
      <c r="D26" s="1"/>
      <c r="E26" s="1"/>
      <c r="G26" s="83"/>
      <c r="H26" s="73"/>
      <c r="I26" s="89"/>
    </row>
    <row r="27" spans="1:13" ht="15.75">
      <c r="A27" s="23"/>
      <c r="B27" s="3" t="s">
        <v>38</v>
      </c>
      <c r="C27" s="6" t="s">
        <v>39</v>
      </c>
      <c r="D27" s="1"/>
      <c r="E27" s="1"/>
      <c r="G27" s="83">
        <f t="shared" ref="G27:G32" si="0">300*G$7</f>
        <v>3000</v>
      </c>
      <c r="H27" s="73"/>
      <c r="I27" s="89"/>
    </row>
    <row r="28" spans="1:13" ht="15.75">
      <c r="A28" s="23"/>
      <c r="B28" s="3" t="s">
        <v>40</v>
      </c>
      <c r="C28" s="6" t="s">
        <v>39</v>
      </c>
      <c r="D28" s="1"/>
      <c r="E28" s="1"/>
      <c r="G28" s="83">
        <f t="shared" si="0"/>
        <v>3000</v>
      </c>
      <c r="H28" s="73"/>
      <c r="I28" s="89"/>
    </row>
    <row r="29" spans="1:13" ht="15.75">
      <c r="A29" s="23"/>
      <c r="B29" s="3" t="s">
        <v>41</v>
      </c>
      <c r="C29" s="6" t="s">
        <v>39</v>
      </c>
      <c r="D29" s="1"/>
      <c r="E29" s="1"/>
      <c r="G29" s="83">
        <f t="shared" si="0"/>
        <v>3000</v>
      </c>
      <c r="H29" s="73"/>
      <c r="I29" s="89"/>
    </row>
    <row r="30" spans="1:13" ht="15.75">
      <c r="A30" s="23"/>
      <c r="B30" s="3" t="s">
        <v>42</v>
      </c>
      <c r="C30" s="6" t="s">
        <v>39</v>
      </c>
      <c r="D30" s="6"/>
      <c r="E30" s="6"/>
      <c r="G30" s="83">
        <f t="shared" si="0"/>
        <v>3000</v>
      </c>
      <c r="H30" s="73"/>
      <c r="I30" s="89"/>
    </row>
    <row r="31" spans="1:13" ht="15.75">
      <c r="A31" s="23"/>
      <c r="B31" s="3" t="s">
        <v>43</v>
      </c>
      <c r="C31" s="6" t="s">
        <v>39</v>
      </c>
      <c r="D31" s="6"/>
      <c r="E31" s="6"/>
      <c r="G31" s="83">
        <f t="shared" si="0"/>
        <v>3000</v>
      </c>
      <c r="H31" s="73"/>
      <c r="I31" s="89"/>
    </row>
    <row r="32" spans="1:13" ht="15.75">
      <c r="A32" s="23"/>
      <c r="B32" s="3" t="s">
        <v>44</v>
      </c>
      <c r="C32" s="6" t="s">
        <v>39</v>
      </c>
      <c r="D32" s="6"/>
      <c r="E32" s="1"/>
      <c r="G32" s="83">
        <f t="shared" si="0"/>
        <v>3000</v>
      </c>
      <c r="H32" s="73"/>
      <c r="I32" s="89"/>
      <c r="J32" s="32"/>
    </row>
    <row r="33" spans="1:12" ht="15.75">
      <c r="A33" s="23"/>
      <c r="B33" s="2" t="s">
        <v>45</v>
      </c>
      <c r="C33" s="6"/>
      <c r="D33" s="6"/>
      <c r="E33" s="1"/>
      <c r="G33" s="83"/>
      <c r="H33" s="73"/>
      <c r="I33" s="89"/>
      <c r="J33" s="32"/>
    </row>
    <row r="34" spans="1:12" ht="15.75">
      <c r="A34" s="23"/>
      <c r="B34" s="3" t="s">
        <v>46</v>
      </c>
      <c r="C34" s="42">
        <v>10000</v>
      </c>
      <c r="D34" s="100" t="s">
        <v>47</v>
      </c>
      <c r="E34" s="1"/>
      <c r="G34" s="83">
        <f>10000*1.03</f>
        <v>10300</v>
      </c>
      <c r="H34" s="73"/>
      <c r="I34" s="89"/>
    </row>
    <row r="35" spans="1:12" ht="15.75">
      <c r="A35" s="23"/>
      <c r="B35" s="3" t="s">
        <v>48</v>
      </c>
      <c r="C35" s="42">
        <v>10000</v>
      </c>
      <c r="D35" s="100" t="s">
        <v>47</v>
      </c>
      <c r="E35" s="1"/>
      <c r="G35" s="83">
        <f>10000*1.03</f>
        <v>10300</v>
      </c>
      <c r="H35" s="73"/>
      <c r="I35" s="89"/>
      <c r="J35" s="32"/>
    </row>
    <row r="36" spans="1:12" ht="15.75">
      <c r="A36" s="23"/>
      <c r="B36" s="3" t="s">
        <v>49</v>
      </c>
      <c r="C36" s="42">
        <v>7000</v>
      </c>
      <c r="D36" s="6"/>
      <c r="E36" s="1"/>
      <c r="G36" s="83">
        <v>7000</v>
      </c>
      <c r="H36" s="73"/>
      <c r="I36" s="89"/>
    </row>
    <row r="37" spans="1:12" ht="15.75">
      <c r="A37" s="23"/>
      <c r="B37" s="3"/>
      <c r="C37" s="6"/>
      <c r="D37" s="6"/>
      <c r="E37" s="1"/>
      <c r="G37" s="83" t="s">
        <v>14</v>
      </c>
      <c r="H37" s="73"/>
      <c r="I37" s="89"/>
    </row>
    <row r="38" spans="1:12" ht="15.75">
      <c r="A38" s="23"/>
      <c r="B38" s="3"/>
      <c r="C38" s="6"/>
      <c r="D38" s="6"/>
      <c r="E38" s="1"/>
      <c r="G38" s="83"/>
      <c r="H38" s="73"/>
      <c r="I38" s="89"/>
    </row>
    <row r="39" spans="1:12" ht="15.75">
      <c r="A39" s="23"/>
      <c r="B39" s="3"/>
      <c r="C39" s="6"/>
      <c r="D39" s="6"/>
      <c r="E39" s="1"/>
      <c r="G39" s="83"/>
      <c r="H39" s="73"/>
      <c r="I39" s="89"/>
    </row>
    <row r="40" spans="1:12" ht="15.75">
      <c r="A40" s="23"/>
      <c r="B40" s="3" t="s">
        <v>50</v>
      </c>
      <c r="C40" s="6" t="s">
        <v>51</v>
      </c>
      <c r="D40" s="6" t="s">
        <v>52</v>
      </c>
      <c r="E40" s="1"/>
      <c r="G40" s="83"/>
      <c r="H40" s="73"/>
      <c r="I40" s="89"/>
    </row>
    <row r="41" spans="1:12" ht="15.75">
      <c r="A41" s="23"/>
      <c r="B41" s="3"/>
      <c r="C41" s="6"/>
      <c r="D41" s="6"/>
      <c r="E41" s="1"/>
      <c r="G41" s="83"/>
      <c r="H41" s="73"/>
      <c r="I41" s="89"/>
    </row>
    <row r="42" spans="1:12" ht="15.75">
      <c r="A42" s="23"/>
      <c r="B42" s="3"/>
      <c r="C42" s="6"/>
      <c r="D42" s="6"/>
      <c r="E42" s="1"/>
      <c r="G42" s="83"/>
      <c r="H42" s="73"/>
      <c r="I42" s="89"/>
    </row>
    <row r="43" spans="1:12" ht="15.75">
      <c r="A43" s="23"/>
      <c r="B43" s="2" t="s">
        <v>53</v>
      </c>
      <c r="C43" s="6"/>
      <c r="D43" s="1"/>
      <c r="E43" s="1"/>
      <c r="G43" s="82"/>
      <c r="H43" s="72"/>
      <c r="I43" s="89"/>
    </row>
    <row r="44" spans="1:12" ht="15.75">
      <c r="A44" s="23"/>
      <c r="B44" s="3" t="s">
        <v>54</v>
      </c>
      <c r="C44" s="7">
        <v>20</v>
      </c>
      <c r="D44" s="1"/>
      <c r="E44" s="1"/>
      <c r="G44" s="80">
        <f>C44*G7</f>
        <v>200</v>
      </c>
      <c r="H44" s="70"/>
      <c r="I44" s="89"/>
    </row>
    <row r="45" spans="1:12" ht="15.75">
      <c r="A45" s="23"/>
      <c r="B45" s="3" t="s">
        <v>55</v>
      </c>
      <c r="C45" s="1">
        <v>15</v>
      </c>
      <c r="D45" s="1"/>
      <c r="E45" s="1"/>
      <c r="G45" s="80">
        <f>C45*G7</f>
        <v>150</v>
      </c>
      <c r="H45" s="70"/>
      <c r="I45" s="89"/>
    </row>
    <row r="46" spans="1:12" ht="15.75">
      <c r="A46" s="23"/>
      <c r="B46" s="3" t="s">
        <v>56</v>
      </c>
      <c r="C46" s="1"/>
      <c r="D46" s="1"/>
      <c r="E46" s="1"/>
      <c r="G46" s="80">
        <v>150</v>
      </c>
      <c r="H46" s="70"/>
      <c r="I46" s="89"/>
    </row>
    <row r="47" spans="1:12" ht="15.75">
      <c r="A47" s="23"/>
      <c r="B47" s="3" t="s">
        <v>57</v>
      </c>
      <c r="C47" s="1">
        <f>75*8</f>
        <v>600</v>
      </c>
      <c r="D47" s="1"/>
      <c r="E47" s="1"/>
      <c r="G47" s="80">
        <f>C47*G7</f>
        <v>6000</v>
      </c>
      <c r="H47" s="70"/>
      <c r="I47" s="89"/>
      <c r="J47" s="32"/>
      <c r="K47" s="32"/>
      <c r="L47" s="32"/>
    </row>
    <row r="48" spans="1:12" ht="15.75">
      <c r="A48" s="23"/>
      <c r="B48" s="3" t="s">
        <v>58</v>
      </c>
      <c r="C48" s="34">
        <v>7.0000000000000007E-2</v>
      </c>
      <c r="D48" s="1"/>
      <c r="E48" s="1"/>
      <c r="G48" s="80"/>
      <c r="H48" s="74"/>
      <c r="I48" s="89"/>
      <c r="K48" s="32"/>
      <c r="L48" s="32"/>
    </row>
    <row r="49" spans="1:11" ht="15.75">
      <c r="A49" s="24"/>
      <c r="B49" s="3" t="s">
        <v>59</v>
      </c>
      <c r="C49" s="7">
        <v>20</v>
      </c>
      <c r="D49" s="1" t="s">
        <v>27</v>
      </c>
      <c r="E49" s="1"/>
      <c r="G49" s="80"/>
      <c r="H49" s="71"/>
      <c r="I49" s="89"/>
    </row>
    <row r="50" spans="1:11" ht="15.75">
      <c r="A50" s="25"/>
      <c r="B50" s="3"/>
      <c r="C50" s="1"/>
      <c r="D50" s="1"/>
      <c r="E50" s="1"/>
      <c r="G50" s="81"/>
      <c r="H50" s="71"/>
      <c r="I50" s="89"/>
    </row>
    <row r="51" spans="1:11" ht="15.75">
      <c r="A51" s="24"/>
      <c r="B51" s="1"/>
      <c r="C51" s="13" t="s">
        <v>60</v>
      </c>
      <c r="D51" s="1"/>
      <c r="E51" s="1"/>
      <c r="G51" s="80"/>
      <c r="H51" s="70"/>
      <c r="I51" s="89"/>
    </row>
    <row r="52" spans="1:11" ht="15.75">
      <c r="A52" s="23"/>
      <c r="B52" s="2"/>
      <c r="C52" s="4" t="s">
        <v>61</v>
      </c>
      <c r="D52" s="1"/>
      <c r="E52" s="1"/>
      <c r="G52" s="84">
        <f>G9</f>
        <v>220000</v>
      </c>
      <c r="H52" s="90">
        <f>H9</f>
        <v>0</v>
      </c>
      <c r="I52" s="89"/>
    </row>
    <row r="53" spans="1:11" ht="15.75">
      <c r="A53" s="23"/>
      <c r="B53" s="2"/>
      <c r="C53" s="4" t="s">
        <v>5</v>
      </c>
      <c r="D53" s="1"/>
      <c r="E53" s="1"/>
      <c r="G53" s="84">
        <f>SUM(G12:G50)</f>
        <v>63750</v>
      </c>
      <c r="H53" s="71">
        <f>SUM(H11:H51)</f>
        <v>0</v>
      </c>
      <c r="I53" s="89"/>
    </row>
    <row r="54" spans="1:11" ht="15.75">
      <c r="A54" s="23"/>
      <c r="B54" s="2"/>
      <c r="C54" s="35" t="s">
        <v>62</v>
      </c>
      <c r="D54" s="36"/>
      <c r="E54" s="36"/>
      <c r="F54" s="37"/>
      <c r="G54" s="85">
        <f>G52-G53</f>
        <v>156250</v>
      </c>
      <c r="H54" s="71">
        <f>H52-H53</f>
        <v>0</v>
      </c>
      <c r="I54" s="89"/>
    </row>
    <row r="55" spans="1:11" ht="15.75">
      <c r="A55" s="23"/>
      <c r="B55" s="2"/>
      <c r="C55" s="35" t="s">
        <v>63</v>
      </c>
      <c r="D55" s="43">
        <v>0.3</v>
      </c>
      <c r="E55" s="36"/>
      <c r="F55" s="37"/>
      <c r="G55" s="85">
        <f>D55*G52</f>
        <v>66000</v>
      </c>
      <c r="H55" s="71"/>
      <c r="I55" s="89"/>
      <c r="K55" t="s">
        <v>64</v>
      </c>
    </row>
    <row r="56" spans="1:11" ht="15.75">
      <c r="A56" s="23"/>
      <c r="B56" s="2"/>
      <c r="C56" s="35" t="s">
        <v>65</v>
      </c>
      <c r="D56" s="43"/>
      <c r="E56" s="36"/>
      <c r="F56" s="37"/>
      <c r="G56" s="85">
        <f>G54-G55</f>
        <v>90250</v>
      </c>
      <c r="H56" s="71"/>
      <c r="I56" s="89"/>
    </row>
    <row r="57" spans="1:11" ht="15.75">
      <c r="A57" s="23"/>
      <c r="B57" s="2"/>
      <c r="C57" s="35" t="s">
        <v>9</v>
      </c>
      <c r="D57" s="43">
        <v>0.34100000000000003</v>
      </c>
      <c r="E57" s="36"/>
      <c r="F57" s="37"/>
      <c r="G57" s="85">
        <f>D57*(G53+G55)</f>
        <v>44244.75</v>
      </c>
      <c r="H57" s="71"/>
      <c r="I57" s="89"/>
    </row>
    <row r="58" spans="1:11" ht="15.75">
      <c r="A58" s="23"/>
      <c r="B58" s="2"/>
      <c r="C58" s="35" t="s">
        <v>10</v>
      </c>
      <c r="D58" s="43">
        <v>4.5400000000000003E-2</v>
      </c>
      <c r="E58" s="36"/>
      <c r="F58" s="37"/>
      <c r="G58" s="85">
        <f>D58*(G53+G55)</f>
        <v>5890.6500000000005</v>
      </c>
      <c r="H58" s="71"/>
      <c r="I58" s="89"/>
    </row>
    <row r="59" spans="1:11" ht="15.75">
      <c r="A59" s="23"/>
      <c r="B59" s="2"/>
      <c r="C59" s="8" t="s">
        <v>66</v>
      </c>
      <c r="D59" s="34">
        <f>G59/G52</f>
        <v>0.1823390909090909</v>
      </c>
      <c r="E59" s="1"/>
      <c r="G59" s="84">
        <f>G56-G57-G58</f>
        <v>40114.6</v>
      </c>
      <c r="H59" s="71"/>
      <c r="I59" s="89"/>
    </row>
    <row r="60" spans="1:11" ht="15.75">
      <c r="A60" s="26"/>
      <c r="B60" s="27"/>
      <c r="C60" s="28" t="s">
        <v>67</v>
      </c>
      <c r="D60" s="29"/>
      <c r="E60" s="29"/>
      <c r="F60" s="21"/>
      <c r="G60" s="86">
        <f>G59/G52</f>
        <v>0.1823390909090909</v>
      </c>
      <c r="H60" s="75" t="e">
        <f>H54/H52</f>
        <v>#DIV/0!</v>
      </c>
      <c r="I60" s="91"/>
    </row>
    <row r="61" spans="1:11">
      <c r="C61" s="38"/>
      <c r="G61" s="40"/>
    </row>
  </sheetData>
  <mergeCells count="2">
    <mergeCell ref="A6:F6"/>
    <mergeCell ref="A11:B11"/>
  </mergeCells>
  <conditionalFormatting sqref="A2:XFD5">
    <cfRule type="cellIs" dxfId="1" priority="2" operator="lessThan">
      <formula>0</formula>
    </cfRule>
  </conditionalFormatting>
  <conditionalFormatting sqref="A1:XFD1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adb0ca3-6aed-498b-a868-7ea0b699adef" xsi:nil="true"/>
    <lcf76f155ced4ddcb4097134ff3c332f xmlns="e1d1f964-45b3-4015-9caa-f7891bf7ffe1">
      <Terms xmlns="http://schemas.microsoft.com/office/infopath/2007/PartnerControls"/>
    </lcf76f155ced4ddcb4097134ff3c332f>
    <SharedWithUsers xmlns="3adb0ca3-6aed-498b-a868-7ea0b699adef">
      <UserInfo>
        <DisplayName>Rodrigo Mahs</DisplayName>
        <AccountId>160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99CC9D088E8749971BE5E4DFAAAC26" ma:contentTypeVersion="20" ma:contentTypeDescription="Create a new document." ma:contentTypeScope="" ma:versionID="bbf432b7bcbdf77ad731feaa82e108db">
  <xsd:schema xmlns:xsd="http://www.w3.org/2001/XMLSchema" xmlns:xs="http://www.w3.org/2001/XMLSchema" xmlns:p="http://schemas.microsoft.com/office/2006/metadata/properties" xmlns:ns2="e1d1f964-45b3-4015-9caa-f7891bf7ffe1" xmlns:ns3="3adb0ca3-6aed-498b-a868-7ea0b699adef" targetNamespace="http://schemas.microsoft.com/office/2006/metadata/properties" ma:root="true" ma:fieldsID="5e58b99886bf7efa2ef5c02feebf67e9" ns2:_="" ns3:_="">
    <xsd:import namespace="e1d1f964-45b3-4015-9caa-f7891bf7ffe1"/>
    <xsd:import namespace="3adb0ca3-6aed-498b-a868-7ea0b699ad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1f964-45b3-4015-9caa-f7891bf7ff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733ad1a4-bcb6-4664-8873-2816a39d139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b0ca3-6aed-498b-a868-7ea0b699ade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fe57e7cf-3ac9-4ed0-890e-ae1667ed7796}" ma:internalName="TaxCatchAll" ma:showField="CatchAllData" ma:web="3adb0ca3-6aed-498b-a868-7ea0b699ad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83E5CC-192A-406E-B75D-BFAD4901334D}"/>
</file>

<file path=customXml/itemProps2.xml><?xml version="1.0" encoding="utf-8"?>
<ds:datastoreItem xmlns:ds="http://schemas.openxmlformats.org/officeDocument/2006/customXml" ds:itemID="{5D097CF0-57F3-41A4-B631-0806B89F7B68}"/>
</file>

<file path=customXml/itemProps3.xml><?xml version="1.0" encoding="utf-8"?>
<ds:datastoreItem xmlns:ds="http://schemas.openxmlformats.org/officeDocument/2006/customXml" ds:itemID="{1A7B280D-B6F1-4E6F-9B48-224E7ED5F6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Paul Merage School of Business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Davenport, Joseph</dc:creator>
  <cp:keywords/>
  <dc:description/>
  <cp:lastModifiedBy>Joanne Kim</cp:lastModifiedBy>
  <cp:revision/>
  <dcterms:created xsi:type="dcterms:W3CDTF">2012-06-05T23:31:43Z</dcterms:created>
  <dcterms:modified xsi:type="dcterms:W3CDTF">2023-07-27T21:42:59Z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0x0101000D99CC9D088E8749971BE5E4DFAAAC26</vt:lpwstr>
  </property>
  <property fmtid="{D5CDD505-2E9C-101B-9397-08002B2CF9AE}" pid="3" name="Order">
    <vt:r8>1800</vt:r8>
  </property>
  <property fmtid="{D5CDD505-2E9C-101B-9397-08002B2CF9AE}" pid="4" name="ComplianceAssetId">
    <vt:lpwstr/>
  </property>
  <property fmtid="{D5CDD505-2E9C-101B-9397-08002B2CF9AE}" pid="5" name="MediaServiceImageTags">
    <vt:lpwstr/>
  </property>
</Properties>
</file>