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E:\classes\400's\BUS472\"/>
    </mc:Choice>
  </mc:AlternateContent>
  <bookViews>
    <workbookView xWindow="0" yWindow="0" windowWidth="20400" windowHeight="708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<sst xmlns="http://schemas.openxmlformats.org/spreadsheetml/2006/main" count="308" uniqueCount="124">
  <si>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</si>
  <si>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</si>
  <si>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</si>
  <si>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</si>
  <si>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</si>
  <si>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</si>
  <si>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</si>
  <si>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</si>
  <si>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</si>
  <si>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</si>
  <si>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</si>
  <si>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</si>
  <si>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</si>
  <si>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</si>
  <si>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</si>
  <si>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</si>
  <si>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</si>
  <si>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</si>
  <si>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</si>
  <si>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</si>
  <si>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</si>
  <si>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</si>
  <si>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</si>
  <si>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</si>
  <si>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</si>
  <si>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</si>
  <si>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</si>
  <si>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</si>
  <si>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</si>
  <si>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</si>
  <si>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</si>
  <si>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</si>
  <si>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</si>
  <si>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</si>
  <si>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</si>
  <si>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</si>
  <si>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</si>
  <si>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</si>
  <si>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</si>
  <si>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</si>
  <si>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</si>
  <si>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</si>
  <si>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</si>
  <si>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</si>
  <si>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</si>
  <si>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</si>
  <si>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</si>
  <si>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</si>
  <si>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</si>
  <si>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</si>
  <si>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</si>
  <si>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</si>
  <si>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</si>
  <si>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</si>
  <si>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</si>
  <si>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</si>
  <si>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</si>
  <si>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</si>
  <si>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</si>
  <si>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</si>
  <si>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</si>
  <si>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</si>
  <si>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</si>
  <si>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</si>
  <si>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</si>
  <si>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</si>
  <si>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</si>
  <si>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</si>
  <si>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</si>
  <si>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</si>
  <si>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</si>
  <si>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</si>
  <si>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</si>
  <si>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</si>
  <si>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</si>
  <si>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</si>
  <si>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</si>
  <si>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</si>
  <si>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</si>
  <si>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</si>
  <si>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</si>
  <si>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</si>
  <si>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</si>
  <si>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</si>
  <si>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</si>
  <si>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</si>
  <si>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</si>
  <si>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</si>
  <si>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</si>
  <si>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</si>
  <si>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</si>
  <si>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</si>
  <si>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</si>
  <si>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</si>
  <si>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</si>
  <si>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</si>
  <si>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</si>
  <si>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</si>
  <si>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</si>
  <si>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</si>
  <si>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</si>
  <si>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</si>
  <si>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</si>
  <si>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</si>
  <si>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</si>
  <si>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</si>
  <si>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</si>
  <si>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Low</t>
  </si>
  <si>
    <t>Type 3</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</si>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</sst>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2">
    <xf numFmtId="0" fontId="0" fillId="2" borderId="0" xfId="0">
      <alignment horizontal="left" vertical="center" wrapText="1" indent="1"/>
    </xf>
    <xf numFmtId="14" fontId="0" fillId="2" borderId="0" xfId="0" applyNumberFormat="1">
      <alignment horizontal="left" vertical="center" wrapText="1" indent="1"/>
    </xf>
    <xf numFmtId="0" fontId="0" fillId="2" borderId="0" xfId="0" applyFont="1" applyFill="1" applyBorder="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10" fillId="2" borderId="0" xfId="8"/>
  </cellXfs>
  <cellStyles count="9">
    <cellStyle name="Date" xfId="1"/>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2"/>
      <tableStyleElement type="headerRow"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175931448"/>
        <c:axId val="17583894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175931448"/>
        <c:axId val="175838944"/>
      </c:lineChart>
      <c:dateAx>
        <c:axId val="175931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en-US"/>
          </a:p>
        </c:txPr>
        <c:crossAx val="175838944"/>
        <c:crosses val="autoZero"/>
        <c:auto val="0"/>
        <c:lblOffset val="100"/>
        <c:baseTimeUnit val="days"/>
      </c:dateAx>
      <c:valAx>
        <c:axId val="175838944"/>
        <c:scaling>
          <c:orientation val="minMax"/>
        </c:scaling>
        <c:delete val="1"/>
        <c:axPos val="l"/>
        <c:numFmt formatCode="General" sourceLinked="1"/>
        <c:majorTickMark val="none"/>
        <c:minorTickMark val="none"/>
        <c:tickLblPos val="nextTo"/>
        <c:crossAx val="175931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id="1" name="Issues" displayName="Issues" ref="B5:J96" totalsRowShown="0" headerRowCellStyle="Heading 2">
  <autoFilter ref="B5:J96"/>
  <tableColumns count="9">
    <tableColumn id="10" name="#" dataCellStyle="Normal"/>
    <tableColumn id="1" name="ISSUE" dataCellStyle="Normal"/>
    <tableColumn id="2" name="TYPE" dataCellStyle="Normal"/>
    <tableColumn id="3" name="PRIORITY" dataCellStyle="Normal"/>
    <tableColumn id="4" name="OPENED ON" dataCellStyle="Date"/>
    <tableColumn id="5" name="OPENED BY" dataCellStyle="Normal"/>
    <tableColumn id="7" name="CLOSED ON" dataCellStyle="Date"/>
    <tableColumn id="8" name="CLOSED BY" dataCellStyle="Normal"/>
    <tableColumn id="9"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A1:J96"/>
  <sheetViews>
    <sheetView showGridLines="0" tabSelected="1" topLeftCell="A4" zoomScaleNormal="100" workbookViewId="0">
      <selection activeCell="E6" sqref="E6"/>
    </sheetView>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thickBot="1" x14ac:dyDescent="0.45">
      <c r="B1" s="10" t="s">
        <v>123</v>
      </c>
      <c r="C1" s="10"/>
      <c r="D1" s="10"/>
      <c r="E1" s="10"/>
      <c r="F1" s="10"/>
      <c r="G1" s="4" t="s">
        <v>112</v>
      </c>
      <c r="H1" s="4" t="s">
        <v>113</v>
      </c>
      <c r="I1" s="4" t="s">
        <v>120</v>
      </c>
      <c r="J1" s="4" t="s">
        <v>121</v>
      </c>
    </row>
    <row r="2" spans="1:10" ht="20.25" customHeight="1" thickTop="1" x14ac:dyDescent="0.25">
      <c r="B2" s="10"/>
      <c r="C2" s="10"/>
      <c r="D2" s="10"/>
      <c r="E2" s="10"/>
      <c r="F2" s="10"/>
      <c r="G2" s="8" t="s">
        <v>47</v>
      </c>
      <c r="H2" s="8" t="s">
        <v>47</v>
      </c>
      <c r="I2" s="9">
        <f ca="1">DATE(YEAR(TODAY()),5,30)</f>
        <v>43250</v>
      </c>
      <c r="J2" s="8">
        <v>30</v>
      </c>
    </row>
    <row r="3" spans="1:10" ht="185.1" customHeight="1" x14ac:dyDescent="0.25">
      <c r="A3" s="11" t="s">
        <v>122</v>
      </c>
      <c r="B3" s="11"/>
      <c r="C3" s="11"/>
      <c r="D3" s="11"/>
      <c r="E3" s="11"/>
      <c r="F3" s="11"/>
      <c r="G3" s="11"/>
      <c r="H3" s="11"/>
      <c r="I3" s="11"/>
      <c r="J3" s="11"/>
    </row>
    <row r="4" spans="1:10" ht="185.1" customHeight="1" x14ac:dyDescent="0.25">
      <c r="A4" s="11"/>
      <c r="B4" s="11"/>
      <c r="C4" s="11"/>
      <c r="D4" s="11"/>
      <c r="E4" s="11"/>
      <c r="F4" s="11"/>
      <c r="G4" s="11"/>
      <c r="H4" s="11"/>
      <c r="I4" s="11"/>
      <c r="J4" s="11"/>
    </row>
    <row r="5" spans="1:10" ht="30" customHeight="1" x14ac:dyDescent="0.25">
      <c r="B5" s="5" t="s">
        <v>2</v>
      </c>
      <c r="C5" s="5" t="s">
        <v>111</v>
      </c>
      <c r="D5" s="5" t="s">
        <v>112</v>
      </c>
      <c r="E5" s="5" t="s">
        <v>113</v>
      </c>
      <c r="F5" s="6" t="s">
        <v>114</v>
      </c>
      <c r="G5" s="5" t="s">
        <v>115</v>
      </c>
      <c r="H5" s="7" t="s">
        <v>116</v>
      </c>
      <c r="I5" s="5" t="s">
        <v>117</v>
      </c>
      <c r="J5" s="5" t="s">
        <v>118</v>
      </c>
    </row>
    <row r="6" spans="1:10" ht="30" customHeight="1" x14ac:dyDescent="0.25">
      <c r="B6">
        <v>1</v>
      </c>
      <c r="C6" t="s">
        <v>3</v>
      </c>
      <c r="D6" t="s">
        <v>105</v>
      </c>
      <c r="E6" t="s">
        <v>106</v>
      </c>
      <c r="F6" s="3">
        <f ca="1">DATE(YEAR(TODAY()),2,1)</f>
        <v>43132</v>
      </c>
      <c r="H6" s="3">
        <f ca="1">DATE(YEAR(TODAY()),2,4)</f>
        <v>43135</v>
      </c>
      <c r="J6" s="2"/>
    </row>
    <row r="7" spans="1:10" ht="30" customHeight="1" x14ac:dyDescent="0.25">
      <c r="B7">
        <v>2</v>
      </c>
      <c r="C7" t="s">
        <v>4</v>
      </c>
      <c r="D7" t="s">
        <v>105</v>
      </c>
      <c r="E7" t="s">
        <v>107</v>
      </c>
      <c r="F7" s="3">
        <f ca="1">DATE(YEAR(TODAY()),2,1)</f>
        <v>43132</v>
      </c>
      <c r="H7" s="3">
        <f ca="1">DATE(YEAR(TODAY()),2,1)</f>
        <v>43132</v>
      </c>
      <c r="J7" s="2"/>
    </row>
    <row r="8" spans="1:10" ht="30" customHeight="1" x14ac:dyDescent="0.25">
      <c r="B8">
        <v>3</v>
      </c>
      <c r="C8" t="s">
        <v>5</v>
      </c>
      <c r="D8" t="s">
        <v>108</v>
      </c>
      <c r="E8" t="s">
        <v>107</v>
      </c>
      <c r="F8" s="3">
        <f ca="1">DATE(YEAR(TODAY()),2,4)</f>
        <v>43135</v>
      </c>
      <c r="H8" s="3">
        <f ca="1">DATE(YEAR(TODAY()),2,4)</f>
        <v>43135</v>
      </c>
      <c r="J8" s="2"/>
    </row>
    <row r="9" spans="1:10" ht="30" customHeight="1" x14ac:dyDescent="0.25">
      <c r="B9">
        <v>4</v>
      </c>
      <c r="C9" t="s">
        <v>6</v>
      </c>
      <c r="D9" t="s">
        <v>103</v>
      </c>
      <c r="E9" t="s">
        <v>106</v>
      </c>
      <c r="F9" s="3">
        <f t="shared" ref="F9:F10" ca="1" si="0">DATE(YEAR(TODAY()),2,4)</f>
        <v>43135</v>
      </c>
      <c r="H9" s="3">
        <f ca="1">DATE(YEAR(TODAY()),2,5)</f>
        <v>43136</v>
      </c>
      <c r="J9" s="2"/>
    </row>
    <row r="10" spans="1:10" ht="30" customHeight="1" x14ac:dyDescent="0.25">
      <c r="B10">
        <v>5</v>
      </c>
      <c r="C10" t="s">
        <v>7</v>
      </c>
      <c r="D10" t="s">
        <v>103</v>
      </c>
      <c r="E10" t="s">
        <v>106</v>
      </c>
      <c r="F10" s="3">
        <f t="shared" ca="1" si="0"/>
        <v>43135</v>
      </c>
      <c r="H10" s="3">
        <f ca="1">DATE(YEAR(TODAY()),2,4)</f>
        <v>43135</v>
      </c>
      <c r="J10" s="2"/>
    </row>
    <row r="11" spans="1:10" ht="30" customHeight="1" x14ac:dyDescent="0.25">
      <c r="B11">
        <v>6</v>
      </c>
      <c r="C11" t="s">
        <v>8</v>
      </c>
      <c r="D11" t="s">
        <v>103</v>
      </c>
      <c r="E11" t="s">
        <v>107</v>
      </c>
      <c r="F11" s="3">
        <f ca="1">DATE(YEAR(TODAY()),2,8)</f>
        <v>43139</v>
      </c>
      <c r="H11" s="3">
        <f ca="1">DATE(YEAR(TODAY()),2,8)</f>
        <v>43139</v>
      </c>
    </row>
    <row r="12" spans="1:10" ht="30" customHeight="1" x14ac:dyDescent="0.25">
      <c r="B12">
        <v>7</v>
      </c>
      <c r="C12" t="s">
        <v>9</v>
      </c>
      <c r="D12" t="s">
        <v>103</v>
      </c>
      <c r="E12" t="s">
        <v>104</v>
      </c>
      <c r="F12" s="3">
        <f t="shared" ref="F12:F14" ca="1" si="1">DATE(YEAR(TODAY()),2,8)</f>
        <v>43139</v>
      </c>
      <c r="H12" s="3">
        <f ca="1">DATE(YEAR(TODAY()),2,13)</f>
        <v>43144</v>
      </c>
    </row>
    <row r="13" spans="1:10" ht="30" customHeight="1" x14ac:dyDescent="0.25">
      <c r="B13">
        <v>8</v>
      </c>
      <c r="C13" t="s">
        <v>10</v>
      </c>
      <c r="D13" t="s">
        <v>105</v>
      </c>
      <c r="E13" t="s">
        <v>106</v>
      </c>
      <c r="F13" s="3">
        <f t="shared" ca="1" si="1"/>
        <v>43139</v>
      </c>
      <c r="H13" s="3">
        <f ca="1">DATE(YEAR(TODAY()),2,11)</f>
        <v>43142</v>
      </c>
    </row>
    <row r="14" spans="1:10" ht="30" customHeight="1" x14ac:dyDescent="0.25">
      <c r="B14">
        <v>9</v>
      </c>
      <c r="C14" t="s">
        <v>11</v>
      </c>
      <c r="D14" t="s">
        <v>108</v>
      </c>
      <c r="E14" t="s">
        <v>106</v>
      </c>
      <c r="F14" s="3">
        <f t="shared" ca="1" si="1"/>
        <v>43139</v>
      </c>
      <c r="H14" s="3">
        <f ca="1">DATE(YEAR(TODAY()),2,11)</f>
        <v>43142</v>
      </c>
    </row>
    <row r="15" spans="1:10" ht="30" customHeight="1" x14ac:dyDescent="0.25">
      <c r="B15">
        <v>10</v>
      </c>
      <c r="C15" t="s">
        <v>12</v>
      </c>
      <c r="D15" t="s">
        <v>109</v>
      </c>
      <c r="E15" t="s">
        <v>104</v>
      </c>
      <c r="F15" s="3">
        <f ca="1">DATE(YEAR(TODAY()),2,12)</f>
        <v>43143</v>
      </c>
      <c r="H15" s="3">
        <f ca="1">DATE(YEAR(TODAY()),2,12)</f>
        <v>43143</v>
      </c>
    </row>
    <row r="16" spans="1:10" ht="30" customHeight="1" x14ac:dyDescent="0.25">
      <c r="B16">
        <v>11</v>
      </c>
      <c r="C16" t="s">
        <v>13</v>
      </c>
      <c r="D16" t="s">
        <v>105</v>
      </c>
      <c r="E16" t="s">
        <v>106</v>
      </c>
      <c r="F16" s="3">
        <f ca="1">DATE(YEAR(TODAY()),2,12)</f>
        <v>43143</v>
      </c>
      <c r="H16" s="3">
        <f ca="1">DATE(YEAR(TODAY()),2,13)</f>
        <v>43144</v>
      </c>
    </row>
    <row r="17" spans="2:8" ht="30" customHeight="1" x14ac:dyDescent="0.25">
      <c r="B17">
        <v>12</v>
      </c>
      <c r="C17" t="s">
        <v>14</v>
      </c>
      <c r="D17" t="s">
        <v>103</v>
      </c>
      <c r="E17" t="s">
        <v>104</v>
      </c>
      <c r="F17" s="3">
        <f ca="1">DATE(YEAR(TODAY()),2,15)</f>
        <v>43146</v>
      </c>
      <c r="H17" s="3">
        <f ca="1">DATE(YEAR(TODAY()),2,18)</f>
        <v>43149</v>
      </c>
    </row>
    <row r="18" spans="2:8" ht="30" customHeight="1" x14ac:dyDescent="0.25">
      <c r="B18">
        <v>13</v>
      </c>
      <c r="C18" t="s">
        <v>15</v>
      </c>
      <c r="D18" t="s">
        <v>105</v>
      </c>
      <c r="E18" t="s">
        <v>104</v>
      </c>
      <c r="F18" s="3">
        <f ca="1">DATE(YEAR(TODAY()),2,20)</f>
        <v>43151</v>
      </c>
      <c r="H18" s="3">
        <f ca="1">DATE(YEAR(TODAY()),2,20)</f>
        <v>43151</v>
      </c>
    </row>
    <row r="19" spans="2:8" ht="30" customHeight="1" x14ac:dyDescent="0.25">
      <c r="B19">
        <v>14</v>
      </c>
      <c r="C19" t="s">
        <v>16</v>
      </c>
      <c r="D19" t="s">
        <v>105</v>
      </c>
      <c r="E19" t="s">
        <v>104</v>
      </c>
      <c r="F19" s="3">
        <f ca="1">DATE(YEAR(TODAY()),2,23)</f>
        <v>43154</v>
      </c>
      <c r="H19" s="3">
        <f ca="1">DATE(YEAR(TODAY()),2,23)</f>
        <v>43154</v>
      </c>
    </row>
    <row r="20" spans="2:8" ht="30" customHeight="1" x14ac:dyDescent="0.25">
      <c r="B20">
        <v>15</v>
      </c>
      <c r="C20" t="s">
        <v>17</v>
      </c>
      <c r="D20" t="s">
        <v>105</v>
      </c>
      <c r="E20" t="s">
        <v>107</v>
      </c>
      <c r="F20" s="3">
        <f ca="1">DATE(YEAR(TODAY()),2,26)</f>
        <v>43157</v>
      </c>
      <c r="H20" s="3">
        <f ca="1">DATE(YEAR(TODAY()),2,27)</f>
        <v>43158</v>
      </c>
    </row>
    <row r="21" spans="2:8" ht="30" customHeight="1" x14ac:dyDescent="0.25">
      <c r="B21">
        <v>16</v>
      </c>
      <c r="C21" t="s">
        <v>18</v>
      </c>
      <c r="D21" t="s">
        <v>109</v>
      </c>
      <c r="E21" t="s">
        <v>106</v>
      </c>
      <c r="F21" s="3">
        <f t="shared" ref="F21:F22" ca="1" si="2">DATE(YEAR(TODAY()),2,26)</f>
        <v>43157</v>
      </c>
      <c r="H21" s="3">
        <f ca="1">DATE(YEAR(TODAY()),2,26)</f>
        <v>43157</v>
      </c>
    </row>
    <row r="22" spans="2:8" ht="30" customHeight="1" x14ac:dyDescent="0.25">
      <c r="B22">
        <v>17</v>
      </c>
      <c r="C22" t="s">
        <v>19</v>
      </c>
      <c r="D22" t="s">
        <v>105</v>
      </c>
      <c r="E22" t="s">
        <v>107</v>
      </c>
      <c r="F22" s="3">
        <f t="shared" ca="1" si="2"/>
        <v>43157</v>
      </c>
      <c r="H22" s="3">
        <f ca="1">DATE(YEAR(TODAY()),2,26)</f>
        <v>43157</v>
      </c>
    </row>
    <row r="23" spans="2:8" ht="30" customHeight="1" x14ac:dyDescent="0.25">
      <c r="B23">
        <v>18</v>
      </c>
      <c r="C23" t="s">
        <v>20</v>
      </c>
      <c r="D23" t="s">
        <v>108</v>
      </c>
      <c r="E23" t="s">
        <v>104</v>
      </c>
      <c r="F23" s="3">
        <f ca="1">DATE(YEAR(TODAY()),2,27)</f>
        <v>43158</v>
      </c>
      <c r="H23" s="3">
        <f ca="1">DATE(YEAR(TODAY()),2,27)</f>
        <v>43158</v>
      </c>
    </row>
    <row r="24" spans="2:8" ht="30" customHeight="1" x14ac:dyDescent="0.25">
      <c r="B24">
        <v>19</v>
      </c>
      <c r="C24" t="s">
        <v>21</v>
      </c>
      <c r="D24" t="s">
        <v>105</v>
      </c>
      <c r="E24" t="s">
        <v>107</v>
      </c>
      <c r="F24" s="3">
        <f ca="1">DATE(YEAR(TODAY()),2,27)</f>
        <v>43158</v>
      </c>
      <c r="H24" s="3">
        <f ca="1">DATE(YEAR(TODAY()),2,27)</f>
        <v>43158</v>
      </c>
    </row>
    <row r="25" spans="2:8" ht="30" customHeight="1" x14ac:dyDescent="0.25">
      <c r="B25">
        <v>20</v>
      </c>
      <c r="C25" t="s">
        <v>22</v>
      </c>
      <c r="D25" t="s">
        <v>108</v>
      </c>
      <c r="E25" t="s">
        <v>107</v>
      </c>
      <c r="F25" s="3">
        <f ca="1">DATE(YEAR(TODAY()),3,4)</f>
        <v>43163</v>
      </c>
      <c r="H25" s="3">
        <f ca="1">DATE(YEAR(TODAY()),3,4)</f>
        <v>43163</v>
      </c>
    </row>
    <row r="26" spans="2:8" ht="30" customHeight="1" x14ac:dyDescent="0.25">
      <c r="B26">
        <v>21</v>
      </c>
      <c r="C26" t="s">
        <v>23</v>
      </c>
      <c r="D26" t="s">
        <v>109</v>
      </c>
      <c r="E26" t="s">
        <v>107</v>
      </c>
      <c r="F26" s="3">
        <f t="shared" ref="F26:F27" ca="1" si="3">DATE(YEAR(TODAY()),3,4)</f>
        <v>43163</v>
      </c>
      <c r="H26" s="3">
        <f ca="1">DATE(YEAR(TODAY()),3,7)</f>
        <v>43166</v>
      </c>
    </row>
    <row r="27" spans="2:8" ht="30" customHeight="1" x14ac:dyDescent="0.25">
      <c r="B27">
        <v>22</v>
      </c>
      <c r="C27" t="s">
        <v>24</v>
      </c>
      <c r="D27" t="s">
        <v>108</v>
      </c>
      <c r="E27" t="s">
        <v>107</v>
      </c>
      <c r="F27" s="3">
        <f t="shared" ca="1" si="3"/>
        <v>43163</v>
      </c>
      <c r="H27" s="3">
        <f ca="1">DATE(YEAR(TODAY()),3,9)</f>
        <v>43168</v>
      </c>
    </row>
    <row r="28" spans="2:8" ht="30" customHeight="1" x14ac:dyDescent="0.25">
      <c r="B28">
        <v>23</v>
      </c>
      <c r="C28" t="s">
        <v>25</v>
      </c>
      <c r="D28" t="s">
        <v>108</v>
      </c>
      <c r="E28" t="s">
        <v>106</v>
      </c>
      <c r="F28" s="3">
        <f ca="1">DATE(YEAR(TODAY()),3,5)</f>
        <v>43164</v>
      </c>
      <c r="H28" s="3">
        <f ca="1">DATE(YEAR(TODAY()),3,5)</f>
        <v>43164</v>
      </c>
    </row>
    <row r="29" spans="2:8" ht="30" customHeight="1" x14ac:dyDescent="0.25">
      <c r="B29">
        <v>24</v>
      </c>
      <c r="C29" t="s">
        <v>26</v>
      </c>
      <c r="D29" t="s">
        <v>108</v>
      </c>
      <c r="E29" t="s">
        <v>106</v>
      </c>
      <c r="F29" s="3">
        <f ca="1">DATE(YEAR(TODAY()),3,5)</f>
        <v>43164</v>
      </c>
      <c r="H29" s="3">
        <f ca="1">DATE(YEAR(TODAY()),3,5)</f>
        <v>43164</v>
      </c>
    </row>
    <row r="30" spans="2:8" ht="30" customHeight="1" x14ac:dyDescent="0.25">
      <c r="B30">
        <v>25</v>
      </c>
      <c r="C30" t="s">
        <v>27</v>
      </c>
      <c r="D30" t="s">
        <v>103</v>
      </c>
      <c r="E30" t="s">
        <v>104</v>
      </c>
      <c r="F30" s="3">
        <f ca="1">DATE(YEAR(TODAY()),3,6)</f>
        <v>43165</v>
      </c>
      <c r="H30" s="3">
        <f ca="1">DATE(YEAR(TODAY()),3,10)</f>
        <v>43169</v>
      </c>
    </row>
    <row r="31" spans="2:8" ht="30" customHeight="1" x14ac:dyDescent="0.25">
      <c r="B31">
        <v>26</v>
      </c>
      <c r="C31" t="s">
        <v>28</v>
      </c>
      <c r="D31" t="s">
        <v>103</v>
      </c>
      <c r="E31" t="s">
        <v>104</v>
      </c>
      <c r="F31" s="3">
        <f t="shared" ref="F31:F32" ca="1" si="4">DATE(YEAR(TODAY()),3,6)</f>
        <v>43165</v>
      </c>
      <c r="H31" s="3">
        <f ca="1">DATE(YEAR(TODAY()),3,8)</f>
        <v>43167</v>
      </c>
    </row>
    <row r="32" spans="2:8" ht="30" customHeight="1" x14ac:dyDescent="0.25">
      <c r="B32">
        <v>27</v>
      </c>
      <c r="C32" t="s">
        <v>29</v>
      </c>
      <c r="D32" t="s">
        <v>103</v>
      </c>
      <c r="E32" t="s">
        <v>104</v>
      </c>
      <c r="F32" s="3">
        <f t="shared" ca="1" si="4"/>
        <v>43165</v>
      </c>
      <c r="H32" s="3">
        <f ca="1">DATE(YEAR(TODAY()),3,8)</f>
        <v>43167</v>
      </c>
    </row>
    <row r="33" spans="2:8" ht="30" customHeight="1" x14ac:dyDescent="0.25">
      <c r="B33">
        <v>28</v>
      </c>
      <c r="C33" t="s">
        <v>30</v>
      </c>
      <c r="D33" t="s">
        <v>109</v>
      </c>
      <c r="E33" t="s">
        <v>107</v>
      </c>
      <c r="F33" s="3">
        <f ca="1">DATE(YEAR(TODAY()),3,11)</f>
        <v>43170</v>
      </c>
      <c r="H33" s="3">
        <f ca="1">DATE(YEAR(TODAY()),3,12)</f>
        <v>43171</v>
      </c>
    </row>
    <row r="34" spans="2:8" ht="30" customHeight="1" x14ac:dyDescent="0.25">
      <c r="B34">
        <v>29</v>
      </c>
      <c r="C34" t="s">
        <v>31</v>
      </c>
      <c r="D34" t="s">
        <v>108</v>
      </c>
      <c r="E34" t="s">
        <v>107</v>
      </c>
      <c r="F34" s="3">
        <f ca="1">DATE(YEAR(TODAY()),3,12)</f>
        <v>43171</v>
      </c>
      <c r="H34" s="3">
        <f ca="1">DATE(YEAR(TODAY()),3,13)</f>
        <v>43172</v>
      </c>
    </row>
    <row r="35" spans="2:8" ht="30" customHeight="1" x14ac:dyDescent="0.25">
      <c r="B35">
        <v>30</v>
      </c>
      <c r="C35" t="s">
        <v>32</v>
      </c>
      <c r="D35" t="s">
        <v>105</v>
      </c>
      <c r="E35" t="s">
        <v>106</v>
      </c>
      <c r="F35" s="3">
        <f ca="1">DATE(YEAR(TODAY()),3,12)</f>
        <v>43171</v>
      </c>
      <c r="H35" s="3">
        <f ca="1">DATE(YEAR(TODAY()),3,13)</f>
        <v>43172</v>
      </c>
    </row>
    <row r="36" spans="2:8" ht="30" customHeight="1" x14ac:dyDescent="0.25">
      <c r="B36">
        <v>31</v>
      </c>
      <c r="C36" t="s">
        <v>33</v>
      </c>
      <c r="D36" t="s">
        <v>109</v>
      </c>
      <c r="E36" t="s">
        <v>106</v>
      </c>
      <c r="F36" s="3">
        <f ca="1">DATE(YEAR(TODAY()),3,17)</f>
        <v>43176</v>
      </c>
      <c r="H36" s="3">
        <f ca="1">DATE(YEAR(TODAY()),3,19)</f>
        <v>43178</v>
      </c>
    </row>
    <row r="37" spans="2:8" ht="30" customHeight="1" x14ac:dyDescent="0.25">
      <c r="B37">
        <v>32</v>
      </c>
      <c r="C37" t="s">
        <v>34</v>
      </c>
      <c r="D37" t="s">
        <v>109</v>
      </c>
      <c r="E37" t="s">
        <v>107</v>
      </c>
      <c r="F37" s="3">
        <f ca="1">DATE(YEAR(TODAY()),3,21)</f>
        <v>43180</v>
      </c>
      <c r="H37" s="3">
        <f ca="1">DATE(YEAR(TODAY()),3,26)</f>
        <v>43185</v>
      </c>
    </row>
    <row r="38" spans="2:8" ht="30" customHeight="1" x14ac:dyDescent="0.25">
      <c r="B38">
        <v>33</v>
      </c>
      <c r="C38" t="s">
        <v>35</v>
      </c>
      <c r="D38" t="s">
        <v>109</v>
      </c>
      <c r="E38" t="s">
        <v>107</v>
      </c>
      <c r="F38" s="3">
        <f ca="1">DATE(YEAR(TODAY()),3,25)</f>
        <v>43184</v>
      </c>
      <c r="H38" s="3">
        <f t="shared" ref="H38" ca="1" si="5">DATE(YEAR(TODAY()),3,26)</f>
        <v>43185</v>
      </c>
    </row>
    <row r="39" spans="2:8" ht="30" customHeight="1" x14ac:dyDescent="0.25">
      <c r="B39">
        <v>34</v>
      </c>
      <c r="C39" t="s">
        <v>36</v>
      </c>
      <c r="D39" t="s">
        <v>108</v>
      </c>
      <c r="E39" t="s">
        <v>107</v>
      </c>
      <c r="F39" s="3">
        <f ca="1">DATE(YEAR(TODAY()),3,25)</f>
        <v>43184</v>
      </c>
      <c r="H39" s="3">
        <f ca="1">DATE(YEAR(TODAY()),3,30)</f>
        <v>43189</v>
      </c>
    </row>
    <row r="40" spans="2:8" ht="30" customHeight="1" x14ac:dyDescent="0.25">
      <c r="B40">
        <v>35</v>
      </c>
      <c r="C40" t="s">
        <v>37</v>
      </c>
      <c r="D40" t="s">
        <v>103</v>
      </c>
      <c r="E40" t="s">
        <v>107</v>
      </c>
      <c r="F40" s="3">
        <f ca="1">DATE(YEAR(TODAY()),3,29)</f>
        <v>43188</v>
      </c>
      <c r="H40" s="3">
        <f ca="1">DATE(YEAR(TODAY()),3,29)</f>
        <v>43188</v>
      </c>
    </row>
    <row r="41" spans="2:8" ht="30" customHeight="1" x14ac:dyDescent="0.25">
      <c r="B41">
        <v>36</v>
      </c>
      <c r="C41" t="s">
        <v>38</v>
      </c>
      <c r="D41" t="s">
        <v>109</v>
      </c>
      <c r="E41" t="s">
        <v>106</v>
      </c>
      <c r="F41" s="3">
        <f ca="1">DATE(YEAR(TODAY()),3,31)</f>
        <v>43190</v>
      </c>
      <c r="H41" s="3">
        <f ca="1">DATE(YEAR(TODAY()),4,4)</f>
        <v>43194</v>
      </c>
    </row>
    <row r="42" spans="2:8" ht="30" customHeight="1" x14ac:dyDescent="0.25">
      <c r="B42">
        <v>37</v>
      </c>
      <c r="C42" t="s">
        <v>39</v>
      </c>
      <c r="D42" t="s">
        <v>109</v>
      </c>
      <c r="E42" t="s">
        <v>106</v>
      </c>
      <c r="F42" s="3">
        <f ca="1">DATE(YEAR(TODAY()),4,5)</f>
        <v>43195</v>
      </c>
      <c r="H42" s="3">
        <f ca="1">DATE(YEAR(TODAY()),4,6)</f>
        <v>43196</v>
      </c>
    </row>
    <row r="43" spans="2:8" ht="30" customHeight="1" x14ac:dyDescent="0.25">
      <c r="B43">
        <v>38</v>
      </c>
      <c r="C43" t="s">
        <v>40</v>
      </c>
      <c r="D43" t="s">
        <v>105</v>
      </c>
      <c r="E43" t="s">
        <v>104</v>
      </c>
      <c r="F43" s="3">
        <f ca="1">DATE(YEAR(TODAY()),4,9)</f>
        <v>43199</v>
      </c>
      <c r="H43" s="3">
        <f ca="1">DATE(YEAR(TODAY()),4,14)</f>
        <v>43204</v>
      </c>
    </row>
    <row r="44" spans="2:8" ht="30" customHeight="1" x14ac:dyDescent="0.25">
      <c r="B44">
        <v>39</v>
      </c>
      <c r="C44" t="s">
        <v>41</v>
      </c>
      <c r="D44" t="s">
        <v>109</v>
      </c>
      <c r="E44" t="s">
        <v>107</v>
      </c>
      <c r="F44" s="3">
        <f ca="1">DATE(YEAR(TODAY()),4,10)</f>
        <v>43200</v>
      </c>
      <c r="H44" s="3">
        <f ca="1">DATE(YEAR(TODAY()),4,12)</f>
        <v>43202</v>
      </c>
    </row>
    <row r="45" spans="2:8" ht="30" customHeight="1" x14ac:dyDescent="0.25">
      <c r="B45">
        <v>40</v>
      </c>
      <c r="C45" t="s">
        <v>42</v>
      </c>
      <c r="D45" t="s">
        <v>108</v>
      </c>
      <c r="E45" t="s">
        <v>107</v>
      </c>
      <c r="F45" s="3">
        <f t="shared" ref="F45" ca="1" si="6">DATE(YEAR(TODAY()),4,10)</f>
        <v>43200</v>
      </c>
      <c r="H45" s="3">
        <f ca="1">DATE(YEAR(TODAY()),4,13)</f>
        <v>43203</v>
      </c>
    </row>
    <row r="46" spans="2:8" ht="30" customHeight="1" x14ac:dyDescent="0.25">
      <c r="B46">
        <v>41</v>
      </c>
      <c r="C46" t="s">
        <v>43</v>
      </c>
      <c r="D46" t="s">
        <v>109</v>
      </c>
      <c r="E46" t="s">
        <v>107</v>
      </c>
      <c r="F46" s="3">
        <f ca="1">DATE(YEAR(TODAY()),4,12)</f>
        <v>43202</v>
      </c>
      <c r="H46" s="3">
        <f t="shared" ref="H46" ca="1" si="7">DATE(YEAR(TODAY()),4,13)</f>
        <v>43203</v>
      </c>
    </row>
    <row r="47" spans="2:8" ht="30" customHeight="1" x14ac:dyDescent="0.25">
      <c r="B47">
        <v>42</v>
      </c>
      <c r="C47" t="s">
        <v>44</v>
      </c>
      <c r="D47" t="s">
        <v>103</v>
      </c>
      <c r="E47" t="s">
        <v>106</v>
      </c>
      <c r="F47" s="3">
        <f ca="1">DATE(YEAR(TODAY()),4,16)</f>
        <v>43206</v>
      </c>
      <c r="H47" s="3">
        <f ca="1">DATE(YEAR(TODAY()),4,16)</f>
        <v>43206</v>
      </c>
    </row>
    <row r="48" spans="2:8" ht="30" customHeight="1" x14ac:dyDescent="0.25">
      <c r="B48">
        <v>43</v>
      </c>
      <c r="C48" t="s">
        <v>52</v>
      </c>
      <c r="D48" t="s">
        <v>105</v>
      </c>
      <c r="E48" t="s">
        <v>106</v>
      </c>
      <c r="F48" s="3">
        <f ca="1">DATE(YEAR(TODAY()),4,18)</f>
        <v>43208</v>
      </c>
      <c r="H48" s="3">
        <f ca="1">DATE(YEAR(TODAY()),4,18)</f>
        <v>43208</v>
      </c>
    </row>
    <row r="49" spans="2:8" ht="30" customHeight="1" x14ac:dyDescent="0.25">
      <c r="B49">
        <v>44</v>
      </c>
      <c r="C49" t="s">
        <v>53</v>
      </c>
      <c r="D49" t="s">
        <v>103</v>
      </c>
      <c r="E49" t="s">
        <v>106</v>
      </c>
      <c r="F49" s="3">
        <f ca="1">DATE(YEAR(TODAY()),4,18)</f>
        <v>43208</v>
      </c>
      <c r="H49" s="3">
        <f ca="1">DATE(YEAR(TODAY()),4,22)</f>
        <v>43212</v>
      </c>
    </row>
    <row r="50" spans="2:8" ht="30" customHeight="1" x14ac:dyDescent="0.25">
      <c r="B50">
        <v>45</v>
      </c>
      <c r="C50" t="s">
        <v>54</v>
      </c>
      <c r="D50" t="s">
        <v>103</v>
      </c>
      <c r="E50" t="s">
        <v>106</v>
      </c>
      <c r="F50" s="3">
        <f ca="1">DATE(YEAR(TODAY()),4,22)</f>
        <v>43212</v>
      </c>
      <c r="H50" s="3">
        <f ca="1">DATE(YEAR(TODAY()),4,23)</f>
        <v>43213</v>
      </c>
    </row>
    <row r="51" spans="2:8" ht="30" customHeight="1" x14ac:dyDescent="0.25">
      <c r="B51">
        <v>46</v>
      </c>
      <c r="C51" t="s">
        <v>55</v>
      </c>
      <c r="D51" t="s">
        <v>105</v>
      </c>
      <c r="E51" t="s">
        <v>104</v>
      </c>
      <c r="F51" s="3">
        <f ca="1">DATE(YEAR(TODAY()),4,23)</f>
        <v>43213</v>
      </c>
      <c r="H51" s="3">
        <f ca="1">DATE(YEAR(TODAY()),4,24)</f>
        <v>43214</v>
      </c>
    </row>
    <row r="52" spans="2:8" ht="30" customHeight="1" x14ac:dyDescent="0.25">
      <c r="B52">
        <v>47</v>
      </c>
      <c r="C52" t="s">
        <v>56</v>
      </c>
      <c r="D52" t="s">
        <v>103</v>
      </c>
      <c r="E52" t="s">
        <v>106</v>
      </c>
      <c r="F52" s="3">
        <f ca="1">DATE(YEAR(TODAY()),4,25)</f>
        <v>43215</v>
      </c>
      <c r="H52" s="3">
        <f ca="1">DATE(YEAR(TODAY()),4,25)</f>
        <v>43215</v>
      </c>
    </row>
    <row r="53" spans="2:8" ht="30" customHeight="1" x14ac:dyDescent="0.25">
      <c r="B53">
        <v>48</v>
      </c>
      <c r="C53" t="s">
        <v>57</v>
      </c>
      <c r="D53" t="s">
        <v>108</v>
      </c>
      <c r="E53" t="s">
        <v>106</v>
      </c>
      <c r="F53" s="3">
        <f ca="1">DATE(YEAR(TODAY()),4,30)</f>
        <v>43220</v>
      </c>
      <c r="H53" s="3">
        <f ca="1">DATE(YEAR(TODAY()),5,1)</f>
        <v>43221</v>
      </c>
    </row>
    <row r="54" spans="2:8" ht="30" customHeight="1" x14ac:dyDescent="0.25">
      <c r="B54">
        <v>49</v>
      </c>
      <c r="C54" t="s">
        <v>58</v>
      </c>
      <c r="D54" t="s">
        <v>103</v>
      </c>
      <c r="E54" t="s">
        <v>106</v>
      </c>
      <c r="F54" s="3">
        <f ca="1">DATE(YEAR(TODAY()),5,5)</f>
        <v>43225</v>
      </c>
      <c r="H54" s="3">
        <f ca="1">DATE(YEAR(TODAY()),5,5)</f>
        <v>43225</v>
      </c>
    </row>
    <row r="55" spans="2:8" ht="30" customHeight="1" x14ac:dyDescent="0.25">
      <c r="B55">
        <v>50</v>
      </c>
      <c r="C55" t="s">
        <v>59</v>
      </c>
      <c r="D55" t="s">
        <v>105</v>
      </c>
      <c r="E55" t="s">
        <v>106</v>
      </c>
      <c r="F55" s="3">
        <f ca="1">DATE(YEAR(TODAY()),5,5)</f>
        <v>43225</v>
      </c>
      <c r="H55" s="3">
        <f ca="1">DATE(YEAR(TODAY()),5,9)</f>
        <v>43229</v>
      </c>
    </row>
    <row r="56" spans="2:8" ht="30" customHeight="1" x14ac:dyDescent="0.25">
      <c r="B56">
        <v>51</v>
      </c>
      <c r="C56" t="s">
        <v>60</v>
      </c>
      <c r="D56" t="s">
        <v>105</v>
      </c>
      <c r="E56" t="s">
        <v>104</v>
      </c>
      <c r="F56" s="3">
        <f ca="1">DATE(YEAR(TODAY()),5,8)</f>
        <v>43228</v>
      </c>
      <c r="H56" s="3">
        <f ca="1">DATE(YEAR(TODAY()),5,12)</f>
        <v>43232</v>
      </c>
    </row>
    <row r="57" spans="2:8" ht="30" customHeight="1" x14ac:dyDescent="0.25">
      <c r="B57">
        <v>52</v>
      </c>
      <c r="C57" t="s">
        <v>61</v>
      </c>
      <c r="D57" t="s">
        <v>108</v>
      </c>
      <c r="E57" t="s">
        <v>107</v>
      </c>
      <c r="F57" s="3">
        <f ca="1">DATE(YEAR(TODAY()),5,11)</f>
        <v>43231</v>
      </c>
      <c r="H57" s="3">
        <f ca="1">DATE(YEAR(TODAY()),5,14)</f>
        <v>43234</v>
      </c>
    </row>
    <row r="58" spans="2:8" ht="30" customHeight="1" x14ac:dyDescent="0.25">
      <c r="B58">
        <v>53</v>
      </c>
      <c r="C58" t="s">
        <v>62</v>
      </c>
      <c r="D58" t="s">
        <v>109</v>
      </c>
      <c r="E58" t="s">
        <v>106</v>
      </c>
      <c r="F58" s="3">
        <f ca="1">DATE(YEAR(TODAY()),5,11)</f>
        <v>43231</v>
      </c>
      <c r="H58" s="3">
        <f ca="1">DATE(YEAR(TODAY()),5,11)</f>
        <v>43231</v>
      </c>
    </row>
    <row r="59" spans="2:8" ht="30" customHeight="1" x14ac:dyDescent="0.25">
      <c r="B59">
        <v>54</v>
      </c>
      <c r="C59" t="s">
        <v>63</v>
      </c>
      <c r="D59" t="s">
        <v>103</v>
      </c>
      <c r="E59" t="s">
        <v>107</v>
      </c>
      <c r="F59" s="3">
        <f ca="1">DATE(YEAR(TODAY()),5,12)</f>
        <v>43232</v>
      </c>
      <c r="H59" s="3">
        <f ca="1">DATE(YEAR(TODAY()),5,12)</f>
        <v>43232</v>
      </c>
    </row>
    <row r="60" spans="2:8" ht="30" customHeight="1" x14ac:dyDescent="0.25">
      <c r="B60">
        <v>55</v>
      </c>
      <c r="C60" t="s">
        <v>64</v>
      </c>
      <c r="D60" t="s">
        <v>103</v>
      </c>
      <c r="E60" t="s">
        <v>107</v>
      </c>
      <c r="F60" s="3">
        <f ca="1">DATE(YEAR(TODAY()),5,15)</f>
        <v>43235</v>
      </c>
      <c r="H60" s="3">
        <f ca="1">DATE(YEAR(TODAY()),5,15)</f>
        <v>43235</v>
      </c>
    </row>
    <row r="61" spans="2:8" ht="30" customHeight="1" x14ac:dyDescent="0.25">
      <c r="B61">
        <v>56</v>
      </c>
      <c r="C61" t="s">
        <v>65</v>
      </c>
      <c r="D61" t="s">
        <v>103</v>
      </c>
      <c r="E61" t="s">
        <v>106</v>
      </c>
      <c r="F61" s="3">
        <f ca="1">DATE(YEAR(TODAY()),5,17)</f>
        <v>43237</v>
      </c>
      <c r="H61" s="3">
        <f ca="1">DATE(YEAR(TODAY()),5,17)</f>
        <v>43237</v>
      </c>
    </row>
    <row r="62" spans="2:8" ht="30" customHeight="1" x14ac:dyDescent="0.25">
      <c r="B62">
        <v>57</v>
      </c>
      <c r="C62" t="s">
        <v>66</v>
      </c>
      <c r="D62" t="s">
        <v>103</v>
      </c>
      <c r="E62" t="s">
        <v>104</v>
      </c>
      <c r="F62" s="3">
        <f ca="1">DATE(YEAR(TODAY()),5,17)</f>
        <v>43237</v>
      </c>
      <c r="H62" s="3">
        <f ca="1">DATE(YEAR(TODAY()),5,21)</f>
        <v>43241</v>
      </c>
    </row>
    <row r="63" spans="2:8" ht="30" customHeight="1" x14ac:dyDescent="0.25">
      <c r="B63">
        <v>58</v>
      </c>
      <c r="C63" t="s">
        <v>67</v>
      </c>
      <c r="D63" t="s">
        <v>103</v>
      </c>
      <c r="E63" t="s">
        <v>104</v>
      </c>
      <c r="F63" s="3">
        <f ca="1">DATE(YEAR(TODAY()),5,17)</f>
        <v>43237</v>
      </c>
      <c r="H63" s="3">
        <f ca="1">DATE(YEAR(TODAY()),5,19)</f>
        <v>43239</v>
      </c>
    </row>
    <row r="64" spans="2:8" ht="30" customHeight="1" x14ac:dyDescent="0.25">
      <c r="B64">
        <v>59</v>
      </c>
      <c r="C64" t="s">
        <v>68</v>
      </c>
      <c r="D64" t="s">
        <v>108</v>
      </c>
      <c r="E64" t="s">
        <v>106</v>
      </c>
      <c r="F64" s="3">
        <f ca="1">DATE(YEAR(TODAY()),5,21)</f>
        <v>43241</v>
      </c>
      <c r="H64" s="3">
        <f ca="1">DATE(YEAR(TODAY()),5,21)</f>
        <v>43241</v>
      </c>
    </row>
    <row r="65" spans="2:8" ht="30" customHeight="1" x14ac:dyDescent="0.25">
      <c r="B65">
        <v>60</v>
      </c>
      <c r="C65" t="s">
        <v>69</v>
      </c>
      <c r="D65" t="s">
        <v>108</v>
      </c>
      <c r="E65" t="s">
        <v>104</v>
      </c>
      <c r="F65" s="3">
        <f ca="1">DATE(YEAR(TODAY()),5,24)</f>
        <v>43244</v>
      </c>
      <c r="H65" s="3">
        <f ca="1">DATE(YEAR(TODAY()),5,26)</f>
        <v>43246</v>
      </c>
    </row>
    <row r="66" spans="2:8" ht="30" customHeight="1" x14ac:dyDescent="0.25">
      <c r="B66">
        <v>61</v>
      </c>
      <c r="C66" t="s">
        <v>70</v>
      </c>
      <c r="D66" t="s">
        <v>105</v>
      </c>
      <c r="E66" t="s">
        <v>106</v>
      </c>
      <c r="F66" s="3">
        <f ca="1">DATE(YEAR(TODAY()),5,25)</f>
        <v>43245</v>
      </c>
      <c r="H66" s="3">
        <f ca="1">DATE(YEAR(TODAY()),5,25)</f>
        <v>43245</v>
      </c>
    </row>
    <row r="67" spans="2:8" ht="30" customHeight="1" x14ac:dyDescent="0.25">
      <c r="B67">
        <v>62</v>
      </c>
      <c r="C67" t="s">
        <v>71</v>
      </c>
      <c r="D67" t="s">
        <v>108</v>
      </c>
      <c r="E67" t="s">
        <v>107</v>
      </c>
      <c r="F67" s="3">
        <f ca="1">DATE(YEAR(TODAY()),5,30)</f>
        <v>43250</v>
      </c>
      <c r="H67" s="3">
        <f ca="1">DATE(YEAR(TODAY()),6,3)</f>
        <v>43254</v>
      </c>
    </row>
    <row r="68" spans="2:8" ht="30" customHeight="1" x14ac:dyDescent="0.25">
      <c r="B68">
        <v>63</v>
      </c>
      <c r="C68" t="s">
        <v>72</v>
      </c>
      <c r="D68" t="s">
        <v>109</v>
      </c>
      <c r="E68" t="s">
        <v>107</v>
      </c>
      <c r="F68" s="3">
        <f ca="1">DATE(YEAR(TODAY()),6,4)</f>
        <v>43255</v>
      </c>
      <c r="H68" s="3">
        <f ca="1">DATE(YEAR(TODAY()),6,4)</f>
        <v>43255</v>
      </c>
    </row>
    <row r="69" spans="2:8" ht="30" customHeight="1" x14ac:dyDescent="0.25">
      <c r="B69">
        <v>64</v>
      </c>
      <c r="C69" t="s">
        <v>73</v>
      </c>
      <c r="D69" t="s">
        <v>109</v>
      </c>
      <c r="E69" t="s">
        <v>107</v>
      </c>
      <c r="F69" s="3">
        <f ca="1">DATE(YEAR(TODAY()),6,7)</f>
        <v>43258</v>
      </c>
      <c r="H69" s="3">
        <f ca="1">DATE(YEAR(TODAY()),6,9)</f>
        <v>43260</v>
      </c>
    </row>
    <row r="70" spans="2:8" ht="30" customHeight="1" x14ac:dyDescent="0.25">
      <c r="B70">
        <v>65</v>
      </c>
      <c r="C70" t="s">
        <v>74</v>
      </c>
      <c r="D70" t="s">
        <v>109</v>
      </c>
      <c r="E70" t="s">
        <v>104</v>
      </c>
      <c r="F70" s="3">
        <f t="shared" ref="F70" ca="1" si="8">DATE(YEAR(TODAY()),6,7)</f>
        <v>43258</v>
      </c>
      <c r="H70" s="3">
        <f ca="1">DATE(YEAR(TODAY()),6,7)</f>
        <v>43258</v>
      </c>
    </row>
    <row r="71" spans="2:8" ht="30" customHeight="1" x14ac:dyDescent="0.25">
      <c r="B71">
        <v>66</v>
      </c>
      <c r="C71" t="s">
        <v>75</v>
      </c>
      <c r="D71" t="s">
        <v>109</v>
      </c>
      <c r="E71" t="s">
        <v>106</v>
      </c>
      <c r="F71" s="3">
        <f ca="1">DATE(YEAR(TODAY()),6,12)</f>
        <v>43263</v>
      </c>
      <c r="H71" s="3">
        <f ca="1">DATE(YEAR(TODAY()),6,12)</f>
        <v>43263</v>
      </c>
    </row>
    <row r="72" spans="2:8" ht="30" customHeight="1" x14ac:dyDescent="0.25">
      <c r="B72">
        <v>67</v>
      </c>
      <c r="C72" t="s">
        <v>76</v>
      </c>
      <c r="D72" t="s">
        <v>103</v>
      </c>
      <c r="E72" t="s">
        <v>106</v>
      </c>
      <c r="F72" s="3">
        <f ca="1">DATE(YEAR(TODAY()),6,17)</f>
        <v>43268</v>
      </c>
      <c r="H72" s="3">
        <f ca="1">DATE(YEAR(TODAY()),6,17)</f>
        <v>43268</v>
      </c>
    </row>
    <row r="73" spans="2:8" ht="30" customHeight="1" x14ac:dyDescent="0.25">
      <c r="B73">
        <v>68</v>
      </c>
      <c r="C73" t="s">
        <v>77</v>
      </c>
      <c r="D73" t="s">
        <v>109</v>
      </c>
      <c r="E73" t="s">
        <v>107</v>
      </c>
      <c r="F73" s="3">
        <f ca="1">DATE(YEAR(TODAY()),6,18)</f>
        <v>43269</v>
      </c>
      <c r="H73" s="3">
        <f ca="1">DATE(YEAR(TODAY()),6,18)</f>
        <v>43269</v>
      </c>
    </row>
    <row r="74" spans="2:8" ht="30" customHeight="1" x14ac:dyDescent="0.25">
      <c r="B74">
        <v>69</v>
      </c>
      <c r="C74" t="s">
        <v>78</v>
      </c>
      <c r="D74" t="s">
        <v>108</v>
      </c>
      <c r="E74" t="s">
        <v>106</v>
      </c>
      <c r="F74" s="3">
        <f t="shared" ref="F74:F75" ca="1" si="9">DATE(YEAR(TODAY()),6,18)</f>
        <v>43269</v>
      </c>
      <c r="H74" s="3">
        <f ca="1">DATE(YEAR(TODAY()),6,18)</f>
        <v>43269</v>
      </c>
    </row>
    <row r="75" spans="2:8" ht="30" customHeight="1" x14ac:dyDescent="0.25">
      <c r="B75">
        <v>70</v>
      </c>
      <c r="C75" t="s">
        <v>79</v>
      </c>
      <c r="D75" t="s">
        <v>109</v>
      </c>
      <c r="E75" t="s">
        <v>104</v>
      </c>
      <c r="F75" s="3">
        <f t="shared" ca="1" si="9"/>
        <v>43269</v>
      </c>
      <c r="H75" s="3">
        <f t="shared" ref="H75" ca="1" si="10">DATE(YEAR(TODAY()),6,18)</f>
        <v>43269</v>
      </c>
    </row>
    <row r="76" spans="2:8" ht="30" customHeight="1" x14ac:dyDescent="0.25">
      <c r="B76">
        <v>71</v>
      </c>
      <c r="C76" t="s">
        <v>80</v>
      </c>
      <c r="D76" t="s">
        <v>108</v>
      </c>
      <c r="E76" t="s">
        <v>104</v>
      </c>
      <c r="F76" s="3">
        <f ca="1">DATE(YEAR(TODAY()),6,19)</f>
        <v>43270</v>
      </c>
      <c r="H76" s="3">
        <f ca="1">DATE(YEAR(TODAY()),6,19)</f>
        <v>43270</v>
      </c>
    </row>
    <row r="77" spans="2:8" ht="30" customHeight="1" x14ac:dyDescent="0.25">
      <c r="B77">
        <v>72</v>
      </c>
      <c r="C77" t="s">
        <v>81</v>
      </c>
      <c r="D77" t="s">
        <v>105</v>
      </c>
      <c r="E77" t="s">
        <v>104</v>
      </c>
      <c r="F77" s="3">
        <f ca="1">DATE(YEAR(TODAY()),6,23)</f>
        <v>43274</v>
      </c>
      <c r="H77" s="3">
        <f ca="1">DATE(YEAR(TODAY()),6,23)</f>
        <v>43274</v>
      </c>
    </row>
    <row r="78" spans="2:8" ht="30" customHeight="1" x14ac:dyDescent="0.25">
      <c r="B78">
        <v>73</v>
      </c>
      <c r="C78" t="s">
        <v>82</v>
      </c>
      <c r="D78" t="s">
        <v>109</v>
      </c>
      <c r="E78" t="s">
        <v>107</v>
      </c>
      <c r="F78" s="3">
        <f ca="1">DATE(YEAR(TODAY()),6,28)</f>
        <v>43279</v>
      </c>
      <c r="H78" s="3">
        <f ca="1">DATE(YEAR(TODAY()),6,30)</f>
        <v>43281</v>
      </c>
    </row>
    <row r="79" spans="2:8" ht="30" customHeight="1" x14ac:dyDescent="0.25">
      <c r="B79">
        <v>74</v>
      </c>
      <c r="C79" t="s">
        <v>83</v>
      </c>
      <c r="D79" t="s">
        <v>103</v>
      </c>
      <c r="E79" t="s">
        <v>107</v>
      </c>
      <c r="F79" s="3">
        <f ca="1">DATE(YEAR(TODAY()),6,28)</f>
        <v>43279</v>
      </c>
      <c r="H79" s="3">
        <f ca="1">DATE(YEAR(TODAY()),6,28)</f>
        <v>43279</v>
      </c>
    </row>
    <row r="80" spans="2:8" ht="30" customHeight="1" x14ac:dyDescent="0.25">
      <c r="B80">
        <v>75</v>
      </c>
      <c r="C80" t="s">
        <v>84</v>
      </c>
      <c r="D80" t="s">
        <v>109</v>
      </c>
      <c r="E80" t="s">
        <v>104</v>
      </c>
      <c r="F80" s="3">
        <f ca="1">DATE(YEAR(TODAY()),7,3)</f>
        <v>43284</v>
      </c>
      <c r="H80" s="3">
        <f ca="1">DATE(YEAR(TODAY()),7,3)</f>
        <v>43284</v>
      </c>
    </row>
    <row r="81" spans="2:8" ht="30" customHeight="1" x14ac:dyDescent="0.25">
      <c r="B81">
        <v>76</v>
      </c>
      <c r="C81" t="s">
        <v>85</v>
      </c>
      <c r="D81" t="s">
        <v>108</v>
      </c>
      <c r="E81" t="s">
        <v>104</v>
      </c>
      <c r="F81" s="3">
        <f ca="1">DATE(YEAR(TODAY()),7,4)</f>
        <v>43285</v>
      </c>
      <c r="H81" s="3">
        <f ca="1">DATE(YEAR(TODAY()),7,8)</f>
        <v>43289</v>
      </c>
    </row>
    <row r="82" spans="2:8" ht="30" customHeight="1" x14ac:dyDescent="0.25">
      <c r="B82">
        <v>77</v>
      </c>
      <c r="C82" t="s">
        <v>86</v>
      </c>
      <c r="D82" t="s">
        <v>105</v>
      </c>
      <c r="E82" t="s">
        <v>104</v>
      </c>
      <c r="F82" s="3">
        <f t="shared" ref="F82" ca="1" si="11">DATE(YEAR(TODAY()),7,4)</f>
        <v>43285</v>
      </c>
      <c r="H82" s="3">
        <f ca="1">DATE(YEAR(TODAY()),7,4)</f>
        <v>43285</v>
      </c>
    </row>
    <row r="83" spans="2:8" ht="30" customHeight="1" x14ac:dyDescent="0.25">
      <c r="B83">
        <v>78</v>
      </c>
      <c r="C83" t="s">
        <v>87</v>
      </c>
      <c r="D83" t="s">
        <v>105</v>
      </c>
      <c r="E83" t="s">
        <v>104</v>
      </c>
      <c r="F83" s="3">
        <f ca="1">DATE(YEAR(TODAY()),7,5)</f>
        <v>43286</v>
      </c>
      <c r="H83" s="3">
        <f ca="1">DATE(YEAR(TODAY()),7,10)</f>
        <v>43291</v>
      </c>
    </row>
    <row r="84" spans="2:8" ht="30" customHeight="1" x14ac:dyDescent="0.25">
      <c r="B84">
        <v>79</v>
      </c>
      <c r="C84" t="s">
        <v>88</v>
      </c>
      <c r="D84" t="s">
        <v>109</v>
      </c>
      <c r="E84" t="s">
        <v>106</v>
      </c>
      <c r="F84" s="3">
        <f ca="1">DATE(YEAR(TODAY()),7,10)</f>
        <v>43291</v>
      </c>
      <c r="H84" s="3">
        <f ca="1">DATE(YEAR(TODAY()),7,15)</f>
        <v>43296</v>
      </c>
    </row>
    <row r="85" spans="2:8" ht="30" customHeight="1" x14ac:dyDescent="0.25">
      <c r="B85">
        <v>80</v>
      </c>
      <c r="C85" t="s">
        <v>89</v>
      </c>
      <c r="D85" t="s">
        <v>103</v>
      </c>
      <c r="E85" t="s">
        <v>104</v>
      </c>
      <c r="F85" s="3">
        <f t="shared" ref="F85" ca="1" si="12">DATE(YEAR(TODAY()),7,10)</f>
        <v>43291</v>
      </c>
      <c r="H85" s="3">
        <f ca="1">DATE(YEAR(TODAY()),7,12)</f>
        <v>43293</v>
      </c>
    </row>
    <row r="86" spans="2:8" ht="30" customHeight="1" x14ac:dyDescent="0.25">
      <c r="B86">
        <v>81</v>
      </c>
      <c r="C86" t="s">
        <v>90</v>
      </c>
      <c r="D86" t="s">
        <v>109</v>
      </c>
      <c r="E86" t="s">
        <v>104</v>
      </c>
      <c r="F86" s="3">
        <f ca="1">DATE(YEAR(TODAY()),7,11)</f>
        <v>43292</v>
      </c>
      <c r="H86" s="3">
        <f ca="1">DATE(YEAR(TODAY()),7,13)</f>
        <v>43294</v>
      </c>
    </row>
    <row r="87" spans="2:8" ht="30" customHeight="1" x14ac:dyDescent="0.25">
      <c r="B87">
        <v>82</v>
      </c>
      <c r="C87" t="s">
        <v>91</v>
      </c>
      <c r="D87" t="s">
        <v>103</v>
      </c>
      <c r="E87" t="s">
        <v>104</v>
      </c>
      <c r="F87" s="3">
        <f ca="1">DATE(YEAR(TODAY()),7,15)</f>
        <v>43296</v>
      </c>
      <c r="H87" s="3">
        <f ca="1">DATE(YEAR(TODAY()),7,18)</f>
        <v>43299</v>
      </c>
    </row>
    <row r="88" spans="2:8" ht="30" customHeight="1" x14ac:dyDescent="0.25">
      <c r="B88">
        <v>83</v>
      </c>
      <c r="C88" t="s">
        <v>92</v>
      </c>
      <c r="D88" t="s">
        <v>109</v>
      </c>
      <c r="E88" t="s">
        <v>104</v>
      </c>
      <c r="F88" s="3">
        <f ca="1">DATE(YEAR(TODAY()),7,17)</f>
        <v>43298</v>
      </c>
      <c r="H88" s="3">
        <f ca="1">DATE(YEAR(TODAY()),7,20)</f>
        <v>43301</v>
      </c>
    </row>
    <row r="89" spans="2:8" ht="30" customHeight="1" x14ac:dyDescent="0.25">
      <c r="B89">
        <v>84</v>
      </c>
      <c r="C89" t="s">
        <v>93</v>
      </c>
      <c r="D89" t="s">
        <v>105</v>
      </c>
      <c r="E89" t="s">
        <v>107</v>
      </c>
      <c r="F89" s="3">
        <f ca="1">DATE(YEAR(TODAY()),7,20)</f>
        <v>43301</v>
      </c>
      <c r="H89" s="3">
        <f ca="1">DATE(YEAR(TODAY()),7,20)</f>
        <v>43301</v>
      </c>
    </row>
    <row r="90" spans="2:8" ht="30" customHeight="1" x14ac:dyDescent="0.25">
      <c r="B90">
        <v>85</v>
      </c>
      <c r="C90" t="s">
        <v>94</v>
      </c>
      <c r="D90" t="s">
        <v>103</v>
      </c>
      <c r="E90" t="s">
        <v>106</v>
      </c>
      <c r="F90" s="3">
        <f ca="1">DATE(YEAR(TODAY()),7,23)</f>
        <v>43304</v>
      </c>
      <c r="H90" s="3">
        <f ca="1">DATE(YEAR(TODAY()),7,23)</f>
        <v>43304</v>
      </c>
    </row>
    <row r="91" spans="2:8" ht="30" customHeight="1" x14ac:dyDescent="0.25">
      <c r="B91">
        <v>86</v>
      </c>
      <c r="C91" t="s">
        <v>95</v>
      </c>
      <c r="D91" t="s">
        <v>108</v>
      </c>
      <c r="E91" t="s">
        <v>106</v>
      </c>
      <c r="F91" s="3">
        <f ca="1">DATE(YEAR(TODAY()),7,28)</f>
        <v>43309</v>
      </c>
      <c r="H91" s="3">
        <f ca="1">DATE(YEAR(TODAY()),7,28)</f>
        <v>43309</v>
      </c>
    </row>
    <row r="92" spans="2:8" ht="30" customHeight="1" x14ac:dyDescent="0.25">
      <c r="B92">
        <v>87</v>
      </c>
      <c r="C92" t="s">
        <v>96</v>
      </c>
      <c r="D92" t="s">
        <v>105</v>
      </c>
      <c r="E92" t="s">
        <v>106</v>
      </c>
      <c r="F92" s="3">
        <f ca="1">DATE(YEAR(TODAY()),7,28)</f>
        <v>43309</v>
      </c>
      <c r="H92" s="3">
        <f ca="1">DATE(YEAR(TODAY()),8,2)</f>
        <v>43314</v>
      </c>
    </row>
    <row r="93" spans="2:8" ht="30" customHeight="1" x14ac:dyDescent="0.25">
      <c r="B93">
        <v>88</v>
      </c>
      <c r="C93" t="s">
        <v>97</v>
      </c>
      <c r="D93" t="s">
        <v>105</v>
      </c>
      <c r="E93" t="s">
        <v>106</v>
      </c>
      <c r="F93" s="3">
        <f ca="1">DATE(YEAR(TODAY()),7,31)</f>
        <v>43312</v>
      </c>
      <c r="H93" s="3">
        <f ca="1">DATE(YEAR(TODAY()),7,31)</f>
        <v>43312</v>
      </c>
    </row>
    <row r="94" spans="2:8" ht="30" customHeight="1" x14ac:dyDescent="0.25">
      <c r="B94">
        <v>89</v>
      </c>
      <c r="C94" t="s">
        <v>98</v>
      </c>
      <c r="D94" t="s">
        <v>108</v>
      </c>
      <c r="E94" t="s">
        <v>104</v>
      </c>
      <c r="F94" s="3">
        <f ca="1">DATE(YEAR(TODAY()),8,2)</f>
        <v>43314</v>
      </c>
      <c r="H94" s="3">
        <f ca="1">DATE(YEAR(TODAY()),8,6)</f>
        <v>43318</v>
      </c>
    </row>
    <row r="95" spans="2:8" ht="30" customHeight="1" x14ac:dyDescent="0.25">
      <c r="B95">
        <v>90</v>
      </c>
      <c r="C95" t="s">
        <v>99</v>
      </c>
      <c r="D95" t="s">
        <v>109</v>
      </c>
      <c r="E95" t="s">
        <v>106</v>
      </c>
      <c r="F95" s="3">
        <f ca="1">DATE(YEAR(TODAY()),8,6)</f>
        <v>43318</v>
      </c>
      <c r="H95" s="3">
        <f ca="1">DATE(YEAR(TODAY()),8,6)</f>
        <v>43318</v>
      </c>
    </row>
    <row r="96" spans="2:8" ht="30" customHeight="1" x14ac:dyDescent="0.25">
      <c r="B96">
        <v>91</v>
      </c>
      <c r="C96" t="s">
        <v>119</v>
      </c>
      <c r="D96" t="s">
        <v>105</v>
      </c>
      <c r="E96" t="s">
        <v>104</v>
      </c>
      <c r="F96" s="3">
        <f ca="1">DATE(YEAR(TODAY()),8,8)</f>
        <v>43320</v>
      </c>
      <c r="H96" s="3">
        <f ca="1">DATE(YEAR(TODAY()),8,10)</f>
        <v>43322</v>
      </c>
    </row>
  </sheetData>
  <mergeCells count="2">
    <mergeCell ref="B1:F2"/>
    <mergeCell ref="A3:J4"/>
  </mergeCells>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formula1>priorities</formula1>
    </dataValidation>
    <dataValidation allowBlank="1" showInputMessage="1" showErrorMessage="1" prompt="Enter number of days issue Lasts in this cell" sqref="J2"/>
    <dataValidation operator="greaterThanOrEqual" allowBlank="1" showInputMessage="1" showErrorMessage="1" prompt="Enter Date in this cell" sqref="I2"/>
    <dataValidation allowBlank="1" showInputMessage="1" showErrorMessage="1" prompt="Enter issue Number in this column under this heading. Use heading filters to find specific entries" sqref="B5"/>
    <dataValidation allowBlank="1" showInputMessage="1" showErrorMessage="1" prompt="Enter Issue description in this column under this heading" sqref="C5"/>
    <dataValidation allowBlank="1" showInputMessage="1" showErrorMessage="1" prompt="Enter issue Type in this column under this heading" sqref="D5"/>
    <dataValidation allowBlank="1" showInputMessage="1" showErrorMessage="1" prompt="Enter Priority in this column under this heading" sqref="E5"/>
    <dataValidation allowBlank="1" showInputMessage="1" showErrorMessage="1" prompt="Enter issue Opening Date in this column under this heading" sqref="F5"/>
    <dataValidation allowBlank="1" showInputMessage="1" showErrorMessage="1" prompt="Enter Opened By name in this column under this heading" sqref="G5"/>
    <dataValidation allowBlank="1" showInputMessage="1" showErrorMessage="1" prompt="Enter issue Closing Date in this column under this heading" sqref="H5"/>
    <dataValidation allowBlank="1" showInputMessage="1" showErrorMessage="1" prompt="Enter Closed By name in this column under this heading" sqref="I5"/>
    <dataValidation allowBlank="1" showInputMessage="1" showErrorMessage="1" prompt="Enter Notes in this column under this heading" sqref="J5"/>
    <dataValidation allowBlank="1" showInputMessage="1" showErrorMessage="1" prompt="Title of this worksheet is in this cell. Enter issue Type, Priority, Date, and number of days issue Lasts in cells at right to update Issue Tracker Chart in cell below" sqref="B1:F2"/>
    <dataValidation allowBlank="1" showInputMessage="1" showErrorMessage="1" prompt="Enter number of days issue Lasts in cell below" sqref="J1"/>
    <dataValidation allowBlank="1" showInputMessage="1" showErrorMessage="1" prompt="Enter Date in cell below" sqref="I1"/>
    <dataValidation allowBlank="1" showInputMessage="1" showErrorMessage="1" prompt="Select Priority in cell below" sqref="H1"/>
    <dataValidation allowBlank="1" showInputMessage="1" showErrorMessage="1" prompt="Select issue Type in cell below" sqref="G1"/>
    <dataValidation allowBlank="1" showInputMessage="1" showErrorMessage="1" prompt="Create a Project Issue Tracker in this workbook. Enter issue details in table starting in cell B5. Issue Tracker Chart is in cell A3" sqref="A1"/>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110.25" x14ac:dyDescent="0.25">
      <c r="A1" t="s">
        <v>102</v>
      </c>
    </row>
    <row r="4" spans="1:20" x14ac:dyDescent="0.25">
      <c r="I4" t="s">
        <v>100</v>
      </c>
      <c r="J4" s="1">
        <f ca="1">DATE((YEAR(TODAY())-1),1,1)</f>
        <v>42736</v>
      </c>
    </row>
    <row r="5" spans="1:20" x14ac:dyDescent="0.25">
      <c r="I5" t="s">
        <v>101</v>
      </c>
      <c r="J5" s="1"/>
    </row>
    <row r="7" spans="1:20" x14ac:dyDescent="0.25">
      <c r="I7" t="s">
        <v>49</v>
      </c>
      <c r="J7">
        <f>'Issue Tracker'!J2</f>
        <v>30</v>
      </c>
    </row>
    <row r="8" spans="1:20" x14ac:dyDescent="0.25">
      <c r="I8" t="s">
        <v>48</v>
      </c>
      <c r="J8" s="1">
        <f ca="1">'Issue Tracker'!I2</f>
        <v>43250</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110</v>
      </c>
      <c r="T13" t="s">
        <v>110</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43221</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43222</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43223</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43224</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43225</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43226</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43227</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43228</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43229</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43230</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43231</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43232</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43233</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43234</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43235</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43236</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43237</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43238</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43239</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43240</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43241</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43242</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43243</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43244</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43245</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43246</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43247</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43248</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43249</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43250</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43251</v>
      </c>
      <c r="I46">
        <f ca="1">I45+COUNTIFS(Issues[OPENED ON],H46,Issues[TYPE],type,Issues[PRIORITY],priority)</f>
        <v>14</v>
      </c>
      <c r="J46">
        <f ca="1">J45+COUNTIFS(Issues[CLOSED ON],H46,Issues[TYPE],type,Issues[PRIORITY],priority)</f>
        <v>14</v>
      </c>
    </row>
    <row r="47" spans="7:20" x14ac:dyDescent="0.25">
      <c r="G47">
        <v>32</v>
      </c>
      <c r="H47" s="1">
        <f t="shared" ca="1" si="0"/>
        <v>43252</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43253</v>
      </c>
      <c r="I48">
        <f ca="1">I47+COUNTIFS(Issues[OPENED ON],H48,Issues[TYPE],type,Issues[PRIORITY],priority)</f>
        <v>14</v>
      </c>
      <c r="J48">
        <f ca="1">J47+COUNTIFS(Issues[CLOSED ON],H48,Issues[TYPE],type,Issues[PRIORITY],priority)</f>
        <v>14</v>
      </c>
    </row>
    <row r="49" spans="7:10" x14ac:dyDescent="0.25">
      <c r="G49">
        <v>34</v>
      </c>
      <c r="H49" s="1">
        <f t="shared" ca="1" si="1"/>
        <v>43254</v>
      </c>
      <c r="I49">
        <f ca="1">I48+COUNTIFS(Issues[OPENED ON],H49,Issues[TYPE],type,Issues[PRIORITY],priority)</f>
        <v>14</v>
      </c>
      <c r="J49">
        <f ca="1">J48+COUNTIFS(Issues[CLOSED ON],H49,Issues[TYPE],type,Issues[PRIORITY],priority)</f>
        <v>15</v>
      </c>
    </row>
    <row r="50" spans="7:10" x14ac:dyDescent="0.25">
      <c r="G50">
        <v>35</v>
      </c>
      <c r="H50" s="1">
        <f t="shared" ca="1" si="1"/>
        <v>43255</v>
      </c>
      <c r="I50">
        <f ca="1">I49+COUNTIFS(Issues[OPENED ON],H50,Issues[TYPE],type,Issues[PRIORITY],priority)</f>
        <v>15</v>
      </c>
      <c r="J50">
        <f ca="1">J49+COUNTIFS(Issues[CLOSED ON],H50,Issues[TYPE],type,Issues[PRIORITY],priority)</f>
        <v>16</v>
      </c>
    </row>
    <row r="51" spans="7:10" x14ac:dyDescent="0.25">
      <c r="G51">
        <v>36</v>
      </c>
      <c r="H51" s="1">
        <f t="shared" ca="1" si="1"/>
        <v>43256</v>
      </c>
      <c r="I51">
        <f ca="1">I50+COUNTIFS(Issues[OPENED ON],H51,Issues[TYPE],type,Issues[PRIORITY],priority)</f>
        <v>15</v>
      </c>
      <c r="J51">
        <f ca="1">J50+COUNTIFS(Issues[CLOSED ON],H51,Issues[TYPE],type,Issues[PRIORITY],priority)</f>
        <v>16</v>
      </c>
    </row>
    <row r="52" spans="7:10" x14ac:dyDescent="0.25">
      <c r="G52">
        <v>37</v>
      </c>
      <c r="H52" s="1">
        <f t="shared" ca="1" si="1"/>
        <v>43257</v>
      </c>
      <c r="I52">
        <f ca="1">I51+COUNTIFS(Issues[OPENED ON],H52,Issues[TYPE],type,Issues[PRIORITY],priority)</f>
        <v>15</v>
      </c>
      <c r="J52">
        <f ca="1">J51+COUNTIFS(Issues[CLOSED ON],H52,Issues[TYPE],type,Issues[PRIORITY],priority)</f>
        <v>16</v>
      </c>
    </row>
    <row r="53" spans="7:10" x14ac:dyDescent="0.25">
      <c r="G53">
        <v>38</v>
      </c>
      <c r="H53" s="1">
        <f t="shared" ca="1" si="1"/>
        <v>43258</v>
      </c>
      <c r="I53">
        <f ca="1">I52+COUNTIFS(Issues[OPENED ON],H53,Issues[TYPE],type,Issues[PRIORITY],priority)</f>
        <v>17</v>
      </c>
      <c r="J53">
        <f ca="1">J52+COUNTIFS(Issues[CLOSED ON],H53,Issues[TYPE],type,Issues[PRIORITY],priority)</f>
        <v>17</v>
      </c>
    </row>
    <row r="54" spans="7:10" x14ac:dyDescent="0.25">
      <c r="G54">
        <v>39</v>
      </c>
      <c r="H54" s="1">
        <f t="shared" ca="1" si="1"/>
        <v>43259</v>
      </c>
      <c r="I54">
        <f ca="1">I53+COUNTIFS(Issues[OPENED ON],H54,Issues[TYPE],type,Issues[PRIORITY],priority)</f>
        <v>17</v>
      </c>
      <c r="J54">
        <f ca="1">J53+COUNTIFS(Issues[CLOSED ON],H54,Issues[TYPE],type,Issues[PRIORITY],priority)</f>
        <v>17</v>
      </c>
    </row>
    <row r="55" spans="7:10" x14ac:dyDescent="0.25">
      <c r="G55">
        <v>40</v>
      </c>
      <c r="H55" s="1">
        <f t="shared" ca="1" si="1"/>
        <v>43260</v>
      </c>
      <c r="I55">
        <f ca="1">I54+COUNTIFS(Issues[OPENED ON],H55,Issues[TYPE],type,Issues[PRIORITY],priority)</f>
        <v>17</v>
      </c>
      <c r="J55">
        <f ca="1">J54+COUNTIFS(Issues[CLOSED ON],H55,Issues[TYPE],type,Issues[PRIORITY],priority)</f>
        <v>18</v>
      </c>
    </row>
    <row r="56" spans="7:10" x14ac:dyDescent="0.25">
      <c r="G56">
        <v>41</v>
      </c>
      <c r="H56" s="1">
        <f t="shared" ca="1" si="1"/>
        <v>43261</v>
      </c>
      <c r="I56">
        <f ca="1">I55+COUNTIFS(Issues[OPENED ON],H56,Issues[TYPE],type,Issues[PRIORITY],priority)</f>
        <v>17</v>
      </c>
      <c r="J56">
        <f ca="1">J55+COUNTIFS(Issues[CLOSED ON],H56,Issues[TYPE],type,Issues[PRIORITY],priority)</f>
        <v>18</v>
      </c>
    </row>
    <row r="57" spans="7:10" x14ac:dyDescent="0.25">
      <c r="G57">
        <v>42</v>
      </c>
      <c r="H57" s="1">
        <f t="shared" ca="1" si="1"/>
        <v>43262</v>
      </c>
      <c r="I57">
        <f ca="1">I56+COUNTIFS(Issues[OPENED ON],H57,Issues[TYPE],type,Issues[PRIORITY],priority)</f>
        <v>17</v>
      </c>
      <c r="J57">
        <f ca="1">J56+COUNTIFS(Issues[CLOSED ON],H57,Issues[TYPE],type,Issues[PRIORITY],priority)</f>
        <v>18</v>
      </c>
    </row>
    <row r="58" spans="7:10" x14ac:dyDescent="0.25">
      <c r="G58">
        <v>43</v>
      </c>
      <c r="H58" s="1">
        <f t="shared" ca="1" si="1"/>
        <v>43263</v>
      </c>
      <c r="I58">
        <f ca="1">I57+COUNTIFS(Issues[OPENED ON],H58,Issues[TYPE],type,Issues[PRIORITY],priority)</f>
        <v>18</v>
      </c>
      <c r="J58">
        <f ca="1">J57+COUNTIFS(Issues[CLOSED ON],H58,Issues[TYPE],type,Issues[PRIORITY],priority)</f>
        <v>19</v>
      </c>
    </row>
    <row r="59" spans="7:10" x14ac:dyDescent="0.25">
      <c r="G59">
        <v>44</v>
      </c>
      <c r="H59" s="1">
        <f t="shared" ca="1" si="1"/>
        <v>43264</v>
      </c>
      <c r="I59">
        <f ca="1">I58+COUNTIFS(Issues[OPENED ON],H59,Issues[TYPE],type,Issues[PRIORITY],priority)</f>
        <v>18</v>
      </c>
      <c r="J59">
        <f ca="1">J58+COUNTIFS(Issues[CLOSED ON],H59,Issues[TYPE],type,Issues[PRIORITY],priority)</f>
        <v>19</v>
      </c>
    </row>
    <row r="60" spans="7:10" x14ac:dyDescent="0.25">
      <c r="G60">
        <v>45</v>
      </c>
      <c r="H60" s="1">
        <f t="shared" ca="1" si="1"/>
        <v>43265</v>
      </c>
      <c r="I60">
        <f ca="1">I59+COUNTIFS(Issues[OPENED ON],H60,Issues[TYPE],type,Issues[PRIORITY],priority)</f>
        <v>18</v>
      </c>
      <c r="J60">
        <f ca="1">J59+COUNTIFS(Issues[CLOSED ON],H60,Issues[TYPE],type,Issues[PRIORITY],priority)</f>
        <v>19</v>
      </c>
    </row>
    <row r="61" spans="7:10" x14ac:dyDescent="0.25">
      <c r="G61">
        <v>46</v>
      </c>
      <c r="H61" s="1">
        <f t="shared" ca="1" si="1"/>
        <v>43266</v>
      </c>
      <c r="I61">
        <f ca="1">I60+COUNTIFS(Issues[OPENED ON],H61,Issues[TYPE],type,Issues[PRIORITY],priority)</f>
        <v>18</v>
      </c>
      <c r="J61">
        <f ca="1">J60+COUNTIFS(Issues[CLOSED ON],H61,Issues[TYPE],type,Issues[PRIORITY],priority)</f>
        <v>19</v>
      </c>
    </row>
    <row r="62" spans="7:10" x14ac:dyDescent="0.25">
      <c r="G62">
        <v>47</v>
      </c>
      <c r="H62" s="1">
        <f t="shared" ca="1" si="1"/>
        <v>43267</v>
      </c>
      <c r="I62">
        <f ca="1">I61+COUNTIFS(Issues[OPENED ON],H62,Issues[TYPE],type,Issues[PRIORITY],priority)</f>
        <v>18</v>
      </c>
      <c r="J62">
        <f ca="1">J61+COUNTIFS(Issues[CLOSED ON],H62,Issues[TYPE],type,Issues[PRIORITY],priority)</f>
        <v>19</v>
      </c>
    </row>
    <row r="63" spans="7:10" x14ac:dyDescent="0.25">
      <c r="G63">
        <v>48</v>
      </c>
      <c r="H63" s="1">
        <f t="shared" ca="1" si="1"/>
        <v>43268</v>
      </c>
      <c r="I63">
        <f ca="1">I62+COUNTIFS(Issues[OPENED ON],H63,Issues[TYPE],type,Issues[PRIORITY],priority)</f>
        <v>19</v>
      </c>
      <c r="J63">
        <f ca="1">J62+COUNTIFS(Issues[CLOSED ON],H63,Issues[TYPE],type,Issues[PRIORITY],priority)</f>
        <v>20</v>
      </c>
    </row>
    <row r="64" spans="7:10" x14ac:dyDescent="0.25">
      <c r="G64">
        <v>49</v>
      </c>
      <c r="H64" s="1">
        <f t="shared" ca="1" si="1"/>
        <v>43269</v>
      </c>
      <c r="I64">
        <f ca="1">I63+COUNTIFS(Issues[OPENED ON],H64,Issues[TYPE],type,Issues[PRIORITY],priority)</f>
        <v>22</v>
      </c>
      <c r="J64">
        <f ca="1">J63+COUNTIFS(Issues[CLOSED ON],H64,Issues[TYPE],type,Issues[PRIORITY],priority)</f>
        <v>23</v>
      </c>
    </row>
    <row r="65" spans="7:10" x14ac:dyDescent="0.25">
      <c r="G65">
        <v>50</v>
      </c>
      <c r="H65" s="1">
        <f t="shared" ca="1" si="1"/>
        <v>43270</v>
      </c>
      <c r="I65">
        <f ca="1">I64+COUNTIFS(Issues[OPENED ON],H65,Issues[TYPE],type,Issues[PRIORITY],priority)</f>
        <v>23</v>
      </c>
      <c r="J65">
        <f ca="1">J64+COUNTIFS(Issues[CLOSED ON],H65,Issues[TYPE],type,Issues[PRIORITY],priority)</f>
        <v>24</v>
      </c>
    </row>
    <row r="66" spans="7:10" x14ac:dyDescent="0.25">
      <c r="G66">
        <v>51</v>
      </c>
      <c r="H66" s="1">
        <f t="shared" ca="1" si="1"/>
        <v>43271</v>
      </c>
      <c r="I66">
        <f ca="1">I65+COUNTIFS(Issues[OPENED ON],H66,Issues[TYPE],type,Issues[PRIORITY],priority)</f>
        <v>23</v>
      </c>
      <c r="J66">
        <f ca="1">J65+COUNTIFS(Issues[CLOSED ON],H66,Issues[TYPE],type,Issues[PRIORITY],priority)</f>
        <v>24</v>
      </c>
    </row>
    <row r="67" spans="7:10" x14ac:dyDescent="0.25">
      <c r="G67">
        <v>52</v>
      </c>
      <c r="H67" s="1">
        <f t="shared" ca="1" si="1"/>
        <v>43272</v>
      </c>
      <c r="I67">
        <f ca="1">I66+COUNTIFS(Issues[OPENED ON],H67,Issues[TYPE],type,Issues[PRIORITY],priority)</f>
        <v>23</v>
      </c>
      <c r="J67">
        <f ca="1">J66+COUNTIFS(Issues[CLOSED ON],H67,Issues[TYPE],type,Issues[PRIORITY],priority)</f>
        <v>24</v>
      </c>
    </row>
    <row r="68" spans="7:10" x14ac:dyDescent="0.25">
      <c r="G68">
        <v>53</v>
      </c>
      <c r="H68" s="1">
        <f t="shared" ca="1" si="1"/>
        <v>43273</v>
      </c>
      <c r="I68">
        <f ca="1">I67+COUNTIFS(Issues[OPENED ON],H68,Issues[TYPE],type,Issues[PRIORITY],priority)</f>
        <v>23</v>
      </c>
      <c r="J68">
        <f ca="1">J67+COUNTIFS(Issues[CLOSED ON],H68,Issues[TYPE],type,Issues[PRIORITY],priority)</f>
        <v>24</v>
      </c>
    </row>
    <row r="69" spans="7:10" x14ac:dyDescent="0.25">
      <c r="G69">
        <v>54</v>
      </c>
      <c r="H69" s="1">
        <f t="shared" ca="1" si="1"/>
        <v>43274</v>
      </c>
      <c r="I69">
        <f ca="1">I68+COUNTIFS(Issues[OPENED ON],H69,Issues[TYPE],type,Issues[PRIORITY],priority)</f>
        <v>24</v>
      </c>
      <c r="J69">
        <f ca="1">J68+COUNTIFS(Issues[CLOSED ON],H69,Issues[TYPE],type,Issues[PRIORITY],priority)</f>
        <v>25</v>
      </c>
    </row>
    <row r="70" spans="7:10" x14ac:dyDescent="0.25">
      <c r="G70">
        <v>55</v>
      </c>
      <c r="H70" s="1">
        <f t="shared" ca="1" si="1"/>
        <v>43275</v>
      </c>
      <c r="I70">
        <f ca="1">I69+COUNTIFS(Issues[OPENED ON],H70,Issues[TYPE],type,Issues[PRIORITY],priority)</f>
        <v>24</v>
      </c>
      <c r="J70">
        <f ca="1">J69+COUNTIFS(Issues[CLOSED ON],H70,Issues[TYPE],type,Issues[PRIORITY],priority)</f>
        <v>25</v>
      </c>
    </row>
    <row r="71" spans="7:10" x14ac:dyDescent="0.25">
      <c r="G71">
        <v>56</v>
      </c>
      <c r="H71" s="1">
        <f t="shared" ca="1" si="1"/>
        <v>43276</v>
      </c>
      <c r="I71">
        <f ca="1">I70+COUNTIFS(Issues[OPENED ON],H71,Issues[TYPE],type,Issues[PRIORITY],priority)</f>
        <v>24</v>
      </c>
      <c r="J71">
        <f ca="1">J70+COUNTIFS(Issues[CLOSED ON],H71,Issues[TYPE],type,Issues[PRIORITY],priority)</f>
        <v>25</v>
      </c>
    </row>
    <row r="72" spans="7:10" x14ac:dyDescent="0.25">
      <c r="G72">
        <v>57</v>
      </c>
      <c r="H72" s="1">
        <f t="shared" ca="1" si="1"/>
        <v>43277</v>
      </c>
      <c r="I72">
        <f ca="1">I71+COUNTIFS(Issues[OPENED ON],H72,Issues[TYPE],type,Issues[PRIORITY],priority)</f>
        <v>24</v>
      </c>
      <c r="J72">
        <f ca="1">J71+COUNTIFS(Issues[CLOSED ON],H72,Issues[TYPE],type,Issues[PRIORITY],priority)</f>
        <v>25</v>
      </c>
    </row>
    <row r="73" spans="7:10" x14ac:dyDescent="0.25">
      <c r="G73">
        <v>58</v>
      </c>
      <c r="H73" s="1">
        <f t="shared" ca="1" si="1"/>
        <v>43278</v>
      </c>
      <c r="I73">
        <f ca="1">I72+COUNTIFS(Issues[OPENED ON],H73,Issues[TYPE],type,Issues[PRIORITY],priority)</f>
        <v>24</v>
      </c>
      <c r="J73">
        <f ca="1">J72+COUNTIFS(Issues[CLOSED ON],H73,Issues[TYPE],type,Issues[PRIORITY],priority)</f>
        <v>25</v>
      </c>
    </row>
    <row r="74" spans="7:10" x14ac:dyDescent="0.25">
      <c r="G74">
        <v>59</v>
      </c>
      <c r="H74" s="1">
        <f t="shared" ca="1" si="1"/>
        <v>43279</v>
      </c>
      <c r="I74">
        <f ca="1">I73+COUNTIFS(Issues[OPENED ON],H74,Issues[TYPE],type,Issues[PRIORITY],priority)</f>
        <v>26</v>
      </c>
      <c r="J74">
        <f ca="1">J73+COUNTIFS(Issues[CLOSED ON],H74,Issues[TYPE],type,Issues[PRIORITY],priority)</f>
        <v>26</v>
      </c>
    </row>
    <row r="75" spans="7:10" x14ac:dyDescent="0.25">
      <c r="G75">
        <v>60</v>
      </c>
      <c r="H75" s="1">
        <f t="shared" ca="1" si="1"/>
        <v>43280</v>
      </c>
      <c r="I75">
        <f ca="1">I74+COUNTIFS(Issues[OPENED ON],H75,Issues[TYPE],type,Issues[PRIORITY],priority)</f>
        <v>26</v>
      </c>
      <c r="J75">
        <f ca="1">J74+COUNTIFS(Issues[CLOSED ON],H75,Issues[TYPE],type,Issues[PRIORITY],priority)</f>
        <v>26</v>
      </c>
    </row>
    <row r="76" spans="7:10" x14ac:dyDescent="0.25">
      <c r="G76">
        <v>61</v>
      </c>
      <c r="H76" s="1">
        <f t="shared" ca="1" si="1"/>
        <v>43281</v>
      </c>
      <c r="I76">
        <f ca="1">I75+COUNTIFS(Issues[OPENED ON],H76,Issues[TYPE],type,Issues[PRIORITY],priority)</f>
        <v>26</v>
      </c>
      <c r="J76">
        <f ca="1">J75+COUNTIFS(Issues[CLOSED ON],H76,Issues[TYPE],type,Issues[PRIORITY],priority)</f>
        <v>27</v>
      </c>
    </row>
    <row r="77" spans="7:10" x14ac:dyDescent="0.25">
      <c r="G77">
        <v>62</v>
      </c>
      <c r="H77" s="1">
        <f t="shared" ca="1" si="1"/>
        <v>43282</v>
      </c>
      <c r="I77">
        <f ca="1">I76+COUNTIFS(Issues[OPENED ON],H77,Issues[TYPE],type,Issues[PRIORITY],priority)</f>
        <v>26</v>
      </c>
      <c r="J77">
        <f ca="1">J76+COUNTIFS(Issues[CLOSED ON],H77,Issues[TYPE],type,Issues[PRIORITY],priority)</f>
        <v>27</v>
      </c>
    </row>
    <row r="78" spans="7:10" x14ac:dyDescent="0.25">
      <c r="G78">
        <v>63</v>
      </c>
      <c r="H78" s="1">
        <f t="shared" ca="1" si="1"/>
        <v>43283</v>
      </c>
      <c r="I78">
        <f ca="1">I77+COUNTIFS(Issues[OPENED ON],H78,Issues[TYPE],type,Issues[PRIORITY],priority)</f>
        <v>26</v>
      </c>
      <c r="J78">
        <f ca="1">J77+COUNTIFS(Issues[CLOSED ON],H78,Issues[TYPE],type,Issues[PRIORITY],priority)</f>
        <v>27</v>
      </c>
    </row>
    <row r="79" spans="7:10" x14ac:dyDescent="0.25">
      <c r="G79">
        <v>64</v>
      </c>
      <c r="H79" s="1">
        <f t="shared" ca="1" si="1"/>
        <v>43284</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43285</v>
      </c>
      <c r="I80">
        <f ca="1">I79+COUNTIFS(Issues[OPENED ON],H80,Issues[TYPE],type,Issues[PRIORITY],priority)</f>
        <v>29</v>
      </c>
      <c r="J80">
        <f ca="1">J79+COUNTIFS(Issues[CLOSED ON],H80,Issues[TYPE],type,Issues[PRIORITY],priority)</f>
        <v>29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carlos rodriguez</dc:creator>
  <cp:lastModifiedBy>carlos rodriguez</cp:lastModifiedBy>
  <dcterms:created xsi:type="dcterms:W3CDTF">2017-08-16T05:53:27Z</dcterms:created>
  <dcterms:modified xsi:type="dcterms:W3CDTF">2018-03-20T21:41:58Z</dcterms:modified>
</cp:coreProperties>
</file>